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o_shinkawa\Downloads\"/>
    </mc:Choice>
  </mc:AlternateContent>
  <xr:revisionPtr revIDLastSave="0" documentId="13_ncr:1_{2B555D2D-FDAB-4481-BABE-33548C0D359B}" xr6:coauthVersionLast="47" xr6:coauthVersionMax="47" xr10:uidLastSave="{00000000-0000-0000-0000-000000000000}"/>
  <bookViews>
    <workbookView xWindow="-120" yWindow="-120" windowWidth="29040" windowHeight="15720" xr2:uid="{1AC78E3F-DCF5-47AD-B63F-01F1E8BCD0CB}"/>
  </bookViews>
  <sheets>
    <sheet name="チェックシート" sheetId="1" r:id="rId1"/>
  </sheets>
  <externalReferences>
    <externalReference r:id="rId2"/>
  </externalReferences>
  <definedNames>
    <definedName name="bighead">チェックシート!$CJ$40</definedName>
    <definedName name="bighip">チェックシート!$CZ$40</definedName>
    <definedName name="Kuishape">INDIRECT(チェックシート!$BG$49)</definedName>
    <definedName name="_xlnm.Print_Area" localSheetId="0">チェックシート!$A$1:$AZ$99</definedName>
    <definedName name="straight">チェックシート!$CR$40</definedName>
    <definedName name="セメント種類" localSheetId="0">チェックシート!$BZ$2:$CC$4</definedName>
    <definedName name="セメント種類">#REF!</definedName>
    <definedName name="杭仕様">[1]杭仕様!$A$2:$D$28</definedName>
    <definedName name="杭仕様貼り付け">#REF!</definedName>
    <definedName name="杭周リスト">[1]data_h!$H$4:$O$79</definedName>
    <definedName name="杭符号リスト">[1]data!$A$3:$A$102</definedName>
    <definedName name="根固めリスト">[1]data_h!$B$4:$G$15</definedName>
    <definedName name="施工区分" localSheetId="0">チェックシート!$CE$2:$CF$4</definedName>
    <definedName name="施工区分">#REF!</definedName>
    <definedName name="先端地盤" localSheetId="0">チェックシート!$CH$2:$CI$8</definedName>
    <definedName name="先端地盤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30" i="1" l="1"/>
  <c r="BN30" i="1" s="1"/>
  <c r="BL28" i="1"/>
  <c r="BN28" i="1" s="1"/>
  <c r="BM26" i="1"/>
  <c r="BL26" i="1"/>
  <c r="BN26" i="1" s="1"/>
  <c r="BN24" i="1"/>
  <c r="BL24" i="1"/>
  <c r="BM24" i="1" s="1"/>
  <c r="BL22" i="1"/>
  <c r="BN22" i="1" s="1"/>
  <c r="BL20" i="1"/>
  <c r="BN20" i="1" s="1"/>
  <c r="BM15" i="1"/>
  <c r="BL15" i="1"/>
  <c r="BK15" i="1"/>
  <c r="BG7" i="1" s="1"/>
  <c r="BM13" i="1"/>
  <c r="BK13" i="1"/>
  <c r="BL13" i="1" s="1"/>
  <c r="BM11" i="1"/>
  <c r="BL11" i="1"/>
  <c r="BK11" i="1"/>
  <c r="BM9" i="1"/>
  <c r="BL9" i="1"/>
  <c r="BK9" i="1"/>
  <c r="BM7" i="1"/>
  <c r="BK7" i="1"/>
  <c r="BL7" i="1" s="1"/>
  <c r="BM5" i="1"/>
  <c r="BK5" i="1"/>
  <c r="BL5" i="1" s="1"/>
  <c r="BG5" i="1"/>
  <c r="BM3" i="1"/>
  <c r="BK3" i="1"/>
  <c r="BG3" i="1" s="1"/>
  <c r="BJ15" i="1" l="1"/>
  <c r="BJ13" i="1"/>
  <c r="DU1" i="1" s="1"/>
  <c r="BJ3" i="1"/>
  <c r="BJ24" i="1"/>
  <c r="BJ30" i="1"/>
  <c r="BJ5" i="1"/>
  <c r="BJ11" i="1"/>
  <c r="DN1" i="1" s="1"/>
  <c r="BJ9" i="1"/>
  <c r="BJ26" i="1"/>
  <c r="BJ22" i="1"/>
  <c r="BJ20" i="1"/>
  <c r="BJ7" i="1"/>
  <c r="BJ28" i="1"/>
  <c r="BG9" i="1"/>
  <c r="BG15" i="1"/>
  <c r="BG17" i="1"/>
  <c r="BL3" i="1"/>
  <c r="BG11" i="1" s="1"/>
  <c r="BG49" i="1"/>
  <c r="BM28" i="1"/>
  <c r="BM30" i="1"/>
  <c r="BM20" i="1"/>
  <c r="BM22" i="1"/>
  <c r="DP3" i="1" l="1"/>
  <c r="DP4" i="1"/>
  <c r="DP2" i="1"/>
  <c r="BG13" i="1"/>
  <c r="BG33" i="1"/>
  <c r="BG31" i="1"/>
  <c r="BG29" i="1"/>
  <c r="CU7" i="1"/>
  <c r="CS1" i="1"/>
  <c r="BG23" i="1"/>
  <c r="BG19" i="1"/>
  <c r="EB1" i="1"/>
  <c r="DY7" i="1"/>
  <c r="DE7" i="1"/>
  <c r="CZ1" i="1"/>
  <c r="BK24" i="1"/>
  <c r="DA14" i="1"/>
  <c r="DI23" i="1"/>
  <c r="DI14" i="1"/>
  <c r="BK26" i="1"/>
  <c r="DG1" i="1"/>
  <c r="DO7" i="1"/>
  <c r="DY14" i="1"/>
  <c r="BK30" i="1"/>
  <c r="DU23" i="1"/>
  <c r="BK20" i="1"/>
  <c r="CK14" i="1"/>
  <c r="CK23" i="1"/>
  <c r="CL1" i="1"/>
  <c r="CK7" i="1"/>
  <c r="DQ14" i="1"/>
  <c r="BK28" i="1"/>
  <c r="CS14" i="1"/>
  <c r="BK22" i="1"/>
  <c r="CW23" i="1"/>
  <c r="DW4" i="1"/>
  <c r="DW2" i="1"/>
  <c r="DW3" i="1"/>
  <c r="DB3" i="1" l="1"/>
  <c r="DB4" i="1"/>
  <c r="DB2" i="1"/>
  <c r="CW16" i="1"/>
  <c r="CY17" i="1"/>
  <c r="CW17" i="1"/>
  <c r="CW15" i="1"/>
  <c r="CT19" i="1" s="1"/>
  <c r="DG10" i="1"/>
  <c r="DG9" i="1"/>
  <c r="DG8" i="1"/>
  <c r="CU2" i="1"/>
  <c r="CU3" i="1"/>
  <c r="CU4" i="1"/>
  <c r="DU15" i="1"/>
  <c r="DR19" i="1" s="1"/>
  <c r="DW17" i="1"/>
  <c r="DU17" i="1"/>
  <c r="DU16" i="1"/>
  <c r="EA26" i="1"/>
  <c r="DY26" i="1"/>
  <c r="DY24" i="1"/>
  <c r="DV28" i="1" s="1"/>
  <c r="DY25" i="1"/>
  <c r="DM15" i="1"/>
  <c r="DJ19" i="1" s="1"/>
  <c r="DO17" i="1"/>
  <c r="DM16" i="1"/>
  <c r="DM17" i="1"/>
  <c r="EA8" i="1"/>
  <c r="EA10" i="1"/>
  <c r="EA9" i="1"/>
  <c r="CW10" i="1"/>
  <c r="CW9" i="1"/>
  <c r="CW8" i="1"/>
  <c r="BG39" i="1"/>
  <c r="BG37" i="1"/>
  <c r="BG35" i="1"/>
  <c r="DI3" i="1"/>
  <c r="DI4" i="1"/>
  <c r="DI2" i="1"/>
  <c r="DA25" i="1"/>
  <c r="DC26" i="1"/>
  <c r="DA24" i="1"/>
  <c r="CX28" i="1" s="1"/>
  <c r="DA26" i="1"/>
  <c r="CN2" i="1"/>
  <c r="CN3" i="1"/>
  <c r="CN4" i="1"/>
  <c r="DG17" i="1"/>
  <c r="DE17" i="1"/>
  <c r="DE15" i="1"/>
  <c r="DB19" i="1" s="1"/>
  <c r="DE16" i="1"/>
  <c r="CO16" i="1"/>
  <c r="CQ17" i="1"/>
  <c r="CO15" i="1"/>
  <c r="CL19" i="1" s="1"/>
  <c r="CO17" i="1"/>
  <c r="DO26" i="1"/>
  <c r="DM26" i="1"/>
  <c r="DM24" i="1"/>
  <c r="DJ28" i="1" s="1"/>
  <c r="DM25" i="1"/>
  <c r="ED2" i="1"/>
  <c r="ED4" i="1"/>
  <c r="ED3" i="1"/>
  <c r="CM9" i="1"/>
  <c r="CM10" i="1"/>
  <c r="CM8" i="1"/>
  <c r="EE17" i="1"/>
  <c r="EC17" i="1"/>
  <c r="EC16" i="1"/>
  <c r="EC15" i="1"/>
  <c r="DZ19" i="1" s="1"/>
  <c r="CO26" i="1"/>
  <c r="CO25" i="1"/>
  <c r="CO24" i="1"/>
  <c r="CL28" i="1" s="1"/>
  <c r="CQ26" i="1"/>
  <c r="DQ10" i="1"/>
  <c r="DQ9" i="1"/>
  <c r="DQ8" i="1"/>
  <c r="BG21" i="1"/>
  <c r="BG25" i="1"/>
  <c r="BG27" i="1" l="1"/>
</calcChain>
</file>

<file path=xl/sharedStrings.xml><?xml version="1.0" encoding="utf-8"?>
<sst xmlns="http://schemas.openxmlformats.org/spreadsheetml/2006/main" count="296" uniqueCount="115">
  <si>
    <t>既製杭工事施工管理チェックシート</t>
    <rPh sb="0" eb="5">
      <t>キセイクイコウジ</t>
    </rPh>
    <rPh sb="5" eb="9">
      <t>セコウカンリ</t>
    </rPh>
    <phoneticPr fontId="5"/>
  </si>
  <si>
    <t>施 工 日:</t>
    <rPh sb="0" eb="1">
      <t>セ</t>
    </rPh>
    <rPh sb="2" eb="3">
      <t>コウ</t>
    </rPh>
    <rPh sb="4" eb="5">
      <t>ニチ</t>
    </rPh>
    <phoneticPr fontId="5"/>
  </si>
  <si>
    <t>年</t>
    <rPh sb="0" eb="1">
      <t>ネン</t>
    </rPh>
    <phoneticPr fontId="5"/>
  </si>
  <si>
    <t>月</t>
    <rPh sb="0" eb="1">
      <t>ツキ</t>
    </rPh>
    <phoneticPr fontId="5"/>
  </si>
  <si>
    <t>日</t>
    <rPh sb="0" eb="1">
      <t>ニチ</t>
    </rPh>
    <phoneticPr fontId="5"/>
  </si>
  <si>
    <t>手入力</t>
    <rPh sb="0" eb="1">
      <t>テ</t>
    </rPh>
    <rPh sb="1" eb="3">
      <t>ニュウリョク</t>
    </rPh>
    <phoneticPr fontId="5"/>
  </si>
  <si>
    <t>自動入力</t>
    <rPh sb="0" eb="2">
      <t>ジドウ</t>
    </rPh>
    <rPh sb="2" eb="4">
      <t>ニュウリョク</t>
    </rPh>
    <phoneticPr fontId="5"/>
  </si>
  <si>
    <t>継位置</t>
    <rPh sb="0" eb="3">
      <t>ツギイチ</t>
    </rPh>
    <phoneticPr fontId="5"/>
  </si>
  <si>
    <t>杭径</t>
    <rPh sb="0" eb="2">
      <t>クイケイ</t>
    </rPh>
    <phoneticPr fontId="5"/>
  </si>
  <si>
    <t>杭長</t>
    <rPh sb="0" eb="2">
      <t>クイチョウ</t>
    </rPh>
    <phoneticPr fontId="5"/>
  </si>
  <si>
    <t>杭種</t>
    <rPh sb="0" eb="2">
      <t>クイシュ</t>
    </rPh>
    <phoneticPr fontId="5"/>
  </si>
  <si>
    <t>継本数⇒</t>
    <rPh sb="0" eb="3">
      <t>ツギホンスウ</t>
    </rPh>
    <phoneticPr fontId="5"/>
  </si>
  <si>
    <t>セメント種類</t>
    <rPh sb="4" eb="6">
      <t>シュルイ</t>
    </rPh>
    <phoneticPr fontId="5"/>
  </si>
  <si>
    <t>根固め密度</t>
    <rPh sb="0" eb="2">
      <t>ネガタ</t>
    </rPh>
    <rPh sb="3" eb="5">
      <t>ミツド</t>
    </rPh>
    <phoneticPr fontId="5"/>
  </si>
  <si>
    <t>杭周密度</t>
    <rPh sb="0" eb="2">
      <t>クイシュウ</t>
    </rPh>
    <rPh sb="2" eb="4">
      <t>ミツド</t>
    </rPh>
    <phoneticPr fontId="5"/>
  </si>
  <si>
    <t>施工区分</t>
    <rPh sb="0" eb="4">
      <t>セコウクブン</t>
    </rPh>
    <phoneticPr fontId="5"/>
  </si>
  <si>
    <t>先端地盤</t>
    <rPh sb="0" eb="4">
      <t>センタンジバン</t>
    </rPh>
    <phoneticPr fontId="5"/>
  </si>
  <si>
    <t>上杭</t>
    <rPh sb="0" eb="2">
      <t>ウエクイ</t>
    </rPh>
    <phoneticPr fontId="5"/>
  </si>
  <si>
    <t>普通セメント</t>
    <rPh sb="0" eb="2">
      <t>フツウ</t>
    </rPh>
    <phoneticPr fontId="5"/>
  </si>
  <si>
    <t>―</t>
    <phoneticPr fontId="5"/>
  </si>
  <si>
    <t>本杭</t>
    <rPh sb="0" eb="2">
      <t>ホンクイ</t>
    </rPh>
    <phoneticPr fontId="5"/>
  </si>
  <si>
    <t>砂質地盤</t>
    <rPh sb="0" eb="4">
      <t>サシツジバン</t>
    </rPh>
    <phoneticPr fontId="5"/>
  </si>
  <si>
    <t>呼び名</t>
    <rPh sb="0" eb="1">
      <t>ヨ</t>
    </rPh>
    <rPh sb="2" eb="3">
      <t>ナ</t>
    </rPh>
    <phoneticPr fontId="5"/>
  </si>
  <si>
    <t>符号</t>
    <rPh sb="0" eb="2">
      <t>フゴウ</t>
    </rPh>
    <phoneticPr fontId="5"/>
  </si>
  <si>
    <t>P1</t>
  </si>
  <si>
    <t>継本数</t>
    <rPh sb="0" eb="3">
      <t>ツギホンスウ</t>
    </rPh>
    <phoneticPr fontId="5"/>
  </si>
  <si>
    <t>中杭</t>
    <rPh sb="0" eb="2">
      <t>ナカクイ</t>
    </rPh>
    <phoneticPr fontId="5"/>
  </si>
  <si>
    <t>中1杭</t>
    <rPh sb="0" eb="1">
      <t>ナカ</t>
    </rPh>
    <rPh sb="2" eb="3">
      <t>クイ</t>
    </rPh>
    <phoneticPr fontId="5"/>
  </si>
  <si>
    <t>高炉セメントB種</t>
    <rPh sb="0" eb="2">
      <t>コウロ</t>
    </rPh>
    <rPh sb="7" eb="8">
      <t>シュ</t>
    </rPh>
    <phoneticPr fontId="5"/>
  </si>
  <si>
    <t>試験杭</t>
    <rPh sb="0" eb="3">
      <t>シケンクイ</t>
    </rPh>
    <phoneticPr fontId="5"/>
  </si>
  <si>
    <t>礫質地盤</t>
    <rPh sb="0" eb="4">
      <t>レキシツジバン</t>
    </rPh>
    <phoneticPr fontId="5"/>
  </si>
  <si>
    <t>中2杭</t>
    <rPh sb="0" eb="1">
      <t>ナカ</t>
    </rPh>
    <rPh sb="2" eb="3">
      <t>クイ</t>
    </rPh>
    <phoneticPr fontId="5"/>
  </si>
  <si>
    <t>エコセメント</t>
    <phoneticPr fontId="5"/>
  </si>
  <si>
    <t>管理杭</t>
    <rPh sb="0" eb="3">
      <t>カンリクイ</t>
    </rPh>
    <phoneticPr fontId="5"/>
  </si>
  <si>
    <t>砂・礫質地盤</t>
    <rPh sb="0" eb="1">
      <t>スナ</t>
    </rPh>
    <rPh sb="2" eb="4">
      <t>レキシツ</t>
    </rPh>
    <rPh sb="4" eb="6">
      <t>ジバン</t>
    </rPh>
    <phoneticPr fontId="5"/>
  </si>
  <si>
    <t>基準</t>
    <rPh sb="0" eb="2">
      <t>キジュン</t>
    </rPh>
    <phoneticPr fontId="5"/>
  </si>
  <si>
    <t>GL</t>
    <phoneticPr fontId="5"/>
  </si>
  <si>
    <t>中3杭</t>
    <rPh sb="0" eb="1">
      <t>ナカ</t>
    </rPh>
    <rPh sb="2" eb="3">
      <t>クイ</t>
    </rPh>
    <phoneticPr fontId="5"/>
  </si>
  <si>
    <t>粘土質地盤</t>
    <rPh sb="0" eb="3">
      <t>ネンドシツ</t>
    </rPh>
    <rPh sb="3" eb="5">
      <t>ジバン</t>
    </rPh>
    <phoneticPr fontId="5"/>
  </si>
  <si>
    <t>外観</t>
    <rPh sb="0" eb="2">
      <t>ガイカン</t>
    </rPh>
    <phoneticPr fontId="5"/>
  </si>
  <si>
    <t>ひび割れがないこと</t>
    <rPh sb="2" eb="3">
      <t>ワ</t>
    </rPh>
    <phoneticPr fontId="5"/>
  </si>
  <si>
    <t>中4杭</t>
    <rPh sb="0" eb="1">
      <t>ナカ</t>
    </rPh>
    <rPh sb="2" eb="3">
      <t>クイ</t>
    </rPh>
    <phoneticPr fontId="5"/>
  </si>
  <si>
    <t>砂・粘土質地盤</t>
    <rPh sb="0" eb="1">
      <t>スナ</t>
    </rPh>
    <rPh sb="2" eb="5">
      <t>ネンドシツ</t>
    </rPh>
    <rPh sb="5" eb="7">
      <t>ジバン</t>
    </rPh>
    <phoneticPr fontId="5"/>
  </si>
  <si>
    <t>基準高さ</t>
    <rPh sb="0" eb="3">
      <t>キジュンタカ</t>
    </rPh>
    <phoneticPr fontId="5"/>
  </si>
  <si>
    <t>下杭呼び名</t>
    <rPh sb="0" eb="2">
      <t>シタクイ</t>
    </rPh>
    <rPh sb="2" eb="3">
      <t>ヨ</t>
    </rPh>
    <rPh sb="4" eb="5">
      <t>ナ</t>
    </rPh>
    <phoneticPr fontId="5"/>
  </si>
  <si>
    <t>中5杭</t>
    <rPh sb="0" eb="1">
      <t>ナカ</t>
    </rPh>
    <rPh sb="2" eb="3">
      <t>クイ</t>
    </rPh>
    <phoneticPr fontId="5"/>
  </si>
  <si>
    <t>礫・粘土質地盤</t>
    <rPh sb="0" eb="1">
      <t>レキ</t>
    </rPh>
    <rPh sb="2" eb="5">
      <t>ネンドシツ</t>
    </rPh>
    <rPh sb="5" eb="7">
      <t>ジバン</t>
    </rPh>
    <phoneticPr fontId="5"/>
  </si>
  <si>
    <t>単杭</t>
    <rPh sb="0" eb="2">
      <t>タンクイ</t>
    </rPh>
    <phoneticPr fontId="5"/>
  </si>
  <si>
    <t>下杭</t>
    <rPh sb="0" eb="2">
      <t>シタクイ</t>
    </rPh>
    <phoneticPr fontId="5"/>
  </si>
  <si>
    <t>砂・礫・粘土質地盤</t>
    <rPh sb="0" eb="1">
      <t>スナ</t>
    </rPh>
    <rPh sb="2" eb="3">
      <t>レキ</t>
    </rPh>
    <rPh sb="4" eb="7">
      <t>ネンドシツ</t>
    </rPh>
    <rPh sb="7" eb="9">
      <t>ジバン</t>
    </rPh>
    <phoneticPr fontId="5"/>
  </si>
  <si>
    <t>ヤットコ</t>
    <phoneticPr fontId="5"/>
  </si>
  <si>
    <t>杭先端径</t>
    <rPh sb="0" eb="4">
      <t>クイセンタンケイ</t>
    </rPh>
    <phoneticPr fontId="5"/>
  </si>
  <si>
    <t>中＋上</t>
    <rPh sb="0" eb="1">
      <t>ナカ</t>
    </rPh>
    <rPh sb="2" eb="3">
      <t>ウエ</t>
    </rPh>
    <phoneticPr fontId="5"/>
  </si>
  <si>
    <t>中1+上</t>
    <rPh sb="0" eb="1">
      <t>ナカ</t>
    </rPh>
    <rPh sb="3" eb="4">
      <t>ウエ</t>
    </rPh>
    <phoneticPr fontId="5"/>
  </si>
  <si>
    <t>施工業務部選択</t>
    <rPh sb="0" eb="5">
      <t>セコウギョウムブ</t>
    </rPh>
    <rPh sb="5" eb="7">
      <t>センタク</t>
    </rPh>
    <phoneticPr fontId="5"/>
  </si>
  <si>
    <t>中2＋中1</t>
    <rPh sb="0" eb="1">
      <t>ナカ</t>
    </rPh>
    <rPh sb="3" eb="4">
      <t>ナカ</t>
    </rPh>
    <phoneticPr fontId="5"/>
  </si>
  <si>
    <t>一次会社</t>
    <rPh sb="0" eb="4">
      <t>イチジカイシャ</t>
    </rPh>
    <phoneticPr fontId="5"/>
  </si>
  <si>
    <t>杭径杭長</t>
    <rPh sb="0" eb="1">
      <t>クイ</t>
    </rPh>
    <rPh sb="1" eb="2">
      <t>ケイ</t>
    </rPh>
    <rPh sb="2" eb="4">
      <t>クイチョウ</t>
    </rPh>
    <phoneticPr fontId="5"/>
  </si>
  <si>
    <t>中3＋中2</t>
    <rPh sb="0" eb="1">
      <t>ナカ</t>
    </rPh>
    <rPh sb="3" eb="4">
      <t>ナカ</t>
    </rPh>
    <phoneticPr fontId="5"/>
  </si>
  <si>
    <t>　　 あり</t>
    <phoneticPr fontId="5"/>
  </si>
  <si>
    <t>中4＋中3</t>
    <rPh sb="0" eb="1">
      <t>ナカ</t>
    </rPh>
    <rPh sb="3" eb="4">
      <t>ナカ</t>
    </rPh>
    <phoneticPr fontId="5"/>
  </si>
  <si>
    <t>接続面</t>
    <rPh sb="0" eb="3">
      <t>セツゾクメン</t>
    </rPh>
    <phoneticPr fontId="5"/>
  </si>
  <si>
    <t>付着物・欠損無</t>
    <rPh sb="0" eb="3">
      <t>フチャクブツ</t>
    </rPh>
    <rPh sb="4" eb="6">
      <t>ケッソン</t>
    </rPh>
    <rPh sb="6" eb="7">
      <t>ナシ</t>
    </rPh>
    <phoneticPr fontId="5"/>
  </si>
  <si>
    <t>　　 なし</t>
    <phoneticPr fontId="5"/>
  </si>
  <si>
    <t>掘削径</t>
    <rPh sb="0" eb="3">
      <t>クッサクケイ</t>
    </rPh>
    <phoneticPr fontId="5"/>
  </si>
  <si>
    <t>中5＋中4</t>
    <rPh sb="0" eb="1">
      <t>ナカ</t>
    </rPh>
    <rPh sb="3" eb="4">
      <t>ナカ</t>
    </rPh>
    <phoneticPr fontId="5"/>
  </si>
  <si>
    <t>継手仕様</t>
    <rPh sb="0" eb="2">
      <t>ツギテ</t>
    </rPh>
    <rPh sb="2" eb="4">
      <t>シヨウ</t>
    </rPh>
    <phoneticPr fontId="5"/>
  </si>
  <si>
    <t>下+上</t>
    <rPh sb="0" eb="1">
      <t>シタ</t>
    </rPh>
    <rPh sb="2" eb="3">
      <t>ウエ</t>
    </rPh>
    <phoneticPr fontId="5"/>
  </si>
  <si>
    <t>下+中</t>
    <rPh sb="0" eb="1">
      <t>シタ</t>
    </rPh>
    <rPh sb="2" eb="3">
      <t>ナカ</t>
    </rPh>
    <phoneticPr fontId="5"/>
  </si>
  <si>
    <t>下＋中2</t>
    <rPh sb="0" eb="1">
      <t>シタ</t>
    </rPh>
    <rPh sb="2" eb="3">
      <t>ナカ</t>
    </rPh>
    <phoneticPr fontId="5"/>
  </si>
  <si>
    <t>下＋中3</t>
    <rPh sb="0" eb="1">
      <t>シタ</t>
    </rPh>
    <rPh sb="2" eb="3">
      <t>ナカ</t>
    </rPh>
    <phoneticPr fontId="5"/>
  </si>
  <si>
    <t>下+中4</t>
    <rPh sb="0" eb="1">
      <t>シタ</t>
    </rPh>
    <rPh sb="2" eb="3">
      <t>ナカ</t>
    </rPh>
    <phoneticPr fontId="5"/>
  </si>
  <si>
    <t>下+中5</t>
    <rPh sb="0" eb="1">
      <t>シタ</t>
    </rPh>
    <rPh sb="2" eb="3">
      <t>ナカ</t>
    </rPh>
    <phoneticPr fontId="5"/>
  </si>
  <si>
    <t>ボルト仕様</t>
    <rPh sb="3" eb="5">
      <t>シヨウ</t>
    </rPh>
    <phoneticPr fontId="5"/>
  </si>
  <si>
    <t>使用セメント</t>
    <rPh sb="0" eb="2">
      <t>シヨウ</t>
    </rPh>
    <phoneticPr fontId="5"/>
  </si>
  <si>
    <t>根固め径</t>
    <rPh sb="0" eb="2">
      <t>ネガタ</t>
    </rPh>
    <rPh sb="3" eb="4">
      <t>ケイ</t>
    </rPh>
    <phoneticPr fontId="5"/>
  </si>
  <si>
    <t>トルク(N・m)</t>
    <phoneticPr fontId="5"/>
  </si>
  <si>
    <t>/</t>
    <phoneticPr fontId="5"/>
  </si>
  <si>
    <t>　　 普通セメント</t>
    <rPh sb="3" eb="5">
      <t>フツウ</t>
    </rPh>
    <phoneticPr fontId="5"/>
  </si>
  <si>
    <t>継手TYPE</t>
    <rPh sb="0" eb="2">
      <t>ツギテ</t>
    </rPh>
    <phoneticPr fontId="5"/>
  </si>
  <si>
    <t>1次トルク</t>
    <rPh sb="1" eb="2">
      <t>ジ</t>
    </rPh>
    <phoneticPr fontId="5"/>
  </si>
  <si>
    <t>本締トルク</t>
    <rPh sb="0" eb="2">
      <t>ホンジ</t>
    </rPh>
    <phoneticPr fontId="5"/>
  </si>
  <si>
    <t>マーキング</t>
    <phoneticPr fontId="5"/>
  </si>
  <si>
    <t>ずれ確認</t>
    <rPh sb="2" eb="4">
      <t>カクニン</t>
    </rPh>
    <phoneticPr fontId="5"/>
  </si>
  <si>
    <t>　　 高炉セメントB種</t>
    <rPh sb="3" eb="5">
      <t>コウロ</t>
    </rPh>
    <rPh sb="10" eb="11">
      <t>シュ</t>
    </rPh>
    <phoneticPr fontId="5"/>
  </si>
  <si>
    <t>杭先端</t>
    <rPh sb="0" eb="3">
      <t>クイセンタン</t>
    </rPh>
    <phoneticPr fontId="5"/>
  </si>
  <si>
    <t>:</t>
    <phoneticPr fontId="5"/>
  </si>
  <si>
    <t>　　 エコセメント</t>
    <phoneticPr fontId="5"/>
  </si>
  <si>
    <t>掘削長</t>
    <rPh sb="0" eb="3">
      <t>クッサクチョウ</t>
    </rPh>
    <phoneticPr fontId="5"/>
  </si>
  <si>
    <t>供試体</t>
    <rPh sb="0" eb="3">
      <t>キョウシタイ</t>
    </rPh>
    <phoneticPr fontId="5"/>
  </si>
  <si>
    <t>　　 20本毎</t>
    <rPh sb="5" eb="7">
      <t>ホンゴト</t>
    </rPh>
    <phoneticPr fontId="5"/>
  </si>
  <si>
    <t>LK</t>
    <phoneticPr fontId="5"/>
  </si>
  <si>
    <t>　　 30本毎</t>
    <rPh sb="5" eb="7">
      <t>ホンゴト</t>
    </rPh>
    <phoneticPr fontId="5"/>
  </si>
  <si>
    <t>LK1</t>
    <phoneticPr fontId="5"/>
  </si>
  <si>
    <t>　　 砂</t>
    <rPh sb="3" eb="4">
      <t>スナ</t>
    </rPh>
    <phoneticPr fontId="5"/>
  </si>
  <si>
    <t>LK2</t>
    <phoneticPr fontId="5"/>
  </si>
  <si>
    <t>　　 礫</t>
    <rPh sb="3" eb="4">
      <t>ツブテ</t>
    </rPh>
    <phoneticPr fontId="5"/>
  </si>
  <si>
    <t xml:space="preserve">  　 砂・礫</t>
    <rPh sb="4" eb="5">
      <t>スナ</t>
    </rPh>
    <rPh sb="6" eb="7">
      <t>レキ</t>
    </rPh>
    <phoneticPr fontId="5"/>
  </si>
  <si>
    <t>根セメント</t>
    <rPh sb="0" eb="1">
      <t>ネ</t>
    </rPh>
    <phoneticPr fontId="5"/>
  </si>
  <si>
    <t>　　 粘土</t>
    <rPh sb="3" eb="5">
      <t>ネンド</t>
    </rPh>
    <phoneticPr fontId="5"/>
  </si>
  <si>
    <t>　　 砂・粘</t>
    <rPh sb="3" eb="4">
      <t>スナ</t>
    </rPh>
    <rPh sb="5" eb="6">
      <t>ネン</t>
    </rPh>
    <phoneticPr fontId="5"/>
  </si>
  <si>
    <t>根水</t>
    <rPh sb="0" eb="2">
      <t>ネミズ</t>
    </rPh>
    <phoneticPr fontId="5"/>
  </si>
  <si>
    <t>　　 礫・粘土</t>
    <rPh sb="3" eb="4">
      <t>レキ</t>
    </rPh>
    <rPh sb="5" eb="7">
      <t>ネンド</t>
    </rPh>
    <phoneticPr fontId="5"/>
  </si>
  <si>
    <t>　　 砂・礫・粘土</t>
    <rPh sb="3" eb="4">
      <t>スナ</t>
    </rPh>
    <rPh sb="5" eb="6">
      <t>レキ</t>
    </rPh>
    <rPh sb="7" eb="9">
      <t>ネンド</t>
    </rPh>
    <phoneticPr fontId="5"/>
  </si>
  <si>
    <t>根練上り</t>
    <rPh sb="0" eb="2">
      <t>ネネリ</t>
    </rPh>
    <rPh sb="2" eb="3">
      <t>アガ</t>
    </rPh>
    <phoneticPr fontId="5"/>
  </si>
  <si>
    <t>周セメント</t>
    <rPh sb="0" eb="1">
      <t>シュウ</t>
    </rPh>
    <phoneticPr fontId="5"/>
  </si>
  <si>
    <t>　　 1～5本</t>
    <rPh sb="6" eb="7">
      <t>ホン</t>
    </rPh>
    <phoneticPr fontId="5"/>
  </si>
  <si>
    <t>　　 6 , 7本</t>
    <rPh sb="8" eb="9">
      <t>ホン</t>
    </rPh>
    <phoneticPr fontId="5"/>
  </si>
  <si>
    <t>周水</t>
    <rPh sb="0" eb="2">
      <t>シュウミズ</t>
    </rPh>
    <phoneticPr fontId="5"/>
  </si>
  <si>
    <t>周練上り</t>
    <rPh sb="0" eb="3">
      <t>シュウネリアガ</t>
    </rPh>
    <phoneticPr fontId="5"/>
  </si>
  <si>
    <t>一次会社</t>
    <rPh sb="0" eb="2">
      <t>イチジ</t>
    </rPh>
    <rPh sb="2" eb="4">
      <t>カイシャ</t>
    </rPh>
    <phoneticPr fontId="5"/>
  </si>
  <si>
    <t>杭形状</t>
    <rPh sb="0" eb="3">
      <t>クイケイジョウ</t>
    </rPh>
    <phoneticPr fontId="5"/>
  </si>
  <si>
    <t>【協議内容・対処方法等】</t>
    <rPh sb="1" eb="3">
      <t>キョウギ</t>
    </rPh>
    <rPh sb="3" eb="5">
      <t>ナイヨウ</t>
    </rPh>
    <rPh sb="6" eb="8">
      <t>タイショ</t>
    </rPh>
    <rPh sb="8" eb="11">
      <t>ホウホウナド</t>
    </rPh>
    <phoneticPr fontId="5"/>
  </si>
  <si>
    <t>特記事項　・写真撮影及び各項目の確認は、施工時に元請技術者が行う</t>
    <phoneticPr fontId="5"/>
  </si>
  <si>
    <t>2024.04.01改訂</t>
    <rPh sb="10" eb="12">
      <t>カイテイ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</si>
</sst>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0_ "/>
    <numFmt numFmtId="178" formatCode="0.0"/>
    <numFmt numFmtId="179" formatCode="0.0_ "/>
  </numFmts>
  <fonts count="2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10"/>
      <name val="Meiryo UI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b/>
      <sz val="12"/>
      <color theme="0"/>
      <name val="Meiryo UI"/>
      <family val="3"/>
      <charset val="128"/>
    </font>
    <font>
      <sz val="11"/>
      <color indexed="8"/>
      <name val="ＭＳ 明朝"/>
      <family val="1"/>
      <charset val="128"/>
    </font>
    <font>
      <sz val="10"/>
      <color rgb="FF000000"/>
      <name val="Meiryo UI"/>
      <family val="3"/>
      <charset val="128"/>
    </font>
    <font>
      <sz val="12"/>
      <name val="Meiryo UI"/>
      <family val="3"/>
      <charset val="128"/>
    </font>
    <font>
      <b/>
      <sz val="12"/>
      <color theme="8"/>
      <name val="Meiryo UI"/>
      <family val="3"/>
      <charset val="128"/>
    </font>
    <font>
      <sz val="9"/>
      <name val="Meiryo UI"/>
      <family val="3"/>
      <charset val="128"/>
    </font>
    <font>
      <b/>
      <sz val="12"/>
      <name val="Meiryo UI"/>
      <family val="3"/>
      <charset val="128"/>
    </font>
    <font>
      <b/>
      <sz val="10"/>
      <color indexed="8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theme="4"/>
      <name val="Meiryo UI"/>
      <family val="3"/>
      <charset val="128"/>
    </font>
    <font>
      <b/>
      <sz val="10"/>
      <name val="Meiryo UI"/>
      <family val="3"/>
      <charset val="128"/>
    </font>
    <font>
      <sz val="9"/>
      <color rgb="FFFF0000"/>
      <name val="Meiryo UI"/>
      <family val="3"/>
      <charset val="128"/>
    </font>
    <font>
      <sz val="8"/>
      <name val="Meiryo UI"/>
      <family val="3"/>
      <charset val="128"/>
    </font>
    <font>
      <sz val="16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color rgb="FF0070C0"/>
      <name val="Meiryo UI"/>
      <family val="3"/>
      <charset val="128"/>
    </font>
    <font>
      <sz val="10"/>
      <color theme="3" tint="0.39997558519241921"/>
      <name val="Meiryo UI"/>
      <family val="3"/>
      <charset val="128"/>
    </font>
    <font>
      <sz val="10"/>
      <color theme="8"/>
      <name val="Meiryo UI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EBF6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AE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0625">
        <bgColor theme="2"/>
      </patternFill>
    </fill>
    <fill>
      <patternFill patternType="gray0625">
        <fgColor theme="0" tint="-0.24994659260841701"/>
        <bgColor auto="1"/>
      </patternFill>
    </fill>
    <fill>
      <patternFill patternType="gray0625">
        <fgColor theme="0" tint="-0.24994659260841701"/>
        <bgColor indexed="65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/>
      <top style="medium">
        <color theme="8"/>
      </top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9"/>
      </left>
      <right style="hair">
        <color theme="9"/>
      </right>
      <top style="medium">
        <color theme="9"/>
      </top>
      <bottom style="thin">
        <color theme="9"/>
      </bottom>
      <diagonal/>
    </border>
    <border>
      <left style="hair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hair">
        <color theme="8"/>
      </right>
      <top style="medium">
        <color theme="9"/>
      </top>
      <bottom style="thin">
        <color theme="9"/>
      </bottom>
      <diagonal/>
    </border>
    <border>
      <left style="hair">
        <color theme="8"/>
      </left>
      <right style="hair">
        <color theme="8"/>
      </right>
      <top style="medium">
        <color theme="9"/>
      </top>
      <bottom style="thin">
        <color theme="9"/>
      </bottom>
      <diagonal/>
    </border>
    <border>
      <left style="hair">
        <color theme="8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9"/>
      </left>
      <right style="hair">
        <color theme="9"/>
      </right>
      <top style="thin">
        <color theme="9"/>
      </top>
      <bottom style="thin">
        <color theme="9"/>
      </bottom>
      <diagonal/>
    </border>
    <border>
      <left style="hair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hair">
        <color theme="8"/>
      </right>
      <top style="thin">
        <color theme="9"/>
      </top>
      <bottom style="thin">
        <color theme="9"/>
      </bottom>
      <diagonal/>
    </border>
    <border>
      <left style="hair">
        <color theme="8"/>
      </left>
      <right style="hair">
        <color theme="8"/>
      </right>
      <top style="thin">
        <color theme="9"/>
      </top>
      <bottom style="thin">
        <color theme="9"/>
      </bottom>
      <diagonal/>
    </border>
    <border>
      <left style="hair">
        <color theme="8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theme="8"/>
      </left>
      <right style="hair">
        <color theme="8"/>
      </right>
      <top style="thin">
        <color theme="8"/>
      </top>
      <bottom style="thin">
        <color theme="8"/>
      </bottom>
      <diagonal/>
    </border>
    <border>
      <left style="hair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9"/>
      </left>
      <right style="hair">
        <color theme="9"/>
      </right>
      <top style="thin">
        <color theme="9"/>
      </top>
      <bottom/>
      <diagonal/>
    </border>
    <border>
      <left style="hair">
        <color theme="9"/>
      </left>
      <right style="medium">
        <color theme="9"/>
      </right>
      <top style="thin">
        <color theme="9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9"/>
      </left>
      <right style="hair">
        <color theme="9"/>
      </right>
      <top/>
      <bottom style="thin">
        <color theme="9"/>
      </bottom>
      <diagonal/>
    </border>
    <border>
      <left style="hair">
        <color theme="9"/>
      </left>
      <right style="medium">
        <color theme="9"/>
      </right>
      <top/>
      <bottom style="thin">
        <color theme="9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hair">
        <color theme="8"/>
      </right>
      <top style="thin">
        <color theme="8"/>
      </top>
      <bottom style="medium">
        <color theme="8"/>
      </bottom>
      <diagonal/>
    </border>
    <border>
      <left style="hair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/>
      <right/>
      <top style="medium">
        <color theme="8"/>
      </top>
      <bottom/>
      <diagonal/>
    </border>
    <border>
      <left style="medium">
        <color theme="9"/>
      </left>
      <right style="hair">
        <color theme="8"/>
      </right>
      <top style="thin">
        <color theme="9"/>
      </top>
      <bottom style="medium">
        <color theme="9"/>
      </bottom>
      <diagonal/>
    </border>
    <border>
      <left style="hair">
        <color theme="8"/>
      </left>
      <right style="hair">
        <color theme="8"/>
      </right>
      <top style="thin">
        <color theme="9"/>
      </top>
      <bottom style="medium">
        <color theme="9"/>
      </bottom>
      <diagonal/>
    </border>
    <border>
      <left style="hair">
        <color theme="8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theme="9"/>
      </left>
      <right style="hair">
        <color theme="9"/>
      </right>
      <top style="thin">
        <color theme="9"/>
      </top>
      <bottom style="medium">
        <color theme="9"/>
      </bottom>
      <diagonal/>
    </border>
    <border>
      <left style="hair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rgb="FFFF0000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</cellStyleXfs>
  <cellXfs count="527">
    <xf numFmtId="0" fontId="0" fillId="0" borderId="0" xfId="0"/>
    <xf numFmtId="49" fontId="3" fillId="0" borderId="1" xfId="1" applyNumberFormat="1" applyFont="1" applyBorder="1" applyAlignment="1" applyProtection="1">
      <alignment vertical="center"/>
      <protection locked="0"/>
    </xf>
    <xf numFmtId="49" fontId="3" fillId="0" borderId="2" xfId="1" applyNumberFormat="1" applyFont="1" applyBorder="1" applyAlignment="1" applyProtection="1">
      <alignment vertical="center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 applyProtection="1">
      <alignment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5" borderId="11" xfId="1" applyFont="1" applyFill="1" applyBorder="1" applyAlignment="1">
      <alignment horizontal="right"/>
    </xf>
    <xf numFmtId="0" fontId="3" fillId="5" borderId="11" xfId="1" applyFont="1" applyFill="1" applyBorder="1"/>
    <xf numFmtId="0" fontId="3" fillId="5" borderId="12" xfId="1" applyFont="1" applyFill="1" applyBorder="1"/>
    <xf numFmtId="0" fontId="3" fillId="5" borderId="13" xfId="1" applyFont="1" applyFill="1" applyBorder="1"/>
    <xf numFmtId="0" fontId="3" fillId="5" borderId="14" xfId="1" applyFont="1" applyFill="1" applyBorder="1"/>
    <xf numFmtId="0" fontId="3" fillId="5" borderId="15" xfId="1" applyFont="1" applyFill="1" applyBorder="1"/>
    <xf numFmtId="0" fontId="3" fillId="5" borderId="16" xfId="1" applyFont="1" applyFill="1" applyBorder="1"/>
    <xf numFmtId="0" fontId="3" fillId="0" borderId="0" xfId="1" applyFont="1" applyAlignment="1">
      <alignment horizontal="left"/>
    </xf>
    <xf numFmtId="0" fontId="3" fillId="0" borderId="17" xfId="1" applyFont="1" applyBorder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49" fontId="3" fillId="0" borderId="20" xfId="1" applyNumberFormat="1" applyFont="1" applyBorder="1" applyAlignment="1" applyProtection="1">
      <alignment vertical="center"/>
      <protection locked="0"/>
    </xf>
    <xf numFmtId="49" fontId="3" fillId="0" borderId="17" xfId="1" applyNumberFormat="1" applyFont="1" applyBorder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3" fillId="0" borderId="17" xfId="1" applyFont="1" applyBorder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 shrinkToFit="1"/>
      <protection locked="0"/>
    </xf>
    <xf numFmtId="0" fontId="3" fillId="0" borderId="21" xfId="1" applyFont="1" applyBorder="1" applyAlignment="1" applyProtection="1">
      <alignment horizontal="center" vertical="center"/>
      <protection locked="0"/>
    </xf>
    <xf numFmtId="0" fontId="3" fillId="0" borderId="11" xfId="1" applyFont="1" applyBorder="1"/>
    <xf numFmtId="0" fontId="3" fillId="6" borderId="11" xfId="1" applyFont="1" applyFill="1" applyBorder="1"/>
    <xf numFmtId="0" fontId="3" fillId="6" borderId="12" xfId="1" applyFont="1" applyFill="1" applyBorder="1"/>
    <xf numFmtId="0" fontId="3" fillId="6" borderId="13" xfId="1" applyFont="1" applyFill="1" applyBorder="1"/>
    <xf numFmtId="0" fontId="3" fillId="6" borderId="14" xfId="1" applyFont="1" applyFill="1" applyBorder="1"/>
    <xf numFmtId="0" fontId="3" fillId="7" borderId="29" xfId="1" applyFont="1" applyFill="1" applyBorder="1" applyAlignment="1">
      <alignment horizontal="left" vertical="center"/>
    </xf>
    <xf numFmtId="0" fontId="3" fillId="7" borderId="30" xfId="1" applyFont="1" applyFill="1" applyBorder="1" applyAlignment="1">
      <alignment horizontal="left" vertical="center"/>
    </xf>
    <xf numFmtId="49" fontId="3" fillId="0" borderId="20" xfId="1" applyNumberFormat="1" applyFont="1" applyBorder="1" applyAlignment="1" applyProtection="1">
      <alignment horizontal="center" vertical="center"/>
      <protection locked="0"/>
    </xf>
    <xf numFmtId="0" fontId="3" fillId="0" borderId="3" xfId="1" applyFont="1" applyBorder="1" applyAlignment="1" applyProtection="1">
      <alignment vertical="center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vertical="center" shrinkToFit="1"/>
      <protection locked="0"/>
    </xf>
    <xf numFmtId="0" fontId="3" fillId="0" borderId="0" xfId="1" applyFont="1" applyProtection="1">
      <protection locked="0"/>
    </xf>
    <xf numFmtId="0" fontId="3" fillId="7" borderId="38" xfId="1" applyFont="1" applyFill="1" applyBorder="1" applyAlignment="1">
      <alignment horizontal="left" vertical="center"/>
    </xf>
    <xf numFmtId="0" fontId="3" fillId="7" borderId="16" xfId="1" applyFont="1" applyFill="1" applyBorder="1" applyAlignment="1">
      <alignment horizontal="left" vertical="center"/>
    </xf>
    <xf numFmtId="0" fontId="3" fillId="0" borderId="15" xfId="1" applyFont="1" applyBorder="1" applyAlignment="1">
      <alignment horizontal="left" vertical="center"/>
    </xf>
    <xf numFmtId="0" fontId="3" fillId="0" borderId="39" xfId="1" applyFont="1" applyBorder="1" applyAlignment="1">
      <alignment horizontal="left" vertical="center"/>
    </xf>
    <xf numFmtId="0" fontId="3" fillId="0" borderId="40" xfId="1" applyFont="1" applyBorder="1" applyAlignment="1">
      <alignment horizontal="left" vertical="center"/>
    </xf>
    <xf numFmtId="0" fontId="3" fillId="0" borderId="44" xfId="1" applyFont="1" applyBorder="1" applyAlignment="1" applyProtection="1">
      <alignment vertical="center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2" xfId="3" applyFont="1" applyBorder="1" applyAlignment="1" applyProtection="1">
      <alignment vertical="center"/>
      <protection locked="0"/>
    </xf>
    <xf numFmtId="0" fontId="3" fillId="0" borderId="0" xfId="3" applyFont="1" applyAlignment="1" applyProtection="1">
      <alignment vertical="center"/>
      <protection locked="0"/>
    </xf>
    <xf numFmtId="0" fontId="3" fillId="2" borderId="2" xfId="1" applyFont="1" applyFill="1" applyBorder="1" applyAlignment="1" applyProtection="1">
      <alignment vertical="center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3" fillId="7" borderId="58" xfId="1" applyFont="1" applyFill="1" applyBorder="1" applyAlignment="1">
      <alignment horizontal="left" vertical="center"/>
    </xf>
    <xf numFmtId="0" fontId="3" fillId="7" borderId="59" xfId="1" applyFont="1" applyFill="1" applyBorder="1" applyAlignment="1">
      <alignment horizontal="left" vertical="center"/>
    </xf>
    <xf numFmtId="0" fontId="3" fillId="0" borderId="60" xfId="1" applyFont="1" applyBorder="1" applyAlignment="1">
      <alignment horizontal="left" vertical="center"/>
    </xf>
    <xf numFmtId="0" fontId="3" fillId="0" borderId="61" xfId="1" applyFont="1" applyBorder="1" applyAlignment="1">
      <alignment horizontal="left" vertical="center"/>
    </xf>
    <xf numFmtId="0" fontId="3" fillId="0" borderId="0" xfId="3" applyFont="1" applyAlignment="1" applyProtection="1">
      <alignment horizontal="center" vertical="center"/>
      <protection locked="0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2" borderId="44" xfId="1" applyFont="1" applyFill="1" applyBorder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3" fillId="0" borderId="20" xfId="1" applyFont="1" applyBorder="1" applyProtection="1"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1" applyFont="1" applyAlignment="1">
      <alignment horizontal="left" vertical="center"/>
    </xf>
    <xf numFmtId="0" fontId="3" fillId="0" borderId="41" xfId="1" applyFont="1" applyBorder="1" applyAlignment="1" applyProtection="1">
      <alignment horizontal="center" vertical="center"/>
      <protection locked="0"/>
    </xf>
    <xf numFmtId="0" fontId="3" fillId="0" borderId="17" xfId="1" applyFont="1" applyBorder="1" applyAlignment="1" applyProtection="1">
      <alignment horizontal="center" vertical="center"/>
      <protection locked="0"/>
    </xf>
    <xf numFmtId="0" fontId="3" fillId="0" borderId="44" xfId="1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horizontal="center" vertical="center" shrinkToFi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 wrapText="1"/>
      <protection locked="0"/>
    </xf>
    <xf numFmtId="0" fontId="3" fillId="0" borderId="44" xfId="1" applyFont="1" applyBorder="1" applyAlignment="1" applyProtection="1">
      <alignment vertical="center" wrapText="1" shrinkToFit="1"/>
      <protection locked="0"/>
    </xf>
    <xf numFmtId="0" fontId="3" fillId="0" borderId="75" xfId="1" applyFont="1" applyBorder="1" applyAlignment="1">
      <alignment horizontal="left" vertical="center"/>
    </xf>
    <xf numFmtId="0" fontId="3" fillId="0" borderId="0" xfId="1" applyFont="1" applyAlignment="1" applyProtection="1">
      <alignment horizontal="left" vertical="center" wrapText="1"/>
      <protection locked="0"/>
    </xf>
    <xf numFmtId="0" fontId="3" fillId="0" borderId="0" xfId="1" applyFont="1" applyAlignment="1" applyProtection="1">
      <alignment vertical="center" wrapText="1" shrinkToFit="1"/>
      <protection locked="0"/>
    </xf>
    <xf numFmtId="0" fontId="9" fillId="0" borderId="0" xfId="1" applyFont="1" applyAlignment="1" applyProtection="1">
      <alignment vertical="center" wrapText="1" shrinkToFit="1"/>
      <protection locked="0"/>
    </xf>
    <xf numFmtId="0" fontId="9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6" fillId="3" borderId="78" xfId="1" applyFont="1" applyFill="1" applyBorder="1" applyAlignment="1" applyProtection="1">
      <alignment vertical="center"/>
      <protection locked="0"/>
    </xf>
    <xf numFmtId="0" fontId="6" fillId="3" borderId="79" xfId="1" applyFont="1" applyFill="1" applyBorder="1" applyAlignment="1" applyProtection="1">
      <alignment vertical="center"/>
      <protection locked="0"/>
    </xf>
    <xf numFmtId="0" fontId="3" fillId="0" borderId="0" xfId="1" applyFont="1" applyAlignment="1">
      <alignment horizontal="left" vertical="center" shrinkToFit="1"/>
    </xf>
    <xf numFmtId="0" fontId="9" fillId="0" borderId="78" xfId="1" applyFont="1" applyBorder="1" applyAlignment="1" applyProtection="1">
      <alignment vertical="center"/>
      <protection locked="0"/>
    </xf>
    <xf numFmtId="0" fontId="9" fillId="0" borderId="79" xfId="1" applyFont="1" applyBorder="1" applyAlignment="1" applyProtection="1">
      <alignment vertical="center"/>
      <protection locked="0"/>
    </xf>
    <xf numFmtId="0" fontId="3" fillId="7" borderId="32" xfId="1" applyFont="1" applyFill="1" applyBorder="1" applyAlignment="1">
      <alignment horizontal="left" vertical="center"/>
    </xf>
    <xf numFmtId="0" fontId="9" fillId="0" borderId="80" xfId="1" applyFont="1" applyBorder="1" applyAlignment="1" applyProtection="1">
      <alignment vertical="center"/>
      <protection locked="0"/>
    </xf>
    <xf numFmtId="0" fontId="9" fillId="0" borderId="81" xfId="1" applyFont="1" applyBorder="1" applyAlignment="1" applyProtection="1">
      <alignment vertical="center"/>
      <protection locked="0"/>
    </xf>
    <xf numFmtId="0" fontId="3" fillId="7" borderId="39" xfId="1" applyFont="1" applyFill="1" applyBorder="1" applyAlignment="1">
      <alignment horizontal="left" vertical="center"/>
    </xf>
    <xf numFmtId="0" fontId="9" fillId="0" borderId="82" xfId="1" applyFont="1" applyBorder="1" applyAlignment="1" applyProtection="1">
      <alignment vertical="center"/>
      <protection locked="0"/>
    </xf>
    <xf numFmtId="0" fontId="12" fillId="0" borderId="0" xfId="1" applyFont="1" applyAlignment="1" applyProtection="1">
      <alignment vertical="center"/>
      <protection locked="0"/>
    </xf>
    <xf numFmtId="0" fontId="9" fillId="0" borderId="80" xfId="1" applyFont="1" applyBorder="1" applyProtection="1">
      <protection locked="0"/>
    </xf>
    <xf numFmtId="0" fontId="9" fillId="0" borderId="81" xfId="1" applyFont="1" applyBorder="1" applyAlignment="1" applyProtection="1">
      <alignment horizontal="center" vertical="center"/>
      <protection locked="0"/>
    </xf>
    <xf numFmtId="0" fontId="3" fillId="7" borderId="60" xfId="1" applyFont="1" applyFill="1" applyBorder="1" applyAlignment="1">
      <alignment horizontal="left" vertical="center"/>
    </xf>
    <xf numFmtId="0" fontId="3" fillId="0" borderId="81" xfId="1" applyFont="1" applyBorder="1" applyAlignment="1" applyProtection="1">
      <alignment horizontal="center" vertical="center"/>
      <protection locked="0"/>
    </xf>
    <xf numFmtId="49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top" shrinkToFit="1"/>
    </xf>
    <xf numFmtId="0" fontId="9" fillId="0" borderId="86" xfId="1" applyFont="1" applyBorder="1" applyAlignment="1" applyProtection="1">
      <alignment vertical="center"/>
      <protection locked="0"/>
    </xf>
    <xf numFmtId="0" fontId="6" fillId="0" borderId="87" xfId="1" applyFont="1" applyBorder="1" applyAlignment="1" applyProtection="1">
      <alignment vertical="center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9" fillId="0" borderId="0" xfId="1" applyFont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vertical="top" textRotation="255"/>
      <protection locked="0"/>
    </xf>
    <xf numFmtId="0" fontId="15" fillId="0" borderId="0" xfId="1" applyFont="1" applyAlignment="1" applyProtection="1">
      <alignment vertical="center"/>
      <protection locked="0"/>
    </xf>
    <xf numFmtId="0" fontId="3" fillId="0" borderId="93" xfId="1" applyFont="1" applyBorder="1" applyAlignment="1" applyProtection="1">
      <alignment vertical="center"/>
      <protection locked="0"/>
    </xf>
    <xf numFmtId="0" fontId="3" fillId="0" borderId="94" xfId="1" applyFont="1" applyBorder="1" applyAlignment="1" applyProtection="1">
      <alignment vertical="center"/>
      <protection locked="0"/>
    </xf>
    <xf numFmtId="49" fontId="3" fillId="0" borderId="0" xfId="1" applyNumberFormat="1" applyFont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left" vertical="center"/>
      <protection locked="0"/>
    </xf>
    <xf numFmtId="0" fontId="16" fillId="0" borderId="0" xfId="1" applyFont="1" applyAlignment="1" applyProtection="1">
      <alignment vertical="center"/>
      <protection locked="0"/>
    </xf>
    <xf numFmtId="0" fontId="9" fillId="0" borderId="87" xfId="1" applyFont="1" applyBorder="1" applyAlignment="1" applyProtection="1">
      <alignment vertical="center"/>
      <protection locked="0"/>
    </xf>
    <xf numFmtId="0" fontId="15" fillId="0" borderId="0" xfId="1" applyFont="1" applyProtection="1">
      <protection locked="0"/>
    </xf>
    <xf numFmtId="0" fontId="17" fillId="0" borderId="0" xfId="1" applyFont="1" applyAlignment="1" applyProtection="1">
      <alignment vertical="center"/>
      <protection locked="0"/>
    </xf>
    <xf numFmtId="0" fontId="16" fillId="0" borderId="0" xfId="1" applyFont="1" applyAlignment="1" applyProtection="1">
      <alignment vertical="center" wrapText="1"/>
      <protection locked="0"/>
    </xf>
    <xf numFmtId="0" fontId="14" fillId="0" borderId="20" xfId="2" applyFont="1" applyBorder="1" applyAlignment="1" applyProtection="1">
      <alignment vertical="center"/>
      <protection locked="0"/>
    </xf>
    <xf numFmtId="49" fontId="3" fillId="0" borderId="0" xfId="1" applyNumberFormat="1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2" xfId="1" applyFont="1" applyBorder="1" applyAlignment="1">
      <alignment vertical="top" shrinkToFit="1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Border="1" applyAlignment="1">
      <alignment vertical="center" wrapText="1"/>
    </xf>
    <xf numFmtId="0" fontId="3" fillId="0" borderId="0" xfId="1" applyFont="1" applyAlignment="1">
      <alignment vertical="center" shrinkToFit="1"/>
    </xf>
    <xf numFmtId="0" fontId="3" fillId="0" borderId="0" xfId="1" applyFont="1" applyAlignment="1">
      <alignment vertical="center" wrapText="1"/>
    </xf>
    <xf numFmtId="0" fontId="3" fillId="10" borderId="17" xfId="1" applyFont="1" applyFill="1" applyBorder="1" applyAlignment="1" applyProtection="1">
      <alignment vertical="center"/>
      <protection locked="0"/>
    </xf>
    <xf numFmtId="0" fontId="3" fillId="10" borderId="0" xfId="1" applyFont="1" applyFill="1" applyAlignment="1" applyProtection="1">
      <alignment horizontal="left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3" fillId="0" borderId="3" xfId="1" applyFont="1" applyBorder="1" applyAlignment="1" applyProtection="1">
      <alignment horizontal="left" vertical="center" wrapText="1"/>
      <protection locked="0"/>
    </xf>
    <xf numFmtId="0" fontId="3" fillId="0" borderId="44" xfId="1" applyFont="1" applyBorder="1" applyAlignment="1" applyProtection="1">
      <alignment horizontal="left" vertical="center" wrapText="1"/>
      <protection locked="0"/>
    </xf>
    <xf numFmtId="0" fontId="3" fillId="0" borderId="98" xfId="1" applyFont="1" applyBorder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vertical="center"/>
      <protection locked="0"/>
    </xf>
    <xf numFmtId="0" fontId="3" fillId="0" borderId="99" xfId="1" applyFont="1" applyBorder="1" applyAlignment="1" applyProtection="1">
      <alignment horizontal="center" vertical="center" wrapText="1"/>
      <protection locked="0"/>
    </xf>
    <xf numFmtId="0" fontId="18" fillId="0" borderId="0" xfId="1" applyFont="1" applyProtection="1">
      <protection locked="0"/>
    </xf>
    <xf numFmtId="0" fontId="9" fillId="0" borderId="86" xfId="1" applyFont="1" applyBorder="1" applyProtection="1">
      <protection locked="0"/>
    </xf>
    <xf numFmtId="0" fontId="9" fillId="0" borderId="87" xfId="1" applyFont="1" applyBorder="1" applyAlignment="1" applyProtection="1">
      <alignment horizontal="center" vertical="center"/>
      <protection locked="0"/>
    </xf>
    <xf numFmtId="0" fontId="3" fillId="0" borderId="17" xfId="1" applyFont="1" applyBorder="1" applyProtection="1">
      <protection locked="0"/>
    </xf>
    <xf numFmtId="0" fontId="3" fillId="0" borderId="17" xfId="1" applyFont="1" applyBorder="1" applyAlignment="1" applyProtection="1">
      <alignment horizontal="left" vertical="center" wrapText="1"/>
      <protection locked="0"/>
    </xf>
    <xf numFmtId="0" fontId="3" fillId="0" borderId="17" xfId="1" applyFont="1" applyBorder="1" applyAlignment="1" applyProtection="1">
      <alignment vertical="center" wrapText="1"/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21" xfId="1" applyFont="1" applyBorder="1" applyAlignment="1" applyProtection="1">
      <alignment horizontal="center" vertical="center" wrapText="1"/>
      <protection locked="0"/>
    </xf>
    <xf numFmtId="0" fontId="3" fillId="0" borderId="80" xfId="1" applyFont="1" applyBorder="1" applyProtection="1">
      <protection locked="0"/>
    </xf>
    <xf numFmtId="0" fontId="3" fillId="0" borderId="3" xfId="1" applyFont="1" applyBorder="1" applyAlignment="1" applyProtection="1">
      <alignment vertical="center" wrapText="1"/>
      <protection locked="0"/>
    </xf>
    <xf numFmtId="0" fontId="3" fillId="0" borderId="86" xfId="1" applyFont="1" applyBorder="1" applyProtection="1">
      <protection locked="0"/>
    </xf>
    <xf numFmtId="0" fontId="3" fillId="0" borderId="87" xfId="1" applyFont="1" applyBorder="1" applyAlignment="1" applyProtection="1">
      <alignment horizontal="center" vertical="center"/>
      <protection locked="0"/>
    </xf>
    <xf numFmtId="0" fontId="3" fillId="11" borderId="0" xfId="1" applyFont="1" applyFill="1"/>
    <xf numFmtId="0" fontId="3" fillId="6" borderId="0" xfId="1" applyFont="1" applyFill="1"/>
    <xf numFmtId="0" fontId="3" fillId="8" borderId="0" xfId="1" applyFont="1" applyFill="1"/>
    <xf numFmtId="0" fontId="3" fillId="2" borderId="102" xfId="1" applyFont="1" applyFill="1" applyBorder="1" applyAlignment="1" applyProtection="1">
      <alignment vertical="center"/>
      <protection locked="0"/>
    </xf>
    <xf numFmtId="0" fontId="3" fillId="0" borderId="44" xfId="1" applyFont="1" applyBorder="1" applyAlignment="1" applyProtection="1">
      <alignment vertical="center" wrapText="1"/>
      <protection locked="0"/>
    </xf>
    <xf numFmtId="0" fontId="19" fillId="0" borderId="0" xfId="1" applyFont="1" applyAlignment="1">
      <alignment vertical="center"/>
    </xf>
    <xf numFmtId="0" fontId="15" fillId="0" borderId="0" xfId="1" applyFont="1" applyAlignment="1" applyProtection="1">
      <alignment horizontal="right" vertical="center"/>
      <protection locked="0"/>
    </xf>
    <xf numFmtId="0" fontId="3" fillId="10" borderId="0" xfId="1" applyFont="1" applyFill="1" applyAlignment="1" applyProtection="1">
      <alignment vertical="center"/>
      <protection locked="0"/>
    </xf>
    <xf numFmtId="0" fontId="3" fillId="0" borderId="103" xfId="1" applyFont="1" applyBorder="1" applyAlignment="1" applyProtection="1">
      <alignment horizontal="center" vertical="center" wrapText="1"/>
      <protection locked="0"/>
    </xf>
    <xf numFmtId="0" fontId="3" fillId="0" borderId="98" xfId="1" applyFont="1" applyBorder="1" applyAlignment="1" applyProtection="1">
      <alignment horizontal="center" vertical="center"/>
      <protection locked="0"/>
    </xf>
    <xf numFmtId="0" fontId="3" fillId="0" borderId="104" xfId="1" applyFont="1" applyBorder="1" applyAlignment="1" applyProtection="1">
      <alignment horizontal="center" vertical="center" wrapText="1"/>
      <protection locked="0"/>
    </xf>
    <xf numFmtId="0" fontId="3" fillId="0" borderId="98" xfId="1" applyFont="1" applyBorder="1" applyAlignment="1" applyProtection="1">
      <alignment vertical="center"/>
      <protection locked="0"/>
    </xf>
    <xf numFmtId="0" fontId="3" fillId="0" borderId="98" xfId="1" applyFont="1" applyBorder="1" applyAlignment="1" applyProtection="1">
      <alignment vertical="center" wrapText="1"/>
      <protection locked="0"/>
    </xf>
    <xf numFmtId="0" fontId="3" fillId="2" borderId="102" xfId="1" applyFont="1" applyFill="1" applyBorder="1" applyAlignment="1" applyProtection="1">
      <alignment vertical="top"/>
      <protection locked="0"/>
    </xf>
    <xf numFmtId="49" fontId="3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34" xfId="1" applyFont="1" applyBorder="1" applyAlignment="1" applyProtection="1">
      <alignment horizontal="left" vertical="center" wrapText="1"/>
      <protection locked="0"/>
    </xf>
    <xf numFmtId="0" fontId="3" fillId="2" borderId="35" xfId="1" applyFont="1" applyFill="1" applyBorder="1" applyAlignment="1" applyProtection="1">
      <alignment vertical="center" wrapText="1"/>
      <protection locked="0"/>
    </xf>
    <xf numFmtId="0" fontId="3" fillId="2" borderId="2" xfId="1" applyFont="1" applyFill="1" applyBorder="1" applyAlignment="1" applyProtection="1">
      <alignment vertical="center" wrapText="1"/>
      <protection locked="0"/>
    </xf>
    <xf numFmtId="0" fontId="3" fillId="2" borderId="3" xfId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Alignment="1" applyProtection="1">
      <alignment vertical="top"/>
      <protection locked="0"/>
    </xf>
    <xf numFmtId="0" fontId="3" fillId="0" borderId="42" xfId="1" applyFont="1" applyBorder="1" applyAlignment="1" applyProtection="1">
      <alignment vertical="center"/>
      <protection locked="0"/>
    </xf>
    <xf numFmtId="0" fontId="3" fillId="2" borderId="43" xfId="1" applyFont="1" applyFill="1" applyBorder="1" applyAlignment="1" applyProtection="1">
      <alignment vertical="center" wrapText="1"/>
      <protection locked="0"/>
    </xf>
    <xf numFmtId="0" fontId="3" fillId="2" borderId="17" xfId="1" applyFont="1" applyFill="1" applyBorder="1" applyAlignment="1" applyProtection="1">
      <alignment vertical="center" wrapText="1"/>
      <protection locked="0"/>
    </xf>
    <xf numFmtId="0" fontId="3" fillId="2" borderId="44" xfId="1" applyFont="1" applyFill="1" applyBorder="1" applyAlignment="1" applyProtection="1">
      <alignment horizontal="right" vertical="center"/>
      <protection locked="0"/>
    </xf>
    <xf numFmtId="0" fontId="21" fillId="0" borderId="0" xfId="1" applyFont="1" applyAlignment="1" applyProtection="1">
      <alignment vertical="center"/>
      <protection locked="0"/>
    </xf>
    <xf numFmtId="0" fontId="15" fillId="0" borderId="21" xfId="1" applyFont="1" applyBorder="1" applyAlignment="1" applyProtection="1">
      <alignment horizontal="center" vertical="center"/>
      <protection locked="0"/>
    </xf>
    <xf numFmtId="0" fontId="15" fillId="0" borderId="21" xfId="1" applyFont="1" applyBorder="1" applyAlignment="1" applyProtection="1">
      <alignment vertical="center"/>
      <protection locked="0"/>
    </xf>
    <xf numFmtId="0" fontId="3" fillId="0" borderId="34" xfId="1" applyFont="1" applyBorder="1" applyAlignment="1" applyProtection="1">
      <alignment vertical="center"/>
      <protection locked="0"/>
    </xf>
    <xf numFmtId="0" fontId="3" fillId="2" borderId="3" xfId="1" applyFont="1" applyFill="1" applyBorder="1" applyProtection="1">
      <protection locked="0"/>
    </xf>
    <xf numFmtId="0" fontId="15" fillId="0" borderId="0" xfId="1" applyFont="1" applyAlignment="1" applyProtection="1">
      <alignment horizontal="right"/>
      <protection locked="0"/>
    </xf>
    <xf numFmtId="1" fontId="3" fillId="0" borderId="0" xfId="1" applyNumberFormat="1" applyFont="1" applyProtection="1">
      <protection locked="0"/>
    </xf>
    <xf numFmtId="0" fontId="3" fillId="2" borderId="44" xfId="1" applyFont="1" applyFill="1" applyBorder="1" applyProtection="1">
      <protection locked="0"/>
    </xf>
    <xf numFmtId="0" fontId="22" fillId="0" borderId="0" xfId="4" applyFont="1" applyAlignment="1" applyProtection="1">
      <alignment vertical="center"/>
      <protection locked="0"/>
    </xf>
    <xf numFmtId="0" fontId="3" fillId="0" borderId="98" xfId="3" applyFont="1" applyBorder="1" applyAlignment="1" applyProtection="1">
      <alignment vertical="center"/>
      <protection locked="0"/>
    </xf>
    <xf numFmtId="0" fontId="3" fillId="0" borderId="104" xfId="1" applyFont="1" applyBorder="1" applyAlignment="1" applyProtection="1">
      <alignment horizontal="center" vertical="center"/>
      <protection locked="0"/>
    </xf>
    <xf numFmtId="0" fontId="3" fillId="12" borderId="1" xfId="1" applyFont="1" applyFill="1" applyBorder="1" applyAlignment="1" applyProtection="1">
      <alignment horizontal="center" vertical="center"/>
      <protection locked="0"/>
    </xf>
    <xf numFmtId="0" fontId="3" fillId="12" borderId="2" xfId="1" applyFont="1" applyFill="1" applyBorder="1" applyAlignment="1" applyProtection="1">
      <alignment horizontal="center" vertical="center"/>
      <protection locked="0"/>
    </xf>
    <xf numFmtId="0" fontId="3" fillId="12" borderId="3" xfId="1" applyFont="1" applyFill="1" applyBorder="1" applyAlignment="1" applyProtection="1">
      <alignment horizontal="center" vertical="center"/>
      <protection locked="0"/>
    </xf>
    <xf numFmtId="0" fontId="3" fillId="12" borderId="20" xfId="1" applyFont="1" applyFill="1" applyBorder="1" applyAlignment="1" applyProtection="1">
      <alignment horizontal="center" vertical="center"/>
      <protection locked="0"/>
    </xf>
    <xf numFmtId="0" fontId="3" fillId="12" borderId="0" xfId="1" applyFont="1" applyFill="1" applyAlignment="1" applyProtection="1">
      <alignment horizontal="center" vertical="center"/>
      <protection locked="0"/>
    </xf>
    <xf numFmtId="0" fontId="3" fillId="12" borderId="21" xfId="1" applyFont="1" applyFill="1" applyBorder="1" applyAlignment="1" applyProtection="1">
      <alignment horizontal="center" vertical="center"/>
      <protection locked="0"/>
    </xf>
    <xf numFmtId="0" fontId="3" fillId="0" borderId="107" xfId="1" applyFont="1" applyBorder="1" applyAlignment="1" applyProtection="1">
      <alignment horizontal="center" vertical="center"/>
      <protection locked="0"/>
    </xf>
    <xf numFmtId="0" fontId="3" fillId="0" borderId="107" xfId="1" applyFont="1" applyBorder="1" applyAlignment="1" applyProtection="1">
      <alignment vertical="center"/>
      <protection locked="0"/>
    </xf>
    <xf numFmtId="0" fontId="3" fillId="12" borderId="103" xfId="1" applyFont="1" applyFill="1" applyBorder="1" applyAlignment="1" applyProtection="1">
      <alignment horizontal="center" vertical="center"/>
      <protection locked="0"/>
    </xf>
    <xf numFmtId="0" fontId="3" fillId="12" borderId="98" xfId="1" applyFont="1" applyFill="1" applyBorder="1" applyAlignment="1" applyProtection="1">
      <alignment horizontal="center" vertical="center"/>
      <protection locked="0"/>
    </xf>
    <xf numFmtId="0" fontId="3" fillId="12" borderId="104" xfId="1" applyFont="1" applyFill="1" applyBorder="1" applyAlignment="1" applyProtection="1">
      <alignment horizontal="center" vertical="center"/>
      <protection locked="0"/>
    </xf>
    <xf numFmtId="0" fontId="3" fillId="0" borderId="3" xfId="1" applyFont="1" applyBorder="1" applyProtection="1">
      <protection locked="0"/>
    </xf>
    <xf numFmtId="0" fontId="3" fillId="0" borderId="44" xfId="1" applyFont="1" applyBorder="1" applyProtection="1">
      <protection locked="0"/>
    </xf>
    <xf numFmtId="0" fontId="3" fillId="12" borderId="0" xfId="1" applyFont="1" applyFill="1" applyAlignment="1" applyProtection="1">
      <alignment vertical="center"/>
      <protection locked="0"/>
    </xf>
    <xf numFmtId="0" fontId="3" fillId="12" borderId="21" xfId="1" applyFont="1" applyFill="1" applyBorder="1" applyAlignment="1" applyProtection="1">
      <alignment vertical="center"/>
      <protection locked="0"/>
    </xf>
    <xf numFmtId="176" fontId="3" fillId="0" borderId="0" xfId="1" applyNumberFormat="1" applyFont="1" applyAlignment="1" applyProtection="1">
      <alignment vertical="center"/>
      <protection locked="0"/>
    </xf>
    <xf numFmtId="0" fontId="3" fillId="0" borderId="107" xfId="1" applyFont="1" applyBorder="1" applyAlignment="1" applyProtection="1">
      <alignment horizontal="right" vertical="center"/>
      <protection locked="0"/>
    </xf>
    <xf numFmtId="0" fontId="3" fillId="12" borderId="98" xfId="1" applyFont="1" applyFill="1" applyBorder="1" applyAlignment="1" applyProtection="1">
      <alignment vertical="center"/>
      <protection locked="0"/>
    </xf>
    <xf numFmtId="0" fontId="3" fillId="12" borderId="104" xfId="1" applyFont="1" applyFill="1" applyBorder="1" applyAlignment="1" applyProtection="1">
      <alignment vertical="center"/>
      <protection locked="0"/>
    </xf>
    <xf numFmtId="0" fontId="3" fillId="12" borderId="0" xfId="1" applyFont="1" applyFill="1" applyAlignment="1" applyProtection="1">
      <alignment vertical="center" wrapText="1"/>
      <protection locked="0"/>
    </xf>
    <xf numFmtId="0" fontId="3" fillId="12" borderId="21" xfId="1" applyFont="1" applyFill="1" applyBorder="1" applyAlignment="1" applyProtection="1">
      <alignment vertical="center" wrapText="1"/>
      <protection locked="0"/>
    </xf>
    <xf numFmtId="0" fontId="3" fillId="12" borderId="20" xfId="1" applyFont="1" applyFill="1" applyBorder="1" applyAlignment="1" applyProtection="1">
      <alignment vertical="center"/>
      <protection locked="0"/>
    </xf>
    <xf numFmtId="0" fontId="3" fillId="13" borderId="0" xfId="1" applyFont="1" applyFill="1" applyAlignment="1" applyProtection="1">
      <alignment vertical="center"/>
      <protection locked="0"/>
    </xf>
    <xf numFmtId="0" fontId="3" fillId="13" borderId="0" xfId="1" applyFont="1" applyFill="1" applyAlignment="1" applyProtection="1">
      <alignment horizontal="center" vertical="center"/>
      <protection locked="0"/>
    </xf>
    <xf numFmtId="0" fontId="3" fillId="14" borderId="3" xfId="1" applyFont="1" applyFill="1" applyBorder="1" applyAlignment="1" applyProtection="1">
      <alignment horizontal="center" vertical="center"/>
      <protection locked="0"/>
    </xf>
    <xf numFmtId="0" fontId="3" fillId="14" borderId="44" xfId="1" applyFont="1" applyFill="1" applyBorder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vertical="center"/>
      <protection locked="0"/>
    </xf>
    <xf numFmtId="0" fontId="3" fillId="12" borderId="41" xfId="1" applyFont="1" applyFill="1" applyBorder="1" applyAlignment="1" applyProtection="1">
      <alignment horizontal="center" vertical="center"/>
      <protection locked="0"/>
    </xf>
    <xf numFmtId="0" fontId="3" fillId="12" borderId="17" xfId="1" applyFont="1" applyFill="1" applyBorder="1" applyAlignment="1" applyProtection="1">
      <alignment vertical="center"/>
      <protection locked="0"/>
    </xf>
    <xf numFmtId="0" fontId="3" fillId="12" borderId="17" xfId="1" applyFont="1" applyFill="1" applyBorder="1" applyAlignment="1" applyProtection="1">
      <alignment horizontal="center" vertical="center"/>
      <protection locked="0"/>
    </xf>
    <xf numFmtId="0" fontId="3" fillId="12" borderId="44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vertical="center" textRotation="255"/>
      <protection locked="0"/>
    </xf>
    <xf numFmtId="0" fontId="3" fillId="0" borderId="2" xfId="1" applyFont="1" applyBorder="1" applyAlignment="1" applyProtection="1">
      <alignment vertical="center" shrinkToFit="1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3" fillId="0" borderId="2" xfId="1" applyFont="1" applyBorder="1" applyAlignment="1" applyProtection="1">
      <alignment wrapText="1"/>
      <protection locked="0"/>
    </xf>
    <xf numFmtId="0" fontId="3" fillId="0" borderId="3" xfId="1" applyFont="1" applyBorder="1" applyAlignment="1" applyProtection="1">
      <alignment shrinkToFit="1"/>
      <protection locked="0"/>
    </xf>
    <xf numFmtId="0" fontId="3" fillId="0" borderId="1" xfId="1" applyFont="1" applyBorder="1" applyAlignment="1" applyProtection="1">
      <alignment horizontal="left" vertical="center"/>
      <protection locked="0"/>
    </xf>
    <xf numFmtId="0" fontId="3" fillId="0" borderId="20" xfId="1" applyFont="1" applyBorder="1" applyAlignment="1" applyProtection="1">
      <alignment horizontal="right" vertical="center" shrinkToFit="1"/>
      <protection locked="0"/>
    </xf>
    <xf numFmtId="0" fontId="3" fillId="0" borderId="0" xfId="1" applyFont="1" applyAlignment="1" applyProtection="1">
      <alignment wrapText="1"/>
      <protection locked="0"/>
    </xf>
    <xf numFmtId="0" fontId="11" fillId="0" borderId="0" xfId="1" applyFont="1" applyAlignment="1" applyProtection="1">
      <alignment vertical="center" textRotation="255" shrinkToFit="1"/>
      <protection locked="0"/>
    </xf>
    <xf numFmtId="0" fontId="3" fillId="0" borderId="41" xfId="1" applyFont="1" applyBorder="1" applyAlignment="1" applyProtection="1">
      <alignment horizontal="right" vertical="center" shrinkToFit="1"/>
      <protection locked="0"/>
    </xf>
    <xf numFmtId="0" fontId="3" fillId="0" borderId="21" xfId="1" applyFont="1" applyBorder="1" applyAlignment="1" applyProtection="1">
      <alignment wrapText="1"/>
      <protection locked="0"/>
    </xf>
    <xf numFmtId="0" fontId="3" fillId="0" borderId="0" xfId="1" applyFont="1" applyAlignment="1" applyProtection="1">
      <alignment shrinkToFit="1"/>
      <protection locked="0"/>
    </xf>
    <xf numFmtId="0" fontId="3" fillId="0" borderId="21" xfId="1" applyFont="1" applyBorder="1" applyAlignment="1" applyProtection="1">
      <alignment shrinkToFit="1"/>
      <protection locked="0"/>
    </xf>
    <xf numFmtId="0" fontId="3" fillId="0" borderId="21" xfId="1" applyFont="1" applyBorder="1" applyAlignment="1" applyProtection="1">
      <alignment vertical="center" shrinkToFit="1"/>
      <protection locked="0"/>
    </xf>
    <xf numFmtId="0" fontId="16" fillId="0" borderId="0" xfId="1" applyFont="1" applyAlignment="1" applyProtection="1">
      <alignment vertical="center" shrinkToFit="1"/>
      <protection locked="0"/>
    </xf>
    <xf numFmtId="49" fontId="3" fillId="0" borderId="41" xfId="1" applyNumberFormat="1" applyFont="1" applyBorder="1" applyAlignment="1" applyProtection="1">
      <alignment vertical="center"/>
      <protection locked="0"/>
    </xf>
    <xf numFmtId="0" fontId="3" fillId="0" borderId="17" xfId="1" applyFont="1" applyBorder="1" applyAlignment="1" applyProtection="1">
      <alignment vertical="top" shrinkToFit="1"/>
      <protection locked="0"/>
    </xf>
    <xf numFmtId="0" fontId="16" fillId="0" borderId="17" xfId="1" applyFont="1" applyBorder="1" applyAlignment="1" applyProtection="1">
      <alignment vertical="center"/>
      <protection locked="0"/>
    </xf>
    <xf numFmtId="0" fontId="16" fillId="0" borderId="17" xfId="1" applyFont="1" applyBorder="1" applyAlignment="1" applyProtection="1">
      <alignment horizontal="center" vertical="center"/>
      <protection locked="0"/>
    </xf>
    <xf numFmtId="0" fontId="16" fillId="0" borderId="17" xfId="1" applyFont="1" applyBorder="1" applyAlignment="1" applyProtection="1">
      <alignment vertical="center" shrinkToFit="1"/>
      <protection locked="0"/>
    </xf>
    <xf numFmtId="0" fontId="3" fillId="0" borderId="44" xfId="1" applyFont="1" applyBorder="1" applyAlignment="1" applyProtection="1">
      <alignment horizontal="right" vertical="center"/>
      <protection locked="0"/>
    </xf>
    <xf numFmtId="0" fontId="3" fillId="0" borderId="0" xfId="5" applyFont="1" applyAlignment="1" applyProtection="1">
      <alignment horizontal="center" vertical="center"/>
      <protection locked="0"/>
    </xf>
    <xf numFmtId="49" fontId="3" fillId="0" borderId="0" xfId="1" applyNumberFormat="1" applyFont="1" applyAlignment="1">
      <alignment horizontal="center" vertical="center"/>
    </xf>
    <xf numFmtId="0" fontId="3" fillId="0" borderId="0" xfId="1" applyFont="1" applyAlignment="1" applyProtection="1">
      <alignment vertical="top" shrinkToFit="1"/>
      <protection locked="0"/>
    </xf>
    <xf numFmtId="0" fontId="3" fillId="0" borderId="0" xfId="5" applyFont="1" applyAlignment="1" applyProtection="1">
      <alignment horizontal="left" vertical="center"/>
      <protection locked="0"/>
    </xf>
    <xf numFmtId="49" fontId="3" fillId="0" borderId="0" xfId="5" applyNumberFormat="1" applyFont="1" applyAlignment="1" applyProtection="1">
      <alignment horizontal="center" vertical="center"/>
      <protection locked="0"/>
    </xf>
    <xf numFmtId="0" fontId="3" fillId="0" borderId="0" xfId="5" applyFont="1" applyAlignment="1" applyProtection="1">
      <alignment horizontal="center" vertical="center" wrapText="1"/>
      <protection locked="0"/>
    </xf>
    <xf numFmtId="0" fontId="3" fillId="0" borderId="0" xfId="5" applyFont="1" applyAlignment="1" applyProtection="1">
      <alignment vertical="center"/>
      <protection locked="0"/>
    </xf>
    <xf numFmtId="49" fontId="23" fillId="0" borderId="0" xfId="1" applyNumberFormat="1" applyFont="1" applyAlignment="1" applyProtection="1">
      <alignment vertical="center"/>
      <protection locked="0"/>
    </xf>
    <xf numFmtId="0" fontId="23" fillId="0" borderId="0" xfId="1" applyFont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49" fontId="3" fillId="0" borderId="2" xfId="1" applyNumberFormat="1" applyFont="1" applyBorder="1" applyAlignment="1" applyProtection="1">
      <alignment vertical="center"/>
      <protection locked="0"/>
    </xf>
    <xf numFmtId="49" fontId="3" fillId="0" borderId="17" xfId="1" applyNumberFormat="1" applyFont="1" applyBorder="1" applyAlignment="1" applyProtection="1">
      <alignment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 shrinkToFit="1"/>
      <protection locked="0"/>
    </xf>
    <xf numFmtId="0" fontId="3" fillId="2" borderId="0" xfId="1" applyFont="1" applyFill="1" applyAlignment="1" applyProtection="1">
      <alignment horizontal="center" vertical="center" shrinkToFit="1"/>
      <protection locked="0"/>
    </xf>
    <xf numFmtId="0" fontId="3" fillId="0" borderId="2" xfId="1" applyFont="1" applyBorder="1" applyAlignment="1" applyProtection="1">
      <alignment horizontal="center" vertical="center" shrinkToFit="1"/>
      <protection locked="0"/>
    </xf>
    <xf numFmtId="0" fontId="3" fillId="0" borderId="0" xfId="1" applyFont="1" applyAlignment="1" applyProtection="1">
      <alignment horizontal="center" vertical="center" shrinkToFit="1"/>
      <protection locked="0"/>
    </xf>
    <xf numFmtId="0" fontId="3" fillId="0" borderId="31" xfId="1" applyFont="1" applyBorder="1" applyAlignment="1">
      <alignment horizontal="left" vertical="center"/>
    </xf>
    <xf numFmtId="0" fontId="3" fillId="0" borderId="32" xfId="1" applyFont="1" applyBorder="1" applyAlignment="1">
      <alignment horizontal="left" vertical="center"/>
    </xf>
    <xf numFmtId="0" fontId="3" fillId="0" borderId="33" xfId="1" applyFont="1" applyBorder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3" fillId="7" borderId="29" xfId="1" applyFont="1" applyFill="1" applyBorder="1" applyAlignment="1">
      <alignment horizontal="left" vertical="center"/>
    </xf>
    <xf numFmtId="0" fontId="3" fillId="7" borderId="30" xfId="1" applyFont="1" applyFill="1" applyBorder="1" applyAlignment="1">
      <alignment horizontal="left" vertical="center"/>
    </xf>
    <xf numFmtId="0" fontId="3" fillId="0" borderId="29" xfId="2" applyFont="1" applyBorder="1" applyAlignment="1" applyProtection="1">
      <alignment horizontal="center" vertical="center" shrinkToFit="1"/>
      <protection locked="0"/>
    </xf>
    <xf numFmtId="0" fontId="3" fillId="0" borderId="32" xfId="2" applyFont="1" applyBorder="1" applyAlignment="1" applyProtection="1">
      <alignment horizontal="center" vertical="center" shrinkToFit="1"/>
      <protection locked="0"/>
    </xf>
    <xf numFmtId="0" fontId="8" fillId="0" borderId="29" xfId="1" applyFont="1" applyBorder="1" applyAlignment="1" applyProtection="1">
      <alignment horizontal="center" vertical="center" shrinkToFit="1"/>
      <protection locked="0"/>
    </xf>
    <xf numFmtId="0" fontId="3" fillId="0" borderId="32" xfId="1" applyFont="1" applyBorder="1" applyAlignment="1" applyProtection="1">
      <alignment horizontal="center" vertical="center" shrinkToFit="1"/>
      <protection locked="0"/>
    </xf>
    <xf numFmtId="0" fontId="3" fillId="0" borderId="33" xfId="1" applyFont="1" applyBorder="1" applyAlignment="1" applyProtection="1">
      <alignment horizontal="center" vertical="center" shrinkToFit="1"/>
      <protection locked="0"/>
    </xf>
    <xf numFmtId="0" fontId="3" fillId="0" borderId="29" xfId="1" applyFont="1" applyBorder="1" applyAlignment="1" applyProtection="1">
      <alignment horizontal="center" vertical="center" shrinkToFi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34" xfId="1" applyFont="1" applyBorder="1" applyAlignment="1" applyProtection="1">
      <alignment horizontal="center" vertical="center" wrapText="1"/>
      <protection locked="0"/>
    </xf>
    <xf numFmtId="0" fontId="3" fillId="0" borderId="41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42" xfId="1" applyFont="1" applyBorder="1" applyAlignment="1" applyProtection="1">
      <alignment horizontal="center" vertical="center" wrapText="1"/>
      <protection locked="0"/>
    </xf>
    <xf numFmtId="0" fontId="6" fillId="4" borderId="9" xfId="1" applyFont="1" applyFill="1" applyBorder="1" applyAlignment="1">
      <alignment vertical="center"/>
    </xf>
    <xf numFmtId="0" fontId="6" fillId="4" borderId="27" xfId="1" applyFont="1" applyFill="1" applyBorder="1" applyAlignment="1">
      <alignment vertical="center"/>
    </xf>
    <xf numFmtId="0" fontId="6" fillId="4" borderId="10" xfId="1" applyFont="1" applyFill="1" applyBorder="1" applyAlignment="1">
      <alignment vertical="center"/>
    </xf>
    <xf numFmtId="0" fontId="6" fillId="4" borderId="28" xfId="1" applyFont="1" applyFill="1" applyBorder="1" applyAlignment="1">
      <alignment vertical="center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6" fillId="3" borderId="4" xfId="1" applyFont="1" applyFill="1" applyBorder="1" applyAlignment="1" applyProtection="1">
      <alignment vertical="center"/>
      <protection locked="0"/>
    </xf>
    <xf numFmtId="0" fontId="6" fillId="3" borderId="5" xfId="1" applyFont="1" applyFill="1" applyBorder="1" applyAlignment="1" applyProtection="1">
      <alignment vertical="center"/>
      <protection locked="0"/>
    </xf>
    <xf numFmtId="0" fontId="6" fillId="3" borderId="22" xfId="1" applyFont="1" applyFill="1" applyBorder="1" applyAlignment="1" applyProtection="1">
      <alignment vertical="center"/>
      <protection locked="0"/>
    </xf>
    <xf numFmtId="0" fontId="6" fillId="3" borderId="23" xfId="1" applyFont="1" applyFill="1" applyBorder="1" applyAlignment="1" applyProtection="1">
      <alignment vertical="center"/>
      <protection locked="0"/>
    </xf>
    <xf numFmtId="0" fontId="6" fillId="4" borderId="6" xfId="1" applyFont="1" applyFill="1" applyBorder="1" applyAlignment="1">
      <alignment vertical="center"/>
    </xf>
    <xf numFmtId="0" fontId="6" fillId="4" borderId="7" xfId="1" applyFont="1" applyFill="1" applyBorder="1" applyAlignment="1">
      <alignment vertical="center"/>
    </xf>
    <xf numFmtId="0" fontId="6" fillId="4" borderId="24" xfId="1" applyFont="1" applyFill="1" applyBorder="1" applyAlignment="1">
      <alignment vertical="center"/>
    </xf>
    <xf numFmtId="0" fontId="6" fillId="4" borderId="25" xfId="1" applyFont="1" applyFill="1" applyBorder="1" applyAlignment="1">
      <alignment vertical="center"/>
    </xf>
    <xf numFmtId="0" fontId="6" fillId="4" borderId="8" xfId="1" applyFont="1" applyFill="1" applyBorder="1" applyAlignment="1">
      <alignment vertical="center"/>
    </xf>
    <xf numFmtId="0" fontId="6" fillId="4" borderId="26" xfId="1" applyFont="1" applyFill="1" applyBorder="1" applyAlignment="1">
      <alignment vertical="center"/>
    </xf>
    <xf numFmtId="0" fontId="3" fillId="0" borderId="15" xfId="1" applyFont="1" applyBorder="1" applyAlignment="1">
      <alignment horizontal="left" vertical="center"/>
    </xf>
    <xf numFmtId="0" fontId="3" fillId="0" borderId="39" xfId="1" applyFont="1" applyBorder="1" applyAlignment="1">
      <alignment horizontal="left" vertical="center"/>
    </xf>
    <xf numFmtId="0" fontId="3" fillId="7" borderId="38" xfId="1" applyFont="1" applyFill="1" applyBorder="1" applyAlignment="1">
      <alignment horizontal="left" vertical="center"/>
    </xf>
    <xf numFmtId="0" fontId="3" fillId="7" borderId="16" xfId="1" applyFont="1" applyFill="1" applyBorder="1" applyAlignment="1">
      <alignment horizontal="left" vertical="center"/>
    </xf>
    <xf numFmtId="0" fontId="3" fillId="0" borderId="45" xfId="2" applyFont="1" applyBorder="1" applyAlignment="1" applyProtection="1">
      <alignment horizontal="center" vertical="center" shrinkToFit="1"/>
      <protection locked="0"/>
    </xf>
    <xf numFmtId="0" fontId="3" fillId="0" borderId="11" xfId="2" applyFont="1" applyBorder="1" applyAlignment="1" applyProtection="1">
      <alignment horizontal="center" vertical="center" shrinkToFit="1"/>
      <protection locked="0"/>
    </xf>
    <xf numFmtId="0" fontId="3" fillId="0" borderId="11" xfId="1" applyFont="1" applyBorder="1" applyAlignment="1" applyProtection="1">
      <alignment horizontal="center" vertical="center" shrinkToFit="1"/>
      <protection locked="0"/>
    </xf>
    <xf numFmtId="0" fontId="3" fillId="0" borderId="46" xfId="1" applyFont="1" applyBorder="1" applyAlignment="1" applyProtection="1">
      <alignment horizontal="center" vertical="center" shrinkToFit="1"/>
      <protection locked="0"/>
    </xf>
    <xf numFmtId="0" fontId="3" fillId="0" borderId="38" xfId="1" applyFont="1" applyBorder="1" applyAlignment="1" applyProtection="1">
      <alignment horizontal="center" vertical="center" shrinkToFit="1"/>
      <protection locked="0"/>
    </xf>
    <xf numFmtId="0" fontId="3" fillId="0" borderId="39" xfId="1" applyFont="1" applyBorder="1" applyAlignment="1" applyProtection="1">
      <alignment horizontal="center" vertical="center" shrinkToFit="1"/>
      <protection locked="0"/>
    </xf>
    <xf numFmtId="0" fontId="3" fillId="0" borderId="40" xfId="1" applyFont="1" applyBorder="1" applyAlignment="1" applyProtection="1">
      <alignment horizontal="center" vertical="center" shrinkToFit="1"/>
      <protection locked="0"/>
    </xf>
    <xf numFmtId="0" fontId="9" fillId="0" borderId="27" xfId="1" applyFont="1" applyBorder="1" applyAlignment="1">
      <alignment vertical="center"/>
    </xf>
    <xf numFmtId="0" fontId="9" fillId="0" borderId="28" xfId="1" applyFont="1" applyBorder="1" applyAlignment="1">
      <alignment vertical="center"/>
    </xf>
    <xf numFmtId="0" fontId="3" fillId="0" borderId="15" xfId="1" applyFont="1" applyBorder="1" applyAlignment="1">
      <alignment horizontal="left" vertical="center" shrinkToFit="1"/>
    </xf>
    <xf numFmtId="0" fontId="3" fillId="0" borderId="39" xfId="1" applyFont="1" applyBorder="1" applyAlignment="1">
      <alignment horizontal="left" vertical="center" shrinkToFit="1"/>
    </xf>
    <xf numFmtId="0" fontId="3" fillId="0" borderId="40" xfId="1" applyFont="1" applyBorder="1" applyAlignment="1">
      <alignment horizontal="left" vertical="center" shrinkToFit="1"/>
    </xf>
    <xf numFmtId="0" fontId="3" fillId="0" borderId="20" xfId="3" applyFont="1" applyBorder="1" applyAlignment="1" applyProtection="1">
      <alignment horizontal="center" vertical="center" shrinkToFit="1"/>
      <protection locked="0"/>
    </xf>
    <xf numFmtId="0" fontId="3" fillId="0" borderId="0" xfId="3" applyFont="1" applyAlignment="1" applyProtection="1">
      <alignment horizontal="center" vertical="center" shrinkToFit="1"/>
      <protection locked="0"/>
    </xf>
    <xf numFmtId="0" fontId="3" fillId="0" borderId="47" xfId="3" applyFont="1" applyBorder="1" applyAlignment="1" applyProtection="1">
      <alignment horizontal="center" vertical="center" shrinkToFit="1"/>
      <protection locked="0"/>
    </xf>
    <xf numFmtId="0" fontId="3" fillId="0" borderId="41" xfId="3" applyFont="1" applyBorder="1" applyAlignment="1" applyProtection="1">
      <alignment horizontal="center" vertical="center" shrinkToFit="1"/>
      <protection locked="0"/>
    </xf>
    <xf numFmtId="0" fontId="3" fillId="0" borderId="17" xfId="3" applyFont="1" applyBorder="1" applyAlignment="1" applyProtection="1">
      <alignment horizontal="center" vertical="center" shrinkToFit="1"/>
      <protection locked="0"/>
    </xf>
    <xf numFmtId="0" fontId="3" fillId="0" borderId="42" xfId="3" applyFont="1" applyBorder="1" applyAlignment="1" applyProtection="1">
      <alignment horizontal="center" vertical="center" shrinkToFit="1"/>
      <protection locked="0"/>
    </xf>
    <xf numFmtId="0" fontId="3" fillId="0" borderId="48" xfId="3" applyFont="1" applyBorder="1" applyAlignment="1" applyProtection="1">
      <alignment vertical="center"/>
      <protection locked="0"/>
    </xf>
    <xf numFmtId="0" fontId="3" fillId="0" borderId="49" xfId="3" applyFont="1" applyBorder="1" applyAlignment="1" applyProtection="1">
      <alignment vertical="center"/>
      <protection locked="0"/>
    </xf>
    <xf numFmtId="0" fontId="3" fillId="0" borderId="62" xfId="3" applyFont="1" applyBorder="1" applyAlignment="1" applyProtection="1">
      <alignment vertical="center"/>
      <protection locked="0"/>
    </xf>
    <xf numFmtId="0" fontId="3" fillId="0" borderId="63" xfId="3" applyFont="1" applyBorder="1" applyAlignment="1" applyProtection="1">
      <alignment vertical="center"/>
      <protection locked="0"/>
    </xf>
    <xf numFmtId="0" fontId="3" fillId="0" borderId="1" xfId="3" applyFont="1" applyBorder="1" applyAlignment="1" applyProtection="1">
      <alignment horizontal="center" vertical="center"/>
      <protection locked="0"/>
    </xf>
    <xf numFmtId="0" fontId="3" fillId="0" borderId="2" xfId="3" applyFont="1" applyBorder="1" applyAlignment="1" applyProtection="1">
      <alignment horizontal="center" vertical="center"/>
      <protection locked="0"/>
    </xf>
    <xf numFmtId="0" fontId="3" fillId="0" borderId="34" xfId="3" applyFont="1" applyBorder="1" applyAlignment="1" applyProtection="1">
      <alignment horizontal="center" vertical="center"/>
      <protection locked="0"/>
    </xf>
    <xf numFmtId="0" fontId="3" fillId="0" borderId="41" xfId="3" applyFont="1" applyBorder="1" applyAlignment="1" applyProtection="1">
      <alignment horizontal="center" vertical="center"/>
      <protection locked="0"/>
    </xf>
    <xf numFmtId="0" fontId="3" fillId="0" borderId="17" xfId="3" applyFont="1" applyBorder="1" applyAlignment="1" applyProtection="1">
      <alignment horizontal="center" vertical="center"/>
      <protection locked="0"/>
    </xf>
    <xf numFmtId="0" fontId="3" fillId="0" borderId="42" xfId="3" applyFont="1" applyBorder="1" applyAlignment="1" applyProtection="1">
      <alignment horizontal="center" vertical="center"/>
      <protection locked="0"/>
    </xf>
    <xf numFmtId="0" fontId="3" fillId="0" borderId="2" xfId="3" applyFont="1" applyBorder="1" applyAlignment="1" applyProtection="1">
      <alignment vertical="center"/>
      <protection locked="0"/>
    </xf>
    <xf numFmtId="0" fontId="3" fillId="0" borderId="3" xfId="3" applyFont="1" applyBorder="1" applyAlignment="1" applyProtection="1">
      <alignment vertical="center"/>
      <protection locked="0"/>
    </xf>
    <xf numFmtId="0" fontId="3" fillId="0" borderId="17" xfId="3" applyFont="1" applyBorder="1" applyAlignment="1" applyProtection="1">
      <alignment vertical="center"/>
      <protection locked="0"/>
    </xf>
    <xf numFmtId="0" fontId="3" fillId="0" borderId="44" xfId="3" applyFont="1" applyBorder="1" applyAlignment="1" applyProtection="1">
      <alignment vertical="center"/>
      <protection locked="0"/>
    </xf>
    <xf numFmtId="0" fontId="3" fillId="0" borderId="50" xfId="3" applyFont="1" applyBorder="1" applyAlignment="1" applyProtection="1">
      <alignment horizontal="center" vertical="center"/>
      <protection locked="0"/>
    </xf>
    <xf numFmtId="0" fontId="3" fillId="0" borderId="51" xfId="3" applyFont="1" applyBorder="1" applyAlignment="1" applyProtection="1">
      <alignment horizontal="center" vertical="center"/>
      <protection locked="0"/>
    </xf>
    <xf numFmtId="0" fontId="3" fillId="0" borderId="64" xfId="3" applyFont="1" applyBorder="1" applyAlignment="1" applyProtection="1">
      <alignment horizontal="center" vertical="center"/>
      <protection locked="0"/>
    </xf>
    <xf numFmtId="0" fontId="3" fillId="0" borderId="65" xfId="3" applyFont="1" applyBorder="1" applyAlignment="1" applyProtection="1">
      <alignment horizontal="center" vertical="center"/>
      <protection locked="0"/>
    </xf>
    <xf numFmtId="0" fontId="3" fillId="0" borderId="69" xfId="3" applyFont="1" applyBorder="1" applyAlignment="1" applyProtection="1">
      <alignment horizontal="center" vertical="center"/>
      <protection locked="0"/>
    </xf>
    <xf numFmtId="0" fontId="3" fillId="0" borderId="48" xfId="3" applyFont="1" applyBorder="1" applyAlignment="1" applyProtection="1">
      <alignment horizontal="center" vertical="center"/>
      <protection locked="0"/>
    </xf>
    <xf numFmtId="0" fontId="3" fillId="2" borderId="35" xfId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 applyProtection="1">
      <alignment horizontal="center" vertical="center"/>
      <protection locked="0"/>
    </xf>
    <xf numFmtId="0" fontId="3" fillId="2" borderId="43" xfId="1" applyFont="1" applyFill="1" applyBorder="1" applyAlignment="1" applyProtection="1">
      <alignment horizontal="center" vertical="center"/>
      <protection locked="0"/>
    </xf>
    <xf numFmtId="0" fontId="3" fillId="2" borderId="17" xfId="1" applyFont="1" applyFill="1" applyBorder="1" applyAlignment="1" applyProtection="1">
      <alignment horizontal="center" vertical="center"/>
      <protection locked="0"/>
    </xf>
    <xf numFmtId="0" fontId="3" fillId="2" borderId="44" xfId="1" applyFont="1" applyFill="1" applyBorder="1" applyAlignment="1" applyProtection="1">
      <alignment horizontal="center" vertical="center"/>
      <protection locked="0"/>
    </xf>
    <xf numFmtId="0" fontId="9" fillId="6" borderId="36" xfId="1" applyFont="1" applyFill="1" applyBorder="1" applyAlignment="1" applyProtection="1">
      <alignment vertical="center"/>
      <protection locked="0"/>
    </xf>
    <xf numFmtId="0" fontId="9" fillId="0" borderId="37" xfId="1" applyFont="1" applyBorder="1" applyAlignment="1" applyProtection="1">
      <alignment horizontal="center" vertical="center"/>
      <protection locked="0"/>
    </xf>
    <xf numFmtId="0" fontId="9" fillId="8" borderId="24" xfId="1" applyFont="1" applyFill="1" applyBorder="1" applyAlignment="1">
      <alignment vertical="center"/>
    </xf>
    <xf numFmtId="0" fontId="9" fillId="0" borderId="25" xfId="1" applyFont="1" applyBorder="1" applyAlignment="1">
      <alignment horizontal="center" vertical="center"/>
    </xf>
    <xf numFmtId="0" fontId="9" fillId="8" borderId="26" xfId="1" applyFont="1" applyFill="1" applyBorder="1" applyAlignment="1">
      <alignment vertical="center"/>
    </xf>
    <xf numFmtId="0" fontId="3" fillId="0" borderId="1" xfId="1" applyFont="1" applyBorder="1" applyAlignment="1" applyProtection="1">
      <alignment horizontal="center" vertical="center" shrinkToFit="1"/>
      <protection locked="0"/>
    </xf>
    <xf numFmtId="0" fontId="3" fillId="0" borderId="34" xfId="1" applyFont="1" applyBorder="1" applyAlignment="1" applyProtection="1">
      <alignment horizontal="center" vertical="center" shrinkToFit="1"/>
      <protection locked="0"/>
    </xf>
    <xf numFmtId="0" fontId="3" fillId="0" borderId="41" xfId="1" applyFont="1" applyBorder="1" applyAlignment="1" applyProtection="1">
      <alignment horizontal="center" vertical="center" shrinkToFit="1"/>
      <protection locked="0"/>
    </xf>
    <xf numFmtId="0" fontId="3" fillId="0" borderId="17" xfId="1" applyFont="1" applyBorder="1" applyAlignment="1" applyProtection="1">
      <alignment horizontal="center" vertical="center" shrinkToFit="1"/>
      <protection locked="0"/>
    </xf>
    <xf numFmtId="0" fontId="3" fillId="0" borderId="42" xfId="1" applyFont="1" applyBorder="1" applyAlignment="1" applyProtection="1">
      <alignment horizontal="center" vertical="center" shrinkToFit="1"/>
      <protection locked="0"/>
    </xf>
    <xf numFmtId="0" fontId="3" fillId="0" borderId="35" xfId="1" applyFont="1" applyBorder="1" applyAlignment="1" applyProtection="1">
      <alignment vertical="center"/>
      <protection locked="0"/>
    </xf>
    <xf numFmtId="0" fontId="3" fillId="0" borderId="2" xfId="1" applyFont="1" applyBorder="1" applyAlignment="1" applyProtection="1">
      <alignment vertical="center"/>
      <protection locked="0"/>
    </xf>
    <xf numFmtId="0" fontId="3" fillId="0" borderId="3" xfId="1" applyFont="1" applyBorder="1" applyAlignment="1" applyProtection="1">
      <alignment vertical="center"/>
      <protection locked="0"/>
    </xf>
    <xf numFmtId="0" fontId="3" fillId="0" borderId="43" xfId="1" applyFont="1" applyBorder="1" applyAlignment="1" applyProtection="1">
      <alignment vertical="center"/>
      <protection locked="0"/>
    </xf>
    <xf numFmtId="0" fontId="3" fillId="0" borderId="17" xfId="1" applyFont="1" applyBorder="1" applyAlignment="1" applyProtection="1">
      <alignment vertical="center"/>
      <protection locked="0"/>
    </xf>
    <xf numFmtId="0" fontId="3" fillId="0" borderId="44" xfId="1" applyFont="1" applyBorder="1" applyAlignment="1" applyProtection="1">
      <alignment vertical="center"/>
      <protection locked="0"/>
    </xf>
    <xf numFmtId="0" fontId="3" fillId="0" borderId="60" xfId="1" applyFont="1" applyBorder="1" applyAlignment="1">
      <alignment horizontal="left" vertical="center"/>
    </xf>
    <xf numFmtId="0" fontId="3" fillId="0" borderId="61" xfId="1" applyFont="1" applyBorder="1" applyAlignment="1">
      <alignment horizontal="left" vertical="center"/>
    </xf>
    <xf numFmtId="0" fontId="3" fillId="0" borderId="20" xfId="3" applyFont="1" applyBorder="1" applyAlignment="1" applyProtection="1">
      <alignment horizontal="center" vertical="center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0" fontId="3" fillId="0" borderId="21" xfId="3" applyFont="1" applyBorder="1" applyAlignment="1" applyProtection="1">
      <alignment horizontal="center" vertical="center"/>
      <protection locked="0"/>
    </xf>
    <xf numFmtId="0" fontId="3" fillId="0" borderId="44" xfId="3" applyFont="1" applyBorder="1" applyAlignment="1" applyProtection="1">
      <alignment horizontal="center" vertical="center"/>
      <protection locked="0"/>
    </xf>
    <xf numFmtId="0" fontId="3" fillId="0" borderId="20" xfId="1" applyFont="1" applyBorder="1" applyAlignment="1" applyProtection="1">
      <alignment horizontal="center" vertical="center"/>
      <protection locked="0"/>
    </xf>
    <xf numFmtId="0" fontId="3" fillId="0" borderId="21" xfId="1" applyFont="1" applyBorder="1" applyAlignment="1" applyProtection="1">
      <alignment horizontal="center" vertical="center"/>
      <protection locked="0"/>
    </xf>
    <xf numFmtId="0" fontId="3" fillId="0" borderId="41" xfId="1" applyFont="1" applyBorder="1" applyAlignment="1" applyProtection="1">
      <alignment horizontal="center" vertical="center"/>
      <protection locked="0"/>
    </xf>
    <xf numFmtId="0" fontId="3" fillId="0" borderId="17" xfId="1" applyFont="1" applyBorder="1" applyAlignment="1" applyProtection="1">
      <alignment horizontal="center" vertical="center"/>
      <protection locked="0"/>
    </xf>
    <xf numFmtId="0" fontId="3" fillId="0" borderId="44" xfId="1" applyFont="1" applyBorder="1" applyAlignment="1" applyProtection="1">
      <alignment horizontal="center" vertical="center"/>
      <protection locked="0"/>
    </xf>
    <xf numFmtId="176" fontId="9" fillId="0" borderId="37" xfId="1" applyNumberFormat="1" applyFont="1" applyBorder="1" applyAlignment="1" applyProtection="1">
      <alignment horizontal="center" vertical="center"/>
      <protection locked="0"/>
    </xf>
    <xf numFmtId="0" fontId="9" fillId="8" borderId="56" xfId="1" applyFont="1" applyFill="1" applyBorder="1" applyAlignment="1">
      <alignment vertical="center"/>
    </xf>
    <xf numFmtId="0" fontId="9" fillId="8" borderId="67" xfId="1" applyFont="1" applyFill="1" applyBorder="1" applyAlignment="1">
      <alignment vertical="center"/>
    </xf>
    <xf numFmtId="0" fontId="9" fillId="0" borderId="57" xfId="1" applyFont="1" applyBorder="1" applyAlignment="1">
      <alignment horizontal="center" vertical="center"/>
    </xf>
    <xf numFmtId="0" fontId="9" fillId="0" borderId="68" xfId="1" applyFont="1" applyBorder="1" applyAlignment="1">
      <alignment horizontal="center" vertical="center"/>
    </xf>
    <xf numFmtId="0" fontId="3" fillId="7" borderId="58" xfId="1" applyFont="1" applyFill="1" applyBorder="1" applyAlignment="1">
      <alignment horizontal="left" vertical="center"/>
    </xf>
    <xf numFmtId="0" fontId="3" fillId="7" borderId="59" xfId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41" xfId="0" applyFont="1" applyBorder="1" applyAlignment="1" applyProtection="1">
      <alignment horizontal="center" vertical="center" shrinkToFit="1"/>
      <protection locked="0"/>
    </xf>
    <xf numFmtId="0" fontId="3" fillId="0" borderId="17" xfId="0" applyFont="1" applyBorder="1" applyAlignment="1" applyProtection="1">
      <alignment horizontal="center" vertical="center" shrinkToFit="1"/>
      <protection locked="0"/>
    </xf>
    <xf numFmtId="0" fontId="3" fillId="0" borderId="62" xfId="0" applyFont="1" applyBorder="1" applyAlignment="1" applyProtection="1">
      <alignment horizontal="center" vertical="center"/>
      <protection locked="0"/>
    </xf>
    <xf numFmtId="0" fontId="3" fillId="0" borderId="63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4" xfId="0" applyFont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17" xfId="0" applyFont="1" applyBorder="1" applyAlignment="1" applyProtection="1">
      <alignment vertical="center"/>
      <protection locked="0"/>
    </xf>
    <xf numFmtId="0" fontId="3" fillId="0" borderId="44" xfId="0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34" xfId="1" applyFont="1" applyBorder="1" applyAlignment="1" applyProtection="1">
      <alignment horizontal="center" vertical="center"/>
      <protection locked="0"/>
    </xf>
    <xf numFmtId="0" fontId="3" fillId="0" borderId="42" xfId="1" applyFont="1" applyBorder="1" applyAlignment="1" applyProtection="1">
      <alignment horizontal="center" vertical="center"/>
      <protection locked="0"/>
    </xf>
    <xf numFmtId="0" fontId="3" fillId="2" borderId="35" xfId="1" applyFont="1" applyFill="1" applyBorder="1" applyAlignment="1" applyProtection="1">
      <alignment vertical="center"/>
      <protection locked="0"/>
    </xf>
    <xf numFmtId="0" fontId="3" fillId="2" borderId="2" xfId="1" applyFont="1" applyFill="1" applyBorder="1" applyAlignment="1" applyProtection="1">
      <alignment vertical="center"/>
      <protection locked="0"/>
    </xf>
    <xf numFmtId="0" fontId="3" fillId="2" borderId="3" xfId="1" applyFont="1" applyFill="1" applyBorder="1" applyAlignment="1" applyProtection="1">
      <alignment vertical="center"/>
      <protection locked="0"/>
    </xf>
    <xf numFmtId="0" fontId="3" fillId="2" borderId="43" xfId="1" applyFont="1" applyFill="1" applyBorder="1" applyAlignment="1" applyProtection="1">
      <alignment vertical="center"/>
      <protection locked="0"/>
    </xf>
    <xf numFmtId="0" fontId="3" fillId="2" borderId="17" xfId="1" applyFont="1" applyFill="1" applyBorder="1" applyAlignment="1" applyProtection="1">
      <alignment vertical="center"/>
      <protection locked="0"/>
    </xf>
    <xf numFmtId="0" fontId="3" fillId="2" borderId="44" xfId="1" applyFont="1" applyFill="1" applyBorder="1" applyAlignment="1" applyProtection="1">
      <alignment vertical="center"/>
      <protection locked="0"/>
    </xf>
    <xf numFmtId="0" fontId="3" fillId="0" borderId="52" xfId="3" applyFont="1" applyBorder="1" applyAlignment="1" applyProtection="1">
      <alignment horizontal="center" vertical="center"/>
      <protection locked="0"/>
    </xf>
    <xf numFmtId="0" fontId="3" fillId="0" borderId="66" xfId="3" applyFont="1" applyBorder="1" applyAlignment="1" applyProtection="1">
      <alignment horizontal="center" vertical="center"/>
      <protection locked="0"/>
    </xf>
    <xf numFmtId="0" fontId="3" fillId="0" borderId="49" xfId="3" applyFont="1" applyBorder="1" applyAlignment="1" applyProtection="1">
      <alignment horizontal="center" vertical="center"/>
      <protection locked="0"/>
    </xf>
    <xf numFmtId="0" fontId="3" fillId="0" borderId="53" xfId="3" applyFont="1" applyBorder="1" applyAlignment="1" applyProtection="1">
      <alignment vertical="center"/>
      <protection locked="0"/>
    </xf>
    <xf numFmtId="0" fontId="3" fillId="0" borderId="54" xfId="3" applyFont="1" applyBorder="1" applyAlignment="1" applyProtection="1">
      <alignment vertical="center"/>
      <protection locked="0"/>
    </xf>
    <xf numFmtId="0" fontId="3" fillId="0" borderId="55" xfId="3" applyFont="1" applyBorder="1" applyAlignment="1" applyProtection="1">
      <alignment vertical="center"/>
      <protection locked="0"/>
    </xf>
    <xf numFmtId="0" fontId="3" fillId="0" borderId="53" xfId="1" applyFont="1" applyBorder="1" applyAlignment="1" applyProtection="1">
      <alignment vertical="center"/>
      <protection locked="0"/>
    </xf>
    <xf numFmtId="0" fontId="3" fillId="0" borderId="54" xfId="1" applyFont="1" applyBorder="1" applyAlignment="1" applyProtection="1">
      <alignment vertical="center"/>
      <protection locked="0"/>
    </xf>
    <xf numFmtId="0" fontId="3" fillId="0" borderId="55" xfId="1" applyFont="1" applyBorder="1" applyAlignment="1" applyProtection="1">
      <alignment vertical="center"/>
      <protection locked="0"/>
    </xf>
    <xf numFmtId="0" fontId="3" fillId="0" borderId="30" xfId="1" applyFont="1" applyBorder="1" applyAlignment="1">
      <alignment horizontal="left" vertical="center"/>
    </xf>
    <xf numFmtId="0" fontId="3" fillId="7" borderId="31" xfId="1" applyFont="1" applyFill="1" applyBorder="1" applyAlignment="1">
      <alignment horizontal="left" vertical="center"/>
    </xf>
    <xf numFmtId="0" fontId="9" fillId="6" borderId="73" xfId="1" applyFont="1" applyFill="1" applyBorder="1" applyAlignment="1" applyProtection="1">
      <alignment vertical="center"/>
      <protection locked="0"/>
    </xf>
    <xf numFmtId="176" fontId="9" fillId="0" borderId="74" xfId="1" applyNumberFormat="1" applyFont="1" applyBorder="1" applyAlignment="1" applyProtection="1">
      <alignment horizontal="center" vertical="center"/>
      <protection locked="0"/>
    </xf>
    <xf numFmtId="176" fontId="9" fillId="0" borderId="25" xfId="1" applyNumberFormat="1" applyFont="1" applyBorder="1" applyAlignment="1">
      <alignment horizontal="center" vertical="center"/>
    </xf>
    <xf numFmtId="0" fontId="3" fillId="0" borderId="70" xfId="0" applyFont="1" applyBorder="1" applyAlignment="1" applyProtection="1">
      <alignment horizontal="center" vertical="center" shrinkToFit="1"/>
      <protection locked="0"/>
    </xf>
    <xf numFmtId="0" fontId="3" fillId="0" borderId="71" xfId="0" applyFont="1" applyBorder="1" applyAlignment="1" applyProtection="1">
      <alignment horizontal="center" vertical="center" shrinkToFit="1"/>
      <protection locked="0"/>
    </xf>
    <xf numFmtId="0" fontId="3" fillId="0" borderId="69" xfId="0" applyFont="1" applyBorder="1" applyAlignment="1" applyProtection="1">
      <alignment horizontal="center" vertical="center" shrinkToFit="1"/>
      <protection locked="0"/>
    </xf>
    <xf numFmtId="0" fontId="3" fillId="0" borderId="48" xfId="0" applyFont="1" applyBorder="1" applyAlignment="1" applyProtection="1">
      <alignment horizontal="center" vertical="center" shrinkToFit="1"/>
      <protection locked="0"/>
    </xf>
    <xf numFmtId="0" fontId="3" fillId="0" borderId="71" xfId="0" applyFont="1" applyBorder="1" applyAlignment="1" applyProtection="1">
      <alignment horizontal="center" vertical="center"/>
      <protection locked="0"/>
    </xf>
    <xf numFmtId="0" fontId="3" fillId="0" borderId="72" xfId="0" applyFont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/>
      <protection locked="0"/>
    </xf>
    <xf numFmtId="0" fontId="3" fillId="0" borderId="49" xfId="0" applyFont="1" applyBorder="1" applyAlignment="1" applyProtection="1">
      <alignment horizontal="center" vertical="center"/>
      <protection locked="0"/>
    </xf>
    <xf numFmtId="0" fontId="3" fillId="0" borderId="70" xfId="0" applyFont="1" applyBorder="1" applyAlignment="1" applyProtection="1">
      <alignment horizontal="center" vertical="center" wrapText="1"/>
      <protection locked="0"/>
    </xf>
    <xf numFmtId="0" fontId="3" fillId="0" borderId="71" xfId="0" applyFont="1" applyBorder="1" applyAlignment="1" applyProtection="1">
      <alignment horizontal="center" vertical="center" wrapText="1"/>
      <protection locked="0"/>
    </xf>
    <xf numFmtId="0" fontId="3" fillId="0" borderId="69" xfId="0" applyFont="1" applyBorder="1" applyAlignment="1" applyProtection="1">
      <alignment horizontal="center" vertical="center" wrapText="1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3" fillId="0" borderId="70" xfId="0" applyFont="1" applyBorder="1" applyAlignment="1" applyProtection="1">
      <alignment horizontal="center" vertical="center"/>
      <protection locked="0"/>
    </xf>
    <xf numFmtId="0" fontId="3" fillId="0" borderId="69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 applyProtection="1">
      <alignment horizontal="center" vertical="center"/>
      <protection locked="0"/>
    </xf>
    <xf numFmtId="0" fontId="3" fillId="0" borderId="70" xfId="1" applyFont="1" applyBorder="1" applyAlignment="1" applyProtection="1">
      <alignment horizontal="center" vertical="center" wrapText="1"/>
      <protection locked="0"/>
    </xf>
    <xf numFmtId="0" fontId="3" fillId="0" borderId="71" xfId="1" applyFont="1" applyBorder="1" applyAlignment="1" applyProtection="1">
      <alignment horizontal="center" vertical="center" wrapText="1"/>
      <protection locked="0"/>
    </xf>
    <xf numFmtId="0" fontId="3" fillId="0" borderId="69" xfId="1" applyFont="1" applyBorder="1" applyAlignment="1" applyProtection="1">
      <alignment horizontal="center" vertical="center" wrapText="1"/>
      <protection locked="0"/>
    </xf>
    <xf numFmtId="0" fontId="3" fillId="0" borderId="48" xfId="1" applyFont="1" applyBorder="1" applyAlignment="1" applyProtection="1">
      <alignment horizontal="center" vertical="center" wrapText="1"/>
      <protection locked="0"/>
    </xf>
    <xf numFmtId="2" fontId="3" fillId="0" borderId="71" xfId="1" applyNumberFormat="1" applyFont="1" applyBorder="1" applyAlignment="1" applyProtection="1">
      <alignment horizontal="center" vertical="center" wrapText="1"/>
      <protection locked="0"/>
    </xf>
    <xf numFmtId="2" fontId="3" fillId="0" borderId="72" xfId="1" applyNumberFormat="1" applyFont="1" applyBorder="1" applyAlignment="1" applyProtection="1">
      <alignment horizontal="center" vertical="center" wrapText="1"/>
      <protection locked="0"/>
    </xf>
    <xf numFmtId="2" fontId="3" fillId="0" borderId="48" xfId="1" applyNumberFormat="1" applyFont="1" applyBorder="1" applyAlignment="1" applyProtection="1">
      <alignment horizontal="center" vertical="center" wrapText="1"/>
      <protection locked="0"/>
    </xf>
    <xf numFmtId="2" fontId="3" fillId="0" borderId="49" xfId="1" applyNumberFormat="1" applyFont="1" applyBorder="1" applyAlignment="1" applyProtection="1">
      <alignment horizontal="center" vertical="center" wrapText="1"/>
      <protection locked="0"/>
    </xf>
    <xf numFmtId="0" fontId="3" fillId="9" borderId="70" xfId="1" applyFont="1" applyFill="1" applyBorder="1" applyAlignment="1" applyProtection="1">
      <alignment horizontal="center" vertical="center" wrapText="1"/>
      <protection locked="0"/>
    </xf>
    <xf numFmtId="0" fontId="3" fillId="9" borderId="71" xfId="1" applyFont="1" applyFill="1" applyBorder="1" applyAlignment="1" applyProtection="1">
      <alignment horizontal="center" vertical="center" wrapText="1"/>
      <protection locked="0"/>
    </xf>
    <xf numFmtId="0" fontId="3" fillId="9" borderId="69" xfId="1" applyFont="1" applyFill="1" applyBorder="1" applyAlignment="1" applyProtection="1">
      <alignment horizontal="center" vertical="center" wrapText="1"/>
      <protection locked="0"/>
    </xf>
    <xf numFmtId="0" fontId="3" fillId="9" borderId="48" xfId="1" applyFont="1" applyFill="1" applyBorder="1" applyAlignment="1" applyProtection="1">
      <alignment horizontal="center" vertical="center" wrapText="1"/>
      <protection locked="0"/>
    </xf>
    <xf numFmtId="0" fontId="3" fillId="0" borderId="40" xfId="1" applyFont="1" applyBorder="1" applyAlignment="1">
      <alignment horizontal="left" vertical="center"/>
    </xf>
    <xf numFmtId="0" fontId="3" fillId="0" borderId="16" xfId="1" applyFont="1" applyBorder="1" applyAlignment="1">
      <alignment horizontal="left" vertical="center"/>
    </xf>
    <xf numFmtId="0" fontId="3" fillId="7" borderId="15" xfId="1" applyFont="1" applyFill="1" applyBorder="1" applyAlignment="1">
      <alignment horizontal="left" vertical="center"/>
    </xf>
    <xf numFmtId="0" fontId="3" fillId="0" borderId="16" xfId="1" applyFont="1" applyBorder="1" applyAlignment="1">
      <alignment horizontal="left" vertical="center" shrinkToFit="1"/>
    </xf>
    <xf numFmtId="0" fontId="3" fillId="0" borderId="75" xfId="1" applyFont="1" applyBorder="1" applyAlignment="1">
      <alignment horizontal="left" vertical="center" shrinkToFit="1"/>
    </xf>
    <xf numFmtId="0" fontId="3" fillId="0" borderId="60" xfId="1" applyFont="1" applyBorder="1" applyAlignment="1">
      <alignment horizontal="left" vertical="center" shrinkToFit="1"/>
    </xf>
    <xf numFmtId="0" fontId="3" fillId="0" borderId="61" xfId="1" applyFont="1" applyBorder="1" applyAlignment="1">
      <alignment horizontal="left" vertical="center" shrinkToFit="1"/>
    </xf>
    <xf numFmtId="0" fontId="3" fillId="0" borderId="76" xfId="1" applyFont="1" applyBorder="1" applyAlignment="1">
      <alignment horizontal="left" vertical="center"/>
    </xf>
    <xf numFmtId="0" fontId="3" fillId="0" borderId="77" xfId="1" applyFont="1" applyBorder="1" applyAlignment="1">
      <alignment horizontal="left" vertical="center"/>
    </xf>
    <xf numFmtId="0" fontId="3" fillId="7" borderId="75" xfId="1" applyFont="1" applyFill="1" applyBorder="1" applyAlignment="1">
      <alignment horizontal="left" vertical="center"/>
    </xf>
    <xf numFmtId="0" fontId="3" fillId="0" borderId="75" xfId="1" applyFont="1" applyBorder="1" applyAlignment="1">
      <alignment horizontal="left" vertical="center"/>
    </xf>
    <xf numFmtId="0" fontId="3" fillId="0" borderId="76" xfId="1" applyFont="1" applyBorder="1" applyAlignment="1" applyProtection="1">
      <alignment horizontal="center" vertical="center"/>
      <protection locked="0"/>
    </xf>
    <xf numFmtId="0" fontId="3" fillId="0" borderId="77" xfId="1" applyFont="1" applyBorder="1" applyAlignment="1" applyProtection="1">
      <alignment horizontal="center" vertical="center"/>
      <protection locked="0"/>
    </xf>
    <xf numFmtId="0" fontId="3" fillId="0" borderId="59" xfId="1" applyFont="1" applyBorder="1" applyAlignment="1">
      <alignment horizontal="left" vertical="center"/>
    </xf>
    <xf numFmtId="0" fontId="3" fillId="9" borderId="72" xfId="1" applyFont="1" applyFill="1" applyBorder="1" applyAlignment="1" applyProtection="1">
      <alignment horizontal="center" vertical="center" wrapText="1"/>
      <protection locked="0"/>
    </xf>
    <xf numFmtId="0" fontId="3" fillId="9" borderId="49" xfId="1" applyFont="1" applyFill="1" applyBorder="1" applyAlignment="1" applyProtection="1">
      <alignment horizontal="center" vertical="center" wrapText="1"/>
      <protection locked="0"/>
    </xf>
    <xf numFmtId="0" fontId="3" fillId="0" borderId="31" xfId="1" applyFont="1" applyBorder="1" applyAlignment="1">
      <alignment horizontal="left" vertical="center" shrinkToFit="1"/>
    </xf>
    <xf numFmtId="0" fontId="3" fillId="0" borderId="32" xfId="1" applyFont="1" applyBorder="1" applyAlignment="1">
      <alignment horizontal="left" vertical="center" shrinkToFit="1"/>
    </xf>
    <xf numFmtId="0" fontId="3" fillId="0" borderId="33" xfId="1" applyFont="1" applyBorder="1" applyAlignment="1">
      <alignment horizontal="left" vertical="center" shrinkToFit="1"/>
    </xf>
    <xf numFmtId="0" fontId="11" fillId="7" borderId="1" xfId="1" applyFont="1" applyFill="1" applyBorder="1" applyAlignment="1">
      <alignment horizontal="left" vertical="center" textRotation="255" shrinkToFit="1"/>
    </xf>
    <xf numFmtId="0" fontId="11" fillId="7" borderId="20" xfId="1" applyFont="1" applyFill="1" applyBorder="1" applyAlignment="1">
      <alignment horizontal="left" vertical="center" textRotation="255" shrinkToFit="1"/>
    </xf>
    <xf numFmtId="0" fontId="11" fillId="7" borderId="41" xfId="1" applyFont="1" applyFill="1" applyBorder="1" applyAlignment="1">
      <alignment horizontal="left" vertical="center" textRotation="255" shrinkToFit="1"/>
    </xf>
    <xf numFmtId="0" fontId="3" fillId="7" borderId="38" xfId="1" applyFont="1" applyFill="1" applyBorder="1" applyAlignment="1">
      <alignment horizontal="left" vertical="center" shrinkToFit="1"/>
    </xf>
    <xf numFmtId="0" fontId="3" fillId="7" borderId="39" xfId="1" applyFont="1" applyFill="1" applyBorder="1" applyAlignment="1">
      <alignment horizontal="left" vertical="center" shrinkToFit="1"/>
    </xf>
    <xf numFmtId="0" fontId="3" fillId="7" borderId="16" xfId="1" applyFont="1" applyFill="1" applyBorder="1" applyAlignment="1">
      <alignment horizontal="left" vertical="center" shrinkToFit="1"/>
    </xf>
    <xf numFmtId="0" fontId="9" fillId="8" borderId="83" xfId="1" applyFont="1" applyFill="1" applyBorder="1" applyAlignment="1">
      <alignment vertical="center"/>
    </xf>
    <xf numFmtId="0" fontId="9" fillId="0" borderId="84" xfId="1" applyFont="1" applyBorder="1" applyAlignment="1">
      <alignment vertical="center"/>
    </xf>
    <xf numFmtId="0" fontId="9" fillId="0" borderId="85" xfId="1" applyFont="1" applyBorder="1" applyAlignment="1">
      <alignment vertical="center"/>
    </xf>
    <xf numFmtId="0" fontId="3" fillId="2" borderId="0" xfId="1" applyFont="1" applyFill="1" applyAlignment="1">
      <alignment horizontal="left" vertical="center" wrapText="1"/>
    </xf>
    <xf numFmtId="177" fontId="9" fillId="0" borderId="25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 applyProtection="1">
      <alignment horizontal="center" vertical="center" wrapText="1"/>
      <protection locked="0"/>
    </xf>
    <xf numFmtId="0" fontId="3" fillId="0" borderId="90" xfId="1" applyFont="1" applyBorder="1" applyAlignment="1" applyProtection="1">
      <alignment vertical="center"/>
      <protection locked="0"/>
    </xf>
    <xf numFmtId="0" fontId="3" fillId="0" borderId="91" xfId="1" applyFont="1" applyBorder="1" applyAlignment="1" applyProtection="1">
      <alignment vertical="center"/>
      <protection locked="0"/>
    </xf>
    <xf numFmtId="0" fontId="3" fillId="0" borderId="92" xfId="1" applyFont="1" applyBorder="1" applyAlignment="1" applyProtection="1">
      <alignment vertical="center"/>
      <protection locked="0"/>
    </xf>
    <xf numFmtId="0" fontId="13" fillId="0" borderId="0" xfId="2" applyFont="1" applyAlignment="1" applyProtection="1">
      <alignment horizontal="center" vertical="center"/>
      <protection locked="0"/>
    </xf>
    <xf numFmtId="0" fontId="3" fillId="0" borderId="88" xfId="1" applyFont="1" applyBorder="1" applyAlignment="1" applyProtection="1">
      <alignment horizontal="center" vertical="center"/>
      <protection locked="0"/>
    </xf>
    <xf numFmtId="0" fontId="3" fillId="0" borderId="89" xfId="1" applyFont="1" applyBorder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left" vertical="center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3" fillId="0" borderId="88" xfId="1" applyFont="1" applyBorder="1" applyAlignment="1">
      <alignment horizontal="left" vertical="center"/>
    </xf>
    <xf numFmtId="0" fontId="3" fillId="0" borderId="89" xfId="1" applyFont="1" applyBorder="1" applyAlignment="1">
      <alignment horizontal="left" vertical="center"/>
    </xf>
    <xf numFmtId="0" fontId="15" fillId="0" borderId="0" xfId="1" applyFont="1" applyAlignment="1" applyProtection="1">
      <alignment horizontal="center" vertical="center"/>
      <protection locked="0"/>
    </xf>
    <xf numFmtId="178" fontId="9" fillId="0" borderId="25" xfId="1" applyNumberFormat="1" applyFont="1" applyBorder="1" applyAlignment="1">
      <alignment horizontal="center" vertical="center"/>
    </xf>
    <xf numFmtId="0" fontId="11" fillId="7" borderId="29" xfId="1" applyFont="1" applyFill="1" applyBorder="1" applyAlignment="1">
      <alignment horizontal="left" vertical="center" textRotation="255" shrinkToFit="1"/>
    </xf>
    <xf numFmtId="0" fontId="11" fillId="7" borderId="38" xfId="1" applyFont="1" applyFill="1" applyBorder="1" applyAlignment="1">
      <alignment horizontal="left" vertical="center" textRotation="255" shrinkToFit="1"/>
    </xf>
    <xf numFmtId="0" fontId="11" fillId="7" borderId="58" xfId="1" applyFont="1" applyFill="1" applyBorder="1" applyAlignment="1">
      <alignment horizontal="left" vertical="center" textRotation="255" shrinkToFit="1"/>
    </xf>
    <xf numFmtId="0" fontId="11" fillId="7" borderId="95" xfId="1" applyFont="1" applyFill="1" applyBorder="1" applyAlignment="1">
      <alignment horizontal="left" vertical="center" textRotation="255" shrinkToFit="1"/>
    </xf>
    <xf numFmtId="0" fontId="11" fillId="7" borderId="96" xfId="1" applyFont="1" applyFill="1" applyBorder="1" applyAlignment="1">
      <alignment horizontal="left" vertical="center" textRotation="255" shrinkToFit="1"/>
    </xf>
    <xf numFmtId="0" fontId="11" fillId="7" borderId="97" xfId="1" applyFont="1" applyFill="1" applyBorder="1" applyAlignment="1">
      <alignment horizontal="left" vertical="center" textRotation="255" shrinkToFit="1"/>
    </xf>
    <xf numFmtId="0" fontId="3" fillId="2" borderId="0" xfId="1" applyFont="1" applyFill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41" xfId="1" applyFont="1" applyFill="1" applyBorder="1" applyAlignment="1" applyProtection="1">
      <alignment horizontal="center" vertical="center"/>
      <protection locked="0"/>
    </xf>
    <xf numFmtId="179" fontId="9" fillId="0" borderId="25" xfId="1" applyNumberFormat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 textRotation="255" wrapText="1"/>
      <protection locked="0"/>
    </xf>
    <xf numFmtId="0" fontId="3" fillId="0" borderId="3" xfId="1" applyFont="1" applyBorder="1" applyAlignment="1" applyProtection="1">
      <alignment horizontal="center" vertical="center" textRotation="255" wrapText="1"/>
      <protection locked="0"/>
    </xf>
    <xf numFmtId="0" fontId="3" fillId="0" borderId="20" xfId="1" applyFont="1" applyBorder="1" applyAlignment="1" applyProtection="1">
      <alignment horizontal="center" vertical="center" textRotation="255" wrapText="1"/>
      <protection locked="0"/>
    </xf>
    <xf numFmtId="0" fontId="3" fillId="0" borderId="21" xfId="1" applyFont="1" applyBorder="1" applyAlignment="1" applyProtection="1">
      <alignment horizontal="center" vertical="center" textRotation="255" wrapText="1"/>
      <protection locked="0"/>
    </xf>
    <xf numFmtId="0" fontId="3" fillId="0" borderId="41" xfId="1" applyFont="1" applyBorder="1" applyAlignment="1" applyProtection="1">
      <alignment horizontal="center" vertical="center" textRotation="255" wrapText="1"/>
      <protection locked="0"/>
    </xf>
    <xf numFmtId="0" fontId="3" fillId="0" borderId="44" xfId="1" applyFont="1" applyBorder="1" applyAlignment="1" applyProtection="1">
      <alignment horizontal="center" vertical="center" textRotation="255" wrapText="1"/>
      <protection locked="0"/>
    </xf>
    <xf numFmtId="0" fontId="15" fillId="0" borderId="2" xfId="1" applyFont="1" applyBorder="1" applyAlignment="1" applyProtection="1">
      <alignment vertical="center"/>
      <protection locked="0"/>
    </xf>
    <xf numFmtId="0" fontId="3" fillId="2" borderId="2" xfId="1" applyFont="1" applyFill="1" applyBorder="1" applyAlignment="1">
      <alignment horizontal="center" vertical="center" wrapText="1"/>
    </xf>
    <xf numFmtId="176" fontId="3" fillId="0" borderId="1" xfId="1" applyNumberFormat="1" applyFont="1" applyBorder="1" applyAlignment="1" applyProtection="1">
      <alignment horizontal="center" vertical="center"/>
      <protection locked="0"/>
    </xf>
    <xf numFmtId="176" fontId="3" fillId="0" borderId="2" xfId="1" applyNumberFormat="1" applyFont="1" applyBorder="1" applyAlignment="1" applyProtection="1">
      <alignment horizontal="center" vertical="center"/>
      <protection locked="0"/>
    </xf>
    <xf numFmtId="176" fontId="3" fillId="0" borderId="41" xfId="1" applyNumberFormat="1" applyFont="1" applyBorder="1" applyAlignment="1" applyProtection="1">
      <alignment horizontal="center" vertical="center"/>
      <protection locked="0"/>
    </xf>
    <xf numFmtId="176" fontId="3" fillId="0" borderId="17" xfId="1" applyNumberFormat="1" applyFont="1" applyBorder="1" applyAlignment="1" applyProtection="1">
      <alignment horizontal="center" vertical="center"/>
      <protection locked="0"/>
    </xf>
    <xf numFmtId="0" fontId="3" fillId="0" borderId="100" xfId="1" applyFont="1" applyBorder="1" applyAlignment="1" applyProtection="1">
      <alignment horizontal="center" vertical="center"/>
      <protection locked="0"/>
    </xf>
    <xf numFmtId="0" fontId="3" fillId="0" borderId="101" xfId="1" applyFont="1" applyBorder="1" applyAlignment="1" applyProtection="1">
      <alignment horizontal="center" vertical="center"/>
      <protection locked="0"/>
    </xf>
    <xf numFmtId="0" fontId="20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9" fillId="8" borderId="105" xfId="1" applyFont="1" applyFill="1" applyBorder="1" applyAlignment="1">
      <alignment vertical="center"/>
    </xf>
    <xf numFmtId="0" fontId="9" fillId="0" borderId="106" xfId="1" applyFont="1" applyBorder="1" applyAlignment="1">
      <alignment horizontal="center" vertical="center"/>
    </xf>
    <xf numFmtId="0" fontId="15" fillId="0" borderId="2" xfId="1" applyFont="1" applyBorder="1" applyAlignment="1" applyProtection="1">
      <alignment horizontal="center" vertical="center"/>
      <protection locked="0"/>
    </xf>
    <xf numFmtId="0" fontId="3" fillId="2" borderId="35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43" xfId="1" applyFont="1" applyFill="1" applyBorder="1" applyAlignment="1" applyProtection="1">
      <alignment horizontal="center" vertical="center" wrapText="1"/>
      <protection locked="0"/>
    </xf>
    <xf numFmtId="0" fontId="3" fillId="2" borderId="17" xfId="1" applyFont="1" applyFill="1" applyBorder="1" applyAlignment="1" applyProtection="1">
      <alignment horizontal="center" vertical="center" wrapText="1"/>
      <protection locked="0"/>
    </xf>
    <xf numFmtId="176" fontId="15" fillId="0" borderId="0" xfId="1" applyNumberFormat="1" applyFont="1" applyAlignment="1" applyProtection="1">
      <alignment horizontal="center" vertical="center"/>
      <protection locked="0"/>
    </xf>
    <xf numFmtId="176" fontId="3" fillId="14" borderId="1" xfId="1" applyNumberFormat="1" applyFont="1" applyFill="1" applyBorder="1" applyAlignment="1" applyProtection="1">
      <alignment horizontal="center" vertical="center"/>
      <protection locked="0"/>
    </xf>
    <xf numFmtId="176" fontId="3" fillId="14" borderId="2" xfId="1" applyNumberFormat="1" applyFont="1" applyFill="1" applyBorder="1" applyAlignment="1" applyProtection="1">
      <alignment horizontal="center" vertical="center"/>
      <protection locked="0"/>
    </xf>
    <xf numFmtId="176" fontId="3" fillId="14" borderId="41" xfId="1" applyNumberFormat="1" applyFont="1" applyFill="1" applyBorder="1" applyAlignment="1" applyProtection="1">
      <alignment horizontal="center" vertical="center"/>
      <protection locked="0"/>
    </xf>
    <xf numFmtId="176" fontId="3" fillId="14" borderId="17" xfId="1" applyNumberFormat="1" applyFont="1" applyFill="1" applyBorder="1" applyAlignment="1" applyProtection="1">
      <alignment horizontal="center" vertical="center"/>
      <protection locked="0"/>
    </xf>
    <xf numFmtId="178" fontId="3" fillId="0" borderId="1" xfId="1" applyNumberFormat="1" applyFont="1" applyBorder="1" applyAlignment="1" applyProtection="1">
      <alignment horizontal="center" vertical="center"/>
      <protection locked="0"/>
    </xf>
    <xf numFmtId="178" fontId="3" fillId="0" borderId="2" xfId="1" applyNumberFormat="1" applyFont="1" applyBorder="1" applyAlignment="1" applyProtection="1">
      <alignment horizontal="center" vertical="center"/>
      <protection locked="0"/>
    </xf>
    <xf numFmtId="178" fontId="3" fillId="0" borderId="41" xfId="1" applyNumberFormat="1" applyFont="1" applyBorder="1" applyAlignment="1" applyProtection="1">
      <alignment horizontal="center" vertical="center"/>
      <protection locked="0"/>
    </xf>
    <xf numFmtId="178" fontId="3" fillId="0" borderId="17" xfId="1" applyNumberFormat="1" applyFont="1" applyBorder="1" applyAlignment="1" applyProtection="1">
      <alignment horizontal="center" vertical="center"/>
      <protection locked="0"/>
    </xf>
    <xf numFmtId="179" fontId="3" fillId="0" borderId="1" xfId="1" applyNumberFormat="1" applyFont="1" applyBorder="1" applyAlignment="1" applyProtection="1">
      <alignment horizontal="center" vertical="center"/>
      <protection locked="0"/>
    </xf>
    <xf numFmtId="179" fontId="3" fillId="0" borderId="2" xfId="1" applyNumberFormat="1" applyFont="1" applyBorder="1" applyAlignment="1" applyProtection="1">
      <alignment horizontal="center" vertical="center"/>
      <protection locked="0"/>
    </xf>
    <xf numFmtId="179" fontId="3" fillId="0" borderId="41" xfId="1" applyNumberFormat="1" applyFont="1" applyBorder="1" applyAlignment="1" applyProtection="1">
      <alignment horizontal="center" vertical="center"/>
      <protection locked="0"/>
    </xf>
    <xf numFmtId="179" fontId="3" fillId="0" borderId="17" xfId="1" applyNumberFormat="1" applyFont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vertical="center" shrinkToFit="1"/>
      <protection locked="0"/>
    </xf>
    <xf numFmtId="0" fontId="3" fillId="0" borderId="108" xfId="1" applyFont="1" applyBorder="1" applyAlignment="1" applyProtection="1">
      <alignment vertical="center" shrinkToFit="1"/>
      <protection locked="0"/>
    </xf>
  </cellXfs>
  <cellStyles count="6">
    <cellStyle name="標準" xfId="0" builtinId="0"/>
    <cellStyle name="標準_QC工程表・チェックシート09.4.16" xfId="2" xr:uid="{EE648E9A-C12D-4493-B458-7F990363C59C}"/>
    <cellStyle name="標準_チェックシート" xfId="5" xr:uid="{5BADCBE6-20C6-4DF9-BBDE-695CC2829C34}"/>
    <cellStyle name="標準_チェックシートMRXX(鹿島)" xfId="1" xr:uid="{AA103066-B2E9-4DFC-A82F-4EDDE161960E}"/>
    <cellStyle name="標準_山九　山櫻ＱＣ工程" xfId="3" xr:uid="{2B9B5A69-6271-426C-A249-3021FA9E0E21}"/>
    <cellStyle name="標準_鹿島（横浜の品管理01.8.25）" xfId="4" xr:uid="{99110D45-E47D-42CC-8246-7E7537BB2BF6}"/>
  </cellStyles>
  <dxfs count="91">
    <dxf>
      <border>
        <left/>
        <right/>
        <top/>
        <vertical/>
        <horizontal/>
      </border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font>
        <color auto="1"/>
      </font>
      <numFmt numFmtId="180" formatCode=";;;"/>
    </dxf>
    <dxf>
      <numFmt numFmtId="180" formatCode=";;;"/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font>
        <color rgb="FFFF0000"/>
      </font>
      <fill>
        <patternFill>
          <bgColor rgb="FFEBF6F9"/>
        </patternFill>
      </fill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font>
        <color rgb="FFFF9999"/>
      </font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font>
        <color rgb="FFFF9999"/>
      </font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</dxf>
    <dxf>
      <numFmt numFmtId="180" formatCode=";;;"/>
      <fill>
        <patternFill patternType="none">
          <bgColor auto="1"/>
        </patternFill>
      </fill>
    </dxf>
    <dxf>
      <numFmt numFmtId="180" formatCode=";;;"/>
      <fill>
        <patternFill>
          <bgColor theme="0" tint="-0.499984740745262"/>
        </patternFill>
      </fill>
    </dxf>
    <dxf>
      <font>
        <color rgb="FFFF0000"/>
      </font>
      <fill>
        <patternFill>
          <bgColor rgb="FFEBF6F9"/>
        </patternFill>
      </fill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numFmt numFmtId="180" formatCode=";;;"/>
    </dxf>
    <dxf>
      <numFmt numFmtId="180" formatCode=";;;"/>
      <fill>
        <patternFill>
          <bgColor theme="0" tint="-0.499984740745262"/>
        </patternFill>
      </fill>
    </dxf>
    <dxf>
      <numFmt numFmtId="180" formatCode=";;;"/>
      <fill>
        <patternFill patternType="none">
          <bgColor auto="1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  <dxf>
      <border>
        <left/>
        <right/>
        <top/>
        <vertical/>
        <horizontal/>
      </border>
    </dxf>
    <dxf>
      <numFmt numFmtId="180" formatCode=";;;"/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fmlaLink="$BG$4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fmlaLink="$BG$47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checked="Checked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lockText="1" noThreeD="1"/>
</file>

<file path=xl/ctrlProps/ctrlProp20.xml><?xml version="1.0" encoding="utf-8"?>
<formControlPr xmlns="http://schemas.microsoft.com/office/spreadsheetml/2009/9/main" objectType="Radio" checked="Checked" firstButton="1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$BG$43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firstButton="1" fmlaLink="$BG$45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16384</xdr:col>
      <xdr:colOff>73015207458</xdr:colOff>
      <xdr:row>88</xdr:row>
      <xdr:rowOff>63554</xdr:rowOff>
    </xdr:from>
    <xdr:to>
      <xdr:col>16384</xdr:col>
      <xdr:colOff>103079972907</xdr:colOff>
      <xdr:row>88</xdr:row>
      <xdr:rowOff>63554</xdr:rowOff>
    </xdr:to>
    <xdr:grpSp>
      <xdr:nvGrpSpPr>
        <xdr:cNvPr id="2" name="Group 328">
          <a:extLst>
            <a:ext uri="{FF2B5EF4-FFF2-40B4-BE49-F238E27FC236}">
              <a16:creationId xmlns:a16="http://schemas.microsoft.com/office/drawing/2014/main" id="{4CE3FE19-F201-4B31-8984-DB47A31A8DF5}"/>
            </a:ext>
          </a:extLst>
        </xdr:cNvPr>
        <xdr:cNvGrpSpPr>
          <a:grpSpLocks/>
        </xdr:cNvGrpSpPr>
      </xdr:nvGrpSpPr>
      <xdr:grpSpPr bwMode="auto">
        <a:xfrm>
          <a:off x="84222399841" y="16827554"/>
          <a:ext cx="30064778896" cy="0"/>
          <a:chOff x="6771224" y="14261732"/>
          <a:chExt cx="2577534" cy="244298"/>
        </a:xfrm>
      </xdr:grpSpPr>
      <xdr:grpSp>
        <xdr:nvGrpSpPr>
          <xdr:cNvPr id="3" name="Group 330">
            <a:extLst>
              <a:ext uri="{FF2B5EF4-FFF2-40B4-BE49-F238E27FC236}">
                <a16:creationId xmlns:a16="http://schemas.microsoft.com/office/drawing/2014/main" id="{C82FC0C8-8F6E-6E05-DA73-D0EFD4F62C78}"/>
              </a:ext>
            </a:extLst>
          </xdr:cNvPr>
          <xdr:cNvGrpSpPr>
            <a:grpSpLocks/>
          </xdr:cNvGrpSpPr>
        </xdr:nvGrpSpPr>
        <xdr:grpSpPr bwMode="auto">
          <a:xfrm>
            <a:off x="8888816" y="14261732"/>
            <a:ext cx="258865" cy="0"/>
            <a:chOff x="8888816" y="14261732"/>
            <a:chExt cx="258865" cy="0"/>
          </a:xfrm>
        </xdr:grpSpPr>
        <xdr:sp macro="" textlink="">
          <xdr:nvSpPr>
            <xdr:cNvPr id="18" name="Line 332">
              <a:extLst>
                <a:ext uri="{FF2B5EF4-FFF2-40B4-BE49-F238E27FC236}">
                  <a16:creationId xmlns:a16="http://schemas.microsoft.com/office/drawing/2014/main" id="{837EA29C-B208-99C7-85E7-DFF83F3BEEA5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8888816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" name="Line 335">
              <a:extLst>
                <a:ext uri="{FF2B5EF4-FFF2-40B4-BE49-F238E27FC236}">
                  <a16:creationId xmlns:a16="http://schemas.microsoft.com/office/drawing/2014/main" id="{76B74011-0612-8A7C-9441-159C9712F5F9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8950450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338">
              <a:extLst>
                <a:ext uri="{FF2B5EF4-FFF2-40B4-BE49-F238E27FC236}">
                  <a16:creationId xmlns:a16="http://schemas.microsoft.com/office/drawing/2014/main" id="{A0D5D2E3-3F78-D292-F4D7-DEC4BA5B6F67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024410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341">
              <a:extLst>
                <a:ext uri="{FF2B5EF4-FFF2-40B4-BE49-F238E27FC236}">
                  <a16:creationId xmlns:a16="http://schemas.microsoft.com/office/drawing/2014/main" id="{33A20E89-A25F-953F-A16B-8EB18610A2A7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086045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344">
              <a:extLst>
                <a:ext uri="{FF2B5EF4-FFF2-40B4-BE49-F238E27FC236}">
                  <a16:creationId xmlns:a16="http://schemas.microsoft.com/office/drawing/2014/main" id="{CBBBAD6A-702F-8636-E854-EA8515E5F8A5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147678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" name="Line 347">
            <a:extLst>
              <a:ext uri="{FF2B5EF4-FFF2-40B4-BE49-F238E27FC236}">
                <a16:creationId xmlns:a16="http://schemas.microsoft.com/office/drawing/2014/main" id="{24AA83E2-E472-EC91-EF5A-6609FB98E6E3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9221639" y="14261732"/>
            <a:ext cx="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50">
            <a:extLst>
              <a:ext uri="{FF2B5EF4-FFF2-40B4-BE49-F238E27FC236}">
                <a16:creationId xmlns:a16="http://schemas.microsoft.com/office/drawing/2014/main" id="{8511960C-2533-4EF1-7B3A-5F6E1E3DF6F4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9283273" y="14261732"/>
            <a:ext cx="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353">
            <a:extLst>
              <a:ext uri="{FF2B5EF4-FFF2-40B4-BE49-F238E27FC236}">
                <a16:creationId xmlns:a16="http://schemas.microsoft.com/office/drawing/2014/main" id="{09154155-BD49-C662-5D76-A6280AB89751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9298687" y="14261732"/>
            <a:ext cx="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" name="Group 355">
            <a:extLst>
              <a:ext uri="{FF2B5EF4-FFF2-40B4-BE49-F238E27FC236}">
                <a16:creationId xmlns:a16="http://schemas.microsoft.com/office/drawing/2014/main" id="{EBDA5341-D7FF-2C18-0070-753026EC586F}"/>
              </a:ext>
            </a:extLst>
          </xdr:cNvPr>
          <xdr:cNvGrpSpPr>
            <a:grpSpLocks/>
          </xdr:cNvGrpSpPr>
        </xdr:nvGrpSpPr>
        <xdr:grpSpPr bwMode="auto">
          <a:xfrm>
            <a:off x="6771224" y="14261738"/>
            <a:ext cx="2314824" cy="244292"/>
            <a:chOff x="6771224" y="14261732"/>
            <a:chExt cx="2314824" cy="244292"/>
          </a:xfrm>
        </xdr:grpSpPr>
        <xdr:sp macro="" textlink="">
          <xdr:nvSpPr>
            <xdr:cNvPr id="11" name="Line 357">
              <a:extLst>
                <a:ext uri="{FF2B5EF4-FFF2-40B4-BE49-F238E27FC236}">
                  <a16:creationId xmlns:a16="http://schemas.microsoft.com/office/drawing/2014/main" id="{AD8C4A9E-1B16-5E11-2B2A-59164B6D0EBB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8888815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360">
              <a:extLst>
                <a:ext uri="{FF2B5EF4-FFF2-40B4-BE49-F238E27FC236}">
                  <a16:creationId xmlns:a16="http://schemas.microsoft.com/office/drawing/2014/main" id="{65ABCFCB-C20A-D08C-4B5D-256CD59C7983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8950449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Line 363">
              <a:extLst>
                <a:ext uri="{FF2B5EF4-FFF2-40B4-BE49-F238E27FC236}">
                  <a16:creationId xmlns:a16="http://schemas.microsoft.com/office/drawing/2014/main" id="{A2978A66-32C2-D2F7-7443-BF1C1D65C9FA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024411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" name="Line 366">
              <a:extLst>
                <a:ext uri="{FF2B5EF4-FFF2-40B4-BE49-F238E27FC236}">
                  <a16:creationId xmlns:a16="http://schemas.microsoft.com/office/drawing/2014/main" id="{031721E8-CCD4-1004-EFF5-FC14C9388344}"/>
                </a:ext>
              </a:extLst>
            </xdr:cNvPr>
            <xdr:cNvSpPr>
              <a:spLocks noChangeAspect="1" noChangeShapeType="1"/>
            </xdr:cNvSpPr>
          </xdr:nvSpPr>
          <xdr:spPr bwMode="auto">
            <a:xfrm>
              <a:off x="9086045" y="14261732"/>
              <a:ext cx="3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" name="Group 368">
              <a:extLst>
                <a:ext uri="{FF2B5EF4-FFF2-40B4-BE49-F238E27FC236}">
                  <a16:creationId xmlns:a16="http://schemas.microsoft.com/office/drawing/2014/main" id="{E171257C-DCC3-85EC-6857-63DD2F52C2C2}"/>
                </a:ext>
              </a:extLst>
            </xdr:cNvPr>
            <xdr:cNvGrpSpPr>
              <a:grpSpLocks noChangeAspect="1"/>
            </xdr:cNvGrpSpPr>
          </xdr:nvGrpSpPr>
          <xdr:grpSpPr bwMode="auto">
            <a:xfrm>
              <a:off x="6771224" y="14261946"/>
              <a:ext cx="137570" cy="244078"/>
              <a:chOff x="9027968" y="14261732"/>
              <a:chExt cx="183426" cy="244078"/>
            </a:xfrm>
          </xdr:grpSpPr>
          <xdr:sp macro="" textlink="">
            <xdr:nvSpPr>
              <xdr:cNvPr id="16" name="Line 369">
                <a:extLst>
                  <a:ext uri="{FF2B5EF4-FFF2-40B4-BE49-F238E27FC236}">
                    <a16:creationId xmlns:a16="http://schemas.microsoft.com/office/drawing/2014/main" id="{B63F13CE-71C5-A66D-2007-709BC03233CE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>
                <a:off x="9211390" y="14261732"/>
                <a:ext cx="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" name="Line 370">
                <a:extLst>
                  <a:ext uri="{FF2B5EF4-FFF2-40B4-BE49-F238E27FC236}">
                    <a16:creationId xmlns:a16="http://schemas.microsoft.com/office/drawing/2014/main" id="{387F5CB7-E202-6B2E-1814-24B4BF322544}"/>
                  </a:ext>
                </a:extLst>
              </xdr:cNvPr>
              <xdr:cNvSpPr>
                <a:spLocks noChangeAspect="1" noChangeShapeType="1"/>
              </xdr:cNvSpPr>
            </xdr:nvSpPr>
            <xdr:spPr bwMode="auto">
              <a:xfrm flipH="1">
                <a:off x="9027968" y="14505810"/>
                <a:ext cx="4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</xdr:grpSp>
      <xdr:sp macro="" textlink="">
        <xdr:nvSpPr>
          <xdr:cNvPr id="8" name="Line 372">
            <a:extLst>
              <a:ext uri="{FF2B5EF4-FFF2-40B4-BE49-F238E27FC236}">
                <a16:creationId xmlns:a16="http://schemas.microsoft.com/office/drawing/2014/main" id="{D65A1B99-2C04-435A-0854-040E1AC2AC28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9272274" y="14261732"/>
            <a:ext cx="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75">
            <a:extLst>
              <a:ext uri="{FF2B5EF4-FFF2-40B4-BE49-F238E27FC236}">
                <a16:creationId xmlns:a16="http://schemas.microsoft.com/office/drawing/2014/main" id="{348D9BBD-5A4F-EEE7-ACD6-A0598B512EF8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9205881" y="14261732"/>
            <a:ext cx="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8">
            <a:extLst>
              <a:ext uri="{FF2B5EF4-FFF2-40B4-BE49-F238E27FC236}">
                <a16:creationId xmlns:a16="http://schemas.microsoft.com/office/drawing/2014/main" id="{68A81C11-1603-E905-02B0-3B7B0419DC51}"/>
              </a:ext>
            </a:extLst>
          </xdr:cNvPr>
          <xdr:cNvSpPr>
            <a:spLocks noChangeAspect="1" noChangeShapeType="1"/>
          </xdr:cNvSpPr>
        </xdr:nvSpPr>
        <xdr:spPr bwMode="auto">
          <a:xfrm>
            <a:off x="9348755" y="14261732"/>
            <a:ext cx="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18</xdr:col>
      <xdr:colOff>64657</xdr:colOff>
      <xdr:row>22</xdr:row>
      <xdr:rowOff>67236</xdr:rowOff>
    </xdr:from>
    <xdr:to>
      <xdr:col>19</xdr:col>
      <xdr:colOff>134747</xdr:colOff>
      <xdr:row>24</xdr:row>
      <xdr:rowOff>120908</xdr:rowOff>
    </xdr:to>
    <xdr:sp macro="" textlink="">
      <xdr:nvSpPr>
        <xdr:cNvPr id="23" name="Text Box 402">
          <a:extLst>
            <a:ext uri="{FF2B5EF4-FFF2-40B4-BE49-F238E27FC236}">
              <a16:creationId xmlns:a16="http://schemas.microsoft.com/office/drawing/2014/main" id="{654C675B-C65B-4BCF-A40B-B4522E128B3B}"/>
            </a:ext>
          </a:extLst>
        </xdr:cNvPr>
        <xdr:cNvSpPr txBox="1">
          <a:spLocks noChangeArrowheads="1"/>
        </xdr:cNvSpPr>
      </xdr:nvSpPr>
      <xdr:spPr bwMode="auto">
        <a:xfrm>
          <a:off x="4350907" y="4258236"/>
          <a:ext cx="308215" cy="434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horzOverflow="clip" vert="wordArtVertRtl" wrap="none" lIns="27432" tIns="0" rIns="27432" bIns="0" anchor="ctr">
          <a:noAutofit/>
        </a:bodyPr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333333"/>
              </a:solidFill>
              <a:latin typeface="HGSｺﾞｼｯｸM" panose="020B0600000000000000" pitchFamily="50" charset="-128"/>
              <a:ea typeface="HGSｺﾞｼｯｸM" panose="020B0600000000000000" pitchFamily="50" charset="-128"/>
            </a:rPr>
            <a:t>上杭</a:t>
          </a:r>
        </a:p>
      </xdr:txBody>
    </xdr:sp>
    <xdr:clientData/>
  </xdr:twoCellAnchor>
  <xdr:twoCellAnchor>
    <xdr:from>
      <xdr:col>16</xdr:col>
      <xdr:colOff>128126</xdr:colOff>
      <xdr:row>21</xdr:row>
      <xdr:rowOff>55240</xdr:rowOff>
    </xdr:from>
    <xdr:to>
      <xdr:col>21</xdr:col>
      <xdr:colOff>112261</xdr:colOff>
      <xdr:row>26</xdr:row>
      <xdr:rowOff>112643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FC4EC287-3BCB-4346-9F57-34065F9109DA}"/>
            </a:ext>
          </a:extLst>
        </xdr:cNvPr>
        <xdr:cNvGrpSpPr/>
      </xdr:nvGrpSpPr>
      <xdr:grpSpPr>
        <a:xfrm>
          <a:off x="3971256" y="4055740"/>
          <a:ext cx="1185114" cy="1009903"/>
          <a:chOff x="7571823" y="2557515"/>
          <a:chExt cx="900000" cy="900000"/>
        </a:xfrm>
      </xdr:grpSpPr>
      <xdr:sp macro="" textlink="">
        <xdr:nvSpPr>
          <xdr:cNvPr id="25" name="Oval 294">
            <a:extLst>
              <a:ext uri="{FF2B5EF4-FFF2-40B4-BE49-F238E27FC236}">
                <a16:creationId xmlns:a16="http://schemas.microsoft.com/office/drawing/2014/main" id="{2E28EC23-1837-44CE-FF2E-E434E5A6800A}"/>
              </a:ext>
            </a:extLst>
          </xdr:cNvPr>
          <xdr:cNvSpPr>
            <a:spLocks noChangeArrowheads="1"/>
          </xdr:cNvSpPr>
        </xdr:nvSpPr>
        <xdr:spPr bwMode="auto">
          <a:xfrm>
            <a:off x="7717098" y="2663554"/>
            <a:ext cx="616490" cy="737893"/>
          </a:xfrm>
          <a:prstGeom prst="ellipse">
            <a:avLst/>
          </a:prstGeom>
          <a:ln w="12700">
            <a:headEnd/>
            <a:tailEnd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26" name="Line 295">
            <a:extLst>
              <a:ext uri="{FF2B5EF4-FFF2-40B4-BE49-F238E27FC236}">
                <a16:creationId xmlns:a16="http://schemas.microsoft.com/office/drawing/2014/main" id="{40A20C40-D334-BC4A-EE3E-59A0809B2C7B}"/>
              </a:ext>
            </a:extLst>
          </xdr:cNvPr>
          <xdr:cNvSpPr>
            <a:spLocks noChangeShapeType="1"/>
          </xdr:cNvSpPr>
        </xdr:nvSpPr>
        <xdr:spPr bwMode="auto">
          <a:xfrm>
            <a:off x="7571823" y="3030141"/>
            <a:ext cx="90000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296">
            <a:extLst>
              <a:ext uri="{FF2B5EF4-FFF2-40B4-BE49-F238E27FC236}">
                <a16:creationId xmlns:a16="http://schemas.microsoft.com/office/drawing/2014/main" id="{8D9685C1-0FEB-9B9B-93D8-BA17607144E3}"/>
              </a:ext>
            </a:extLst>
          </xdr:cNvPr>
          <xdr:cNvSpPr>
            <a:spLocks noChangeShapeType="1"/>
          </xdr:cNvSpPr>
        </xdr:nvSpPr>
        <xdr:spPr bwMode="auto">
          <a:xfrm>
            <a:off x="8025475" y="2557515"/>
            <a:ext cx="0" cy="90000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31</xdr:col>
      <xdr:colOff>128127</xdr:colOff>
      <xdr:row>21</xdr:row>
      <xdr:rowOff>41633</xdr:rowOff>
    </xdr:from>
    <xdr:to>
      <xdr:col>36</xdr:col>
      <xdr:colOff>112261</xdr:colOff>
      <xdr:row>26</xdr:row>
      <xdr:rowOff>99036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61D1EBE-3C72-41F1-B0C7-311FF19BB638}"/>
            </a:ext>
          </a:extLst>
        </xdr:cNvPr>
        <xdr:cNvGrpSpPr/>
      </xdr:nvGrpSpPr>
      <xdr:grpSpPr>
        <a:xfrm>
          <a:off x="7574192" y="4042133"/>
          <a:ext cx="1185112" cy="1009903"/>
          <a:chOff x="7571823" y="2557515"/>
          <a:chExt cx="900000" cy="900000"/>
        </a:xfrm>
      </xdr:grpSpPr>
      <xdr:sp macro="" textlink="">
        <xdr:nvSpPr>
          <xdr:cNvPr id="29" name="Oval 294">
            <a:extLst>
              <a:ext uri="{FF2B5EF4-FFF2-40B4-BE49-F238E27FC236}">
                <a16:creationId xmlns:a16="http://schemas.microsoft.com/office/drawing/2014/main" id="{130F1E6F-0E02-536A-3276-16319F494FCF}"/>
              </a:ext>
            </a:extLst>
          </xdr:cNvPr>
          <xdr:cNvSpPr>
            <a:spLocks noChangeArrowheads="1"/>
          </xdr:cNvSpPr>
        </xdr:nvSpPr>
        <xdr:spPr bwMode="auto">
          <a:xfrm>
            <a:off x="7708795" y="2662191"/>
            <a:ext cx="634343" cy="737893"/>
          </a:xfrm>
          <a:prstGeom prst="ellipse">
            <a:avLst/>
          </a:prstGeom>
          <a:ln w="12700">
            <a:headEnd/>
            <a:tailEnd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30" name="Line 295">
            <a:extLst>
              <a:ext uri="{FF2B5EF4-FFF2-40B4-BE49-F238E27FC236}">
                <a16:creationId xmlns:a16="http://schemas.microsoft.com/office/drawing/2014/main" id="{30F3B02D-D0ED-0303-A929-5494822A87B9}"/>
              </a:ext>
            </a:extLst>
          </xdr:cNvPr>
          <xdr:cNvSpPr>
            <a:spLocks noChangeShapeType="1"/>
          </xdr:cNvSpPr>
        </xdr:nvSpPr>
        <xdr:spPr bwMode="auto">
          <a:xfrm>
            <a:off x="7571823" y="3030141"/>
            <a:ext cx="90000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" name="Line 296">
            <a:extLst>
              <a:ext uri="{FF2B5EF4-FFF2-40B4-BE49-F238E27FC236}">
                <a16:creationId xmlns:a16="http://schemas.microsoft.com/office/drawing/2014/main" id="{BB161E1F-5D44-9242-16A3-6FC06F98E16E}"/>
              </a:ext>
            </a:extLst>
          </xdr:cNvPr>
          <xdr:cNvSpPr>
            <a:spLocks noChangeShapeType="1"/>
          </xdr:cNvSpPr>
        </xdr:nvSpPr>
        <xdr:spPr bwMode="auto">
          <a:xfrm>
            <a:off x="8025475" y="2557515"/>
            <a:ext cx="0" cy="90000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2" name="Line 66">
          <a:extLst>
            <a:ext uri="{FF2B5EF4-FFF2-40B4-BE49-F238E27FC236}">
              <a16:creationId xmlns:a16="http://schemas.microsoft.com/office/drawing/2014/main" id="{AD88DABA-7048-4341-90AB-3C4A0913F95A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3" name="Line 67">
          <a:extLst>
            <a:ext uri="{FF2B5EF4-FFF2-40B4-BE49-F238E27FC236}">
              <a16:creationId xmlns:a16="http://schemas.microsoft.com/office/drawing/2014/main" id="{E304F2C7-E255-4664-9AF4-5602E7AAE5E2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4" name="Line 70">
          <a:extLst>
            <a:ext uri="{FF2B5EF4-FFF2-40B4-BE49-F238E27FC236}">
              <a16:creationId xmlns:a16="http://schemas.microsoft.com/office/drawing/2014/main" id="{5B622314-955C-477E-98E0-F1624D21EE8E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5" name="Line 76">
          <a:extLst>
            <a:ext uri="{FF2B5EF4-FFF2-40B4-BE49-F238E27FC236}">
              <a16:creationId xmlns:a16="http://schemas.microsoft.com/office/drawing/2014/main" id="{A96AB568-7BD7-4CBD-9AB9-247CF5AEF643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6" name="Line 82">
          <a:extLst>
            <a:ext uri="{FF2B5EF4-FFF2-40B4-BE49-F238E27FC236}">
              <a16:creationId xmlns:a16="http://schemas.microsoft.com/office/drawing/2014/main" id="{50AD5B6B-C924-48BD-9E48-FB3550BA3030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7" name="Line 9">
          <a:extLst>
            <a:ext uri="{FF2B5EF4-FFF2-40B4-BE49-F238E27FC236}">
              <a16:creationId xmlns:a16="http://schemas.microsoft.com/office/drawing/2014/main" id="{D9077EFD-B3B4-4E86-B863-21FA5C187A27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8" name="Line 27">
          <a:extLst>
            <a:ext uri="{FF2B5EF4-FFF2-40B4-BE49-F238E27FC236}">
              <a16:creationId xmlns:a16="http://schemas.microsoft.com/office/drawing/2014/main" id="{E10152A4-E5DC-4EC4-B363-49270E649C00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F326C162-5123-4931-8486-08CFFCB9B5EB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0" name="Line 9">
          <a:extLst>
            <a:ext uri="{FF2B5EF4-FFF2-40B4-BE49-F238E27FC236}">
              <a16:creationId xmlns:a16="http://schemas.microsoft.com/office/drawing/2014/main" id="{B2ACF5FE-CD06-4C53-B2A6-61AD37026C0F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1" name="Line 27">
          <a:extLst>
            <a:ext uri="{FF2B5EF4-FFF2-40B4-BE49-F238E27FC236}">
              <a16:creationId xmlns:a16="http://schemas.microsoft.com/office/drawing/2014/main" id="{4F68A4C4-6C71-4F1F-A4E9-1A5CE252ACB6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2" name="Line 38">
          <a:extLst>
            <a:ext uri="{FF2B5EF4-FFF2-40B4-BE49-F238E27FC236}">
              <a16:creationId xmlns:a16="http://schemas.microsoft.com/office/drawing/2014/main" id="{A82629D9-5E47-4084-838A-72377B073783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CF323867-15D9-4C97-AFA8-3CD2D9E823B4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44" name="Line 26">
          <a:extLst>
            <a:ext uri="{FF2B5EF4-FFF2-40B4-BE49-F238E27FC236}">
              <a16:creationId xmlns:a16="http://schemas.microsoft.com/office/drawing/2014/main" id="{7B1CDBC9-2F91-4A1F-9539-4C9AB8B51899}"/>
            </a:ext>
          </a:extLst>
        </xdr:cNvPr>
        <xdr:cNvSpPr>
          <a:spLocks noChangeShapeType="1"/>
        </xdr:cNvSpPr>
      </xdr:nvSpPr>
      <xdr:spPr bwMode="auto">
        <a:xfrm>
          <a:off x="2619375" y="2514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5" name="Line 28">
          <a:extLst>
            <a:ext uri="{FF2B5EF4-FFF2-40B4-BE49-F238E27FC236}">
              <a16:creationId xmlns:a16="http://schemas.microsoft.com/office/drawing/2014/main" id="{FF24077D-57EB-43A2-9BFA-B0BD97DA4D83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46" name="Line 32">
          <a:extLst>
            <a:ext uri="{FF2B5EF4-FFF2-40B4-BE49-F238E27FC236}">
              <a16:creationId xmlns:a16="http://schemas.microsoft.com/office/drawing/2014/main" id="{8785A1E4-56FD-48F7-9BB4-C31551253F5E}"/>
            </a:ext>
          </a:extLst>
        </xdr:cNvPr>
        <xdr:cNvSpPr>
          <a:spLocks noChangeShapeType="1"/>
        </xdr:cNvSpPr>
      </xdr:nvSpPr>
      <xdr:spPr bwMode="auto">
        <a:xfrm>
          <a:off x="2619375" y="2514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7" name="Line 36">
          <a:extLst>
            <a:ext uri="{FF2B5EF4-FFF2-40B4-BE49-F238E27FC236}">
              <a16:creationId xmlns:a16="http://schemas.microsoft.com/office/drawing/2014/main" id="{2E34E201-6B8F-41E4-9B60-656A5FE9B9E1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48" name="Line 37">
          <a:extLst>
            <a:ext uri="{FF2B5EF4-FFF2-40B4-BE49-F238E27FC236}">
              <a16:creationId xmlns:a16="http://schemas.microsoft.com/office/drawing/2014/main" id="{2B19B1C4-F83F-4D86-AAB4-C529DAB6F4AE}"/>
            </a:ext>
          </a:extLst>
        </xdr:cNvPr>
        <xdr:cNvSpPr>
          <a:spLocks noChangeShapeType="1"/>
        </xdr:cNvSpPr>
      </xdr:nvSpPr>
      <xdr:spPr bwMode="auto">
        <a:xfrm>
          <a:off x="2619375" y="2514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49" name="Line 39">
          <a:extLst>
            <a:ext uri="{FF2B5EF4-FFF2-40B4-BE49-F238E27FC236}">
              <a16:creationId xmlns:a16="http://schemas.microsoft.com/office/drawing/2014/main" id="{D94F36B0-2F72-4841-ACFC-4B8BB322E1AB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50" name="Line 43">
          <a:extLst>
            <a:ext uri="{FF2B5EF4-FFF2-40B4-BE49-F238E27FC236}">
              <a16:creationId xmlns:a16="http://schemas.microsoft.com/office/drawing/2014/main" id="{68FD7161-7786-4A4C-8D92-BC2DA8A52E55}"/>
            </a:ext>
          </a:extLst>
        </xdr:cNvPr>
        <xdr:cNvSpPr>
          <a:spLocks noChangeShapeType="1"/>
        </xdr:cNvSpPr>
      </xdr:nvSpPr>
      <xdr:spPr bwMode="auto">
        <a:xfrm>
          <a:off x="2619375" y="2514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1" name="Line 47">
          <a:extLst>
            <a:ext uri="{FF2B5EF4-FFF2-40B4-BE49-F238E27FC236}">
              <a16:creationId xmlns:a16="http://schemas.microsoft.com/office/drawing/2014/main" id="{386AD460-228C-4576-9087-A3281718C0EA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52" name="Line 53">
          <a:extLst>
            <a:ext uri="{FF2B5EF4-FFF2-40B4-BE49-F238E27FC236}">
              <a16:creationId xmlns:a16="http://schemas.microsoft.com/office/drawing/2014/main" id="{A5CC394A-441C-4B83-85DA-BBA34C8CD1E3}"/>
            </a:ext>
          </a:extLst>
        </xdr:cNvPr>
        <xdr:cNvSpPr>
          <a:spLocks noChangeShapeType="1"/>
        </xdr:cNvSpPr>
      </xdr:nvSpPr>
      <xdr:spPr bwMode="auto">
        <a:xfrm>
          <a:off x="2619375" y="2514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0</xdr:rowOff>
    </xdr:from>
    <xdr:to>
      <xdr:col>11</xdr:col>
      <xdr:colOff>0</xdr:colOff>
      <xdr:row>132</xdr:row>
      <xdr:rowOff>0</xdr:rowOff>
    </xdr:to>
    <xdr:sp macro="" textlink="">
      <xdr:nvSpPr>
        <xdr:cNvPr id="53" name="Line 54">
          <a:extLst>
            <a:ext uri="{FF2B5EF4-FFF2-40B4-BE49-F238E27FC236}">
              <a16:creationId xmlns:a16="http://schemas.microsoft.com/office/drawing/2014/main" id="{A903EE87-C756-4366-9FAE-4DDC4E10F878}"/>
            </a:ext>
          </a:extLst>
        </xdr:cNvPr>
        <xdr:cNvSpPr>
          <a:spLocks noChangeShapeType="1"/>
        </xdr:cNvSpPr>
      </xdr:nvSpPr>
      <xdr:spPr bwMode="auto">
        <a:xfrm>
          <a:off x="2619375" y="25146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4" name="Line 58">
          <a:extLst>
            <a:ext uri="{FF2B5EF4-FFF2-40B4-BE49-F238E27FC236}">
              <a16:creationId xmlns:a16="http://schemas.microsoft.com/office/drawing/2014/main" id="{3C732544-08B4-4A01-A822-3A0F94DEDE61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5" name="Line 4">
          <a:extLst>
            <a:ext uri="{FF2B5EF4-FFF2-40B4-BE49-F238E27FC236}">
              <a16:creationId xmlns:a16="http://schemas.microsoft.com/office/drawing/2014/main" id="{567F5059-141C-4739-BB7C-83617CA374D6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6" name="Line 4">
          <a:extLst>
            <a:ext uri="{FF2B5EF4-FFF2-40B4-BE49-F238E27FC236}">
              <a16:creationId xmlns:a16="http://schemas.microsoft.com/office/drawing/2014/main" id="{6D89504A-897E-4857-BD4E-387C4C4C10C5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7" name="Line 7">
          <a:extLst>
            <a:ext uri="{FF2B5EF4-FFF2-40B4-BE49-F238E27FC236}">
              <a16:creationId xmlns:a16="http://schemas.microsoft.com/office/drawing/2014/main" id="{7A5EA473-58DD-49A7-A2BF-FDBBEF930ED3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E4678747-18F4-4C4A-B26D-9FF4CF1FF3D7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59" name="Line 35">
          <a:extLst>
            <a:ext uri="{FF2B5EF4-FFF2-40B4-BE49-F238E27FC236}">
              <a16:creationId xmlns:a16="http://schemas.microsoft.com/office/drawing/2014/main" id="{0B9C5615-B0E9-4846-BDEE-B8A5F711FDDD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0" name="Line 46">
          <a:extLst>
            <a:ext uri="{FF2B5EF4-FFF2-40B4-BE49-F238E27FC236}">
              <a16:creationId xmlns:a16="http://schemas.microsoft.com/office/drawing/2014/main" id="{0042BCC2-3B5A-4994-90D7-9B75F1B36C43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1" name="Line 56">
          <a:extLst>
            <a:ext uri="{FF2B5EF4-FFF2-40B4-BE49-F238E27FC236}">
              <a16:creationId xmlns:a16="http://schemas.microsoft.com/office/drawing/2014/main" id="{9A31E2E1-32B7-40E7-A9EA-30B9BBCE3B1E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2" name="Line 57">
          <a:extLst>
            <a:ext uri="{FF2B5EF4-FFF2-40B4-BE49-F238E27FC236}">
              <a16:creationId xmlns:a16="http://schemas.microsoft.com/office/drawing/2014/main" id="{A4696A5B-7EAE-41EE-B609-92267D51BDDE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3" name="Line 48">
          <a:extLst>
            <a:ext uri="{FF2B5EF4-FFF2-40B4-BE49-F238E27FC236}">
              <a16:creationId xmlns:a16="http://schemas.microsoft.com/office/drawing/2014/main" id="{ABFE2851-D6CE-4719-8803-D52ABBBEEC81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4" name="Line 51">
          <a:extLst>
            <a:ext uri="{FF2B5EF4-FFF2-40B4-BE49-F238E27FC236}">
              <a16:creationId xmlns:a16="http://schemas.microsoft.com/office/drawing/2014/main" id="{FC3E3F77-FBB9-4FC0-A37E-3B38CFF31409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5" name="Line 59">
          <a:extLst>
            <a:ext uri="{FF2B5EF4-FFF2-40B4-BE49-F238E27FC236}">
              <a16:creationId xmlns:a16="http://schemas.microsoft.com/office/drawing/2014/main" id="{D0863BF0-A6A5-481C-851F-C9CA03323AEF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6" name="Line 4">
          <a:extLst>
            <a:ext uri="{FF2B5EF4-FFF2-40B4-BE49-F238E27FC236}">
              <a16:creationId xmlns:a16="http://schemas.microsoft.com/office/drawing/2014/main" id="{ED9D1DA1-E544-462D-98B3-18C82F02FB2B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7" name="Line 4">
          <a:extLst>
            <a:ext uri="{FF2B5EF4-FFF2-40B4-BE49-F238E27FC236}">
              <a16:creationId xmlns:a16="http://schemas.microsoft.com/office/drawing/2014/main" id="{EDF4710C-AD7C-4D9C-A276-C07D0C06165C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8" name="Line 7">
          <a:extLst>
            <a:ext uri="{FF2B5EF4-FFF2-40B4-BE49-F238E27FC236}">
              <a16:creationId xmlns:a16="http://schemas.microsoft.com/office/drawing/2014/main" id="{7B1BDA2E-5B24-43D9-9992-B9F76C67FB67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69" name="Line 20">
          <a:extLst>
            <a:ext uri="{FF2B5EF4-FFF2-40B4-BE49-F238E27FC236}">
              <a16:creationId xmlns:a16="http://schemas.microsoft.com/office/drawing/2014/main" id="{43C392BD-D0EF-4297-A7AB-CE915B4CCFE2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0" name="Line 35">
          <a:extLst>
            <a:ext uri="{FF2B5EF4-FFF2-40B4-BE49-F238E27FC236}">
              <a16:creationId xmlns:a16="http://schemas.microsoft.com/office/drawing/2014/main" id="{7835E142-3DEB-4AEC-A1D3-C9B21D3CD1DF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1" name="Line 46">
          <a:extLst>
            <a:ext uri="{FF2B5EF4-FFF2-40B4-BE49-F238E27FC236}">
              <a16:creationId xmlns:a16="http://schemas.microsoft.com/office/drawing/2014/main" id="{ED913A5B-5776-4A39-A8A5-96D5C329F849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2" name="Line 56">
          <a:extLst>
            <a:ext uri="{FF2B5EF4-FFF2-40B4-BE49-F238E27FC236}">
              <a16:creationId xmlns:a16="http://schemas.microsoft.com/office/drawing/2014/main" id="{9AFE6D54-85B0-4136-B269-1B48CD376A45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3" name="Line 57">
          <a:extLst>
            <a:ext uri="{FF2B5EF4-FFF2-40B4-BE49-F238E27FC236}">
              <a16:creationId xmlns:a16="http://schemas.microsoft.com/office/drawing/2014/main" id="{6C6CD80E-0348-4335-8911-EB24D3BD99B0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4" name="Line 48">
          <a:extLst>
            <a:ext uri="{FF2B5EF4-FFF2-40B4-BE49-F238E27FC236}">
              <a16:creationId xmlns:a16="http://schemas.microsoft.com/office/drawing/2014/main" id="{F366CFF3-72DE-4E7C-9590-0EF80567E105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5" name="Line 51">
          <a:extLst>
            <a:ext uri="{FF2B5EF4-FFF2-40B4-BE49-F238E27FC236}">
              <a16:creationId xmlns:a16="http://schemas.microsoft.com/office/drawing/2014/main" id="{D7BBCC10-B25E-41F3-B489-917079EB67F6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132</xdr:row>
      <xdr:rowOff>85725</xdr:rowOff>
    </xdr:from>
    <xdr:to>
      <xdr:col>11</xdr:col>
      <xdr:colOff>0</xdr:colOff>
      <xdr:row>132</xdr:row>
      <xdr:rowOff>85725</xdr:rowOff>
    </xdr:to>
    <xdr:sp macro="" textlink="">
      <xdr:nvSpPr>
        <xdr:cNvPr id="76" name="Line 59">
          <a:extLst>
            <a:ext uri="{FF2B5EF4-FFF2-40B4-BE49-F238E27FC236}">
              <a16:creationId xmlns:a16="http://schemas.microsoft.com/office/drawing/2014/main" id="{ADD34142-04ED-4E6E-94AB-C5F7DFD4D790}"/>
            </a:ext>
          </a:extLst>
        </xdr:cNvPr>
        <xdr:cNvSpPr>
          <a:spLocks noChangeShapeType="1"/>
        </xdr:cNvSpPr>
      </xdr:nvSpPr>
      <xdr:spPr bwMode="auto">
        <a:xfrm>
          <a:off x="2619375" y="25231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11205</xdr:colOff>
      <xdr:row>31</xdr:row>
      <xdr:rowOff>74014</xdr:rowOff>
    </xdr:from>
    <xdr:to>
      <xdr:col>34</xdr:col>
      <xdr:colOff>192741</xdr:colOff>
      <xdr:row>34</xdr:row>
      <xdr:rowOff>6514</xdr:rowOff>
    </xdr:to>
    <xdr:grpSp>
      <xdr:nvGrpSpPr>
        <xdr:cNvPr id="77" name="グループ化 76">
          <a:extLst>
            <a:ext uri="{FF2B5EF4-FFF2-40B4-BE49-F238E27FC236}">
              <a16:creationId xmlns:a16="http://schemas.microsoft.com/office/drawing/2014/main" id="{9AEA4CEA-B8AE-4612-A4F1-6CE93B6FFA42}"/>
            </a:ext>
          </a:extLst>
        </xdr:cNvPr>
        <xdr:cNvGrpSpPr/>
      </xdr:nvGrpSpPr>
      <xdr:grpSpPr>
        <a:xfrm flipH="1">
          <a:off x="7937662" y="5979514"/>
          <a:ext cx="421731" cy="504000"/>
          <a:chOff x="1761578" y="2636723"/>
          <a:chExt cx="369922" cy="559869"/>
        </a:xfrm>
      </xdr:grpSpPr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B7903A2B-77D1-5013-8737-A42E62AC8BF7}"/>
              </a:ext>
            </a:extLst>
          </xdr:cNvPr>
          <xdr:cNvSpPr/>
        </xdr:nvSpPr>
        <xdr:spPr>
          <a:xfrm>
            <a:off x="1909762" y="2890839"/>
            <a:ext cx="54000" cy="159544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二等辺三角形 78">
            <a:extLst>
              <a:ext uri="{FF2B5EF4-FFF2-40B4-BE49-F238E27FC236}">
                <a16:creationId xmlns:a16="http://schemas.microsoft.com/office/drawing/2014/main" id="{4918FA9E-79E3-8102-F5DD-830CCDE347D1}"/>
              </a:ext>
            </a:extLst>
          </xdr:cNvPr>
          <xdr:cNvSpPr/>
        </xdr:nvSpPr>
        <xdr:spPr>
          <a:xfrm rot="16200000">
            <a:off x="2095500" y="2748155"/>
            <a:ext cx="36000" cy="36000"/>
          </a:xfrm>
          <a:prstGeom prst="triangle">
            <a:avLst/>
          </a:prstGeom>
          <a:solidFill>
            <a:schemeClr val="tx1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0" name="四角形: 角を丸くする 79">
            <a:extLst>
              <a:ext uri="{FF2B5EF4-FFF2-40B4-BE49-F238E27FC236}">
                <a16:creationId xmlns:a16="http://schemas.microsoft.com/office/drawing/2014/main" id="{AD1D5D98-345A-516F-A726-C8DE027B806E}"/>
              </a:ext>
            </a:extLst>
          </xdr:cNvPr>
          <xdr:cNvSpPr/>
        </xdr:nvSpPr>
        <xdr:spPr>
          <a:xfrm>
            <a:off x="2050255" y="2709863"/>
            <a:ext cx="67017" cy="102393"/>
          </a:xfrm>
          <a:prstGeom prst="roundRect">
            <a:avLst>
              <a:gd name="adj" fmla="val 10898"/>
            </a:avLst>
          </a:prstGeom>
          <a:solidFill>
            <a:sysClr val="window" lastClr="FFFFFF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" name="四角形: 角を丸くする 80">
            <a:extLst>
              <a:ext uri="{FF2B5EF4-FFF2-40B4-BE49-F238E27FC236}">
                <a16:creationId xmlns:a16="http://schemas.microsoft.com/office/drawing/2014/main" id="{E1A7ECA1-92AB-D9B5-7AD3-B68698D1FBB4}"/>
              </a:ext>
            </a:extLst>
          </xdr:cNvPr>
          <xdr:cNvSpPr/>
        </xdr:nvSpPr>
        <xdr:spPr>
          <a:xfrm>
            <a:off x="1847850" y="2843891"/>
            <a:ext cx="166688" cy="49327"/>
          </a:xfrm>
          <a:prstGeom prst="roundRect">
            <a:avLst>
              <a:gd name="adj" fmla="val 10898"/>
            </a:avLst>
          </a:prstGeom>
          <a:solidFill>
            <a:schemeClr val="bg1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2" name="四角形: 角を丸くする 81">
            <a:extLst>
              <a:ext uri="{FF2B5EF4-FFF2-40B4-BE49-F238E27FC236}">
                <a16:creationId xmlns:a16="http://schemas.microsoft.com/office/drawing/2014/main" id="{A5C86089-9805-ED73-90CA-523B72D1B3EC}"/>
              </a:ext>
            </a:extLst>
          </xdr:cNvPr>
          <xdr:cNvSpPr/>
        </xdr:nvSpPr>
        <xdr:spPr>
          <a:xfrm>
            <a:off x="1859416" y="2636723"/>
            <a:ext cx="72000" cy="54429"/>
          </a:xfrm>
          <a:prstGeom prst="roundRect">
            <a:avLst>
              <a:gd name="adj" fmla="val 10898"/>
            </a:avLst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3" name="Line 396">
            <a:extLst>
              <a:ext uri="{FF2B5EF4-FFF2-40B4-BE49-F238E27FC236}">
                <a16:creationId xmlns:a16="http://schemas.microsoft.com/office/drawing/2014/main" id="{E544BF3C-C2CF-43D5-4417-90EEF225C1AC}"/>
              </a:ext>
            </a:extLst>
          </xdr:cNvPr>
          <xdr:cNvSpPr>
            <a:spLocks noChangeShapeType="1"/>
          </xdr:cNvSpPr>
        </xdr:nvSpPr>
        <xdr:spPr bwMode="auto">
          <a:xfrm flipH="1">
            <a:off x="1761578" y="2890838"/>
            <a:ext cx="150565" cy="30575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4" name="Line 396">
            <a:extLst>
              <a:ext uri="{FF2B5EF4-FFF2-40B4-BE49-F238E27FC236}">
                <a16:creationId xmlns:a16="http://schemas.microsoft.com/office/drawing/2014/main" id="{48E4F956-4B47-B0B0-4DDF-E915FFE51DC3}"/>
              </a:ext>
            </a:extLst>
          </xdr:cNvPr>
          <xdr:cNvSpPr>
            <a:spLocks noChangeShapeType="1"/>
          </xdr:cNvSpPr>
        </xdr:nvSpPr>
        <xdr:spPr bwMode="auto">
          <a:xfrm>
            <a:off x="1965959" y="2899410"/>
            <a:ext cx="138521" cy="2971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5" name="四角形: 角を丸くする 84">
            <a:extLst>
              <a:ext uri="{FF2B5EF4-FFF2-40B4-BE49-F238E27FC236}">
                <a16:creationId xmlns:a16="http://schemas.microsoft.com/office/drawing/2014/main" id="{C0CB8F51-421A-B11D-0D5F-14904CFBCAAB}"/>
              </a:ext>
            </a:extLst>
          </xdr:cNvPr>
          <xdr:cNvSpPr/>
        </xdr:nvSpPr>
        <xdr:spPr>
          <a:xfrm>
            <a:off x="1791379" y="2672442"/>
            <a:ext cx="274865" cy="176213"/>
          </a:xfrm>
          <a:prstGeom prst="roundRect">
            <a:avLst>
              <a:gd name="adj" fmla="val 10898"/>
            </a:avLst>
          </a:prstGeom>
          <a:solidFill>
            <a:sysClr val="window" lastClr="FFFFFF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6" name="四角形: 角を丸くする 85">
            <a:extLst>
              <a:ext uri="{FF2B5EF4-FFF2-40B4-BE49-F238E27FC236}">
                <a16:creationId xmlns:a16="http://schemas.microsoft.com/office/drawing/2014/main" id="{76A5A327-C016-9D7B-2FD4-1E9DEEA6D7C5}"/>
              </a:ext>
            </a:extLst>
          </xdr:cNvPr>
          <xdr:cNvSpPr/>
        </xdr:nvSpPr>
        <xdr:spPr>
          <a:xfrm>
            <a:off x="1859416" y="2737077"/>
            <a:ext cx="138794" cy="53749"/>
          </a:xfrm>
          <a:prstGeom prst="roundRect">
            <a:avLst>
              <a:gd name="adj" fmla="val 10898"/>
            </a:avLst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7" name="二等辺三角形 86">
            <a:extLst>
              <a:ext uri="{FF2B5EF4-FFF2-40B4-BE49-F238E27FC236}">
                <a16:creationId xmlns:a16="http://schemas.microsoft.com/office/drawing/2014/main" id="{1FE8F401-D1D4-27C4-F3E0-4F4A40F16A04}"/>
              </a:ext>
            </a:extLst>
          </xdr:cNvPr>
          <xdr:cNvSpPr/>
        </xdr:nvSpPr>
        <xdr:spPr>
          <a:xfrm rot="10800000">
            <a:off x="1909762" y="3121255"/>
            <a:ext cx="54000" cy="72000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5993C004-CED9-EAC8-845D-091B092F44DC}"/>
              </a:ext>
            </a:extLst>
          </xdr:cNvPr>
          <xdr:cNvSpPr/>
        </xdr:nvSpPr>
        <xdr:spPr>
          <a:xfrm>
            <a:off x="1909762" y="3050373"/>
            <a:ext cx="54000" cy="72000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9" name="直線コネクタ 88">
            <a:extLst>
              <a:ext uri="{FF2B5EF4-FFF2-40B4-BE49-F238E27FC236}">
                <a16:creationId xmlns:a16="http://schemas.microsoft.com/office/drawing/2014/main" id="{AEB3F0D6-7E9B-6A2D-C334-E57D8D1991C6}"/>
              </a:ext>
            </a:extLst>
          </xdr:cNvPr>
          <xdr:cNvCxnSpPr/>
        </xdr:nvCxnSpPr>
        <xdr:spPr>
          <a:xfrm flipV="1">
            <a:off x="1939143" y="3093231"/>
            <a:ext cx="0" cy="36000"/>
          </a:xfrm>
          <a:prstGeom prst="line">
            <a:avLst/>
          </a:prstGeom>
          <a:ln w="38100">
            <a:solidFill>
              <a:schemeClr val="bg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0</xdr:colOff>
      <xdr:row>64</xdr:row>
      <xdr:rowOff>0</xdr:rowOff>
    </xdr:from>
    <xdr:to>
      <xdr:col>15</xdr:col>
      <xdr:colOff>0</xdr:colOff>
      <xdr:row>80</xdr:row>
      <xdr:rowOff>0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30D8CA18-8B51-45DC-AC95-A6DA07FF518B}"/>
            </a:ext>
          </a:extLst>
        </xdr:cNvPr>
        <xdr:cNvCxnSpPr/>
      </xdr:nvCxnSpPr>
      <xdr:spPr>
        <a:xfrm>
          <a:off x="3571875" y="12192000"/>
          <a:ext cx="0" cy="3048000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74</xdr:row>
      <xdr:rowOff>0</xdr:rowOff>
    </xdr:from>
    <xdr:to>
      <xdr:col>21</xdr:col>
      <xdr:colOff>0</xdr:colOff>
      <xdr:row>80</xdr:row>
      <xdr:rowOff>0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D1BE25EC-3442-48DE-83FB-BF561AD6AE19}"/>
            </a:ext>
          </a:extLst>
        </xdr:cNvPr>
        <xdr:cNvCxnSpPr/>
      </xdr:nvCxnSpPr>
      <xdr:spPr>
        <a:xfrm>
          <a:off x="5000625" y="14097000"/>
          <a:ext cx="0" cy="1143000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69</xdr:row>
      <xdr:rowOff>0</xdr:rowOff>
    </xdr:from>
    <xdr:to>
      <xdr:col>21</xdr:col>
      <xdr:colOff>0</xdr:colOff>
      <xdr:row>74</xdr:row>
      <xdr:rowOff>28575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697AC112-6989-4A5B-BC92-4F4B526214BF}"/>
            </a:ext>
          </a:extLst>
        </xdr:cNvPr>
        <xdr:cNvCxnSpPr/>
      </xdr:nvCxnSpPr>
      <xdr:spPr>
        <a:xfrm>
          <a:off x="5000625" y="13144500"/>
          <a:ext cx="0" cy="981075"/>
        </a:xfrm>
        <a:prstGeom prst="straightConnector1">
          <a:avLst/>
        </a:prstGeom>
        <a:ln w="19050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32</xdr:row>
      <xdr:rowOff>0</xdr:rowOff>
    </xdr:from>
    <xdr:to>
      <xdr:col>29</xdr:col>
      <xdr:colOff>1</xdr:colOff>
      <xdr:row>39</xdr:row>
      <xdr:rowOff>182217</xdr:rowOff>
    </xdr:to>
    <xdr:grpSp>
      <xdr:nvGrpSpPr>
        <xdr:cNvPr id="93" name="グループ化 92">
          <a:extLst>
            <a:ext uri="{FF2B5EF4-FFF2-40B4-BE49-F238E27FC236}">
              <a16:creationId xmlns:a16="http://schemas.microsoft.com/office/drawing/2014/main" id="{37B8AA39-5779-44A8-A141-6D47B1BEF359}"/>
            </a:ext>
          </a:extLst>
        </xdr:cNvPr>
        <xdr:cNvGrpSpPr/>
      </xdr:nvGrpSpPr>
      <xdr:grpSpPr>
        <a:xfrm>
          <a:off x="6725478" y="6096000"/>
          <a:ext cx="240197" cy="1515717"/>
          <a:chOff x="6613921" y="6096000"/>
          <a:chExt cx="238125" cy="1515717"/>
        </a:xfrm>
      </xdr:grpSpPr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6211873C-8DE0-2E12-0368-65189F786EAD}"/>
              </a:ext>
            </a:extLst>
          </xdr:cNvPr>
          <xdr:cNvCxnSpPr/>
        </xdr:nvCxnSpPr>
        <xdr:spPr>
          <a:xfrm>
            <a:off x="6667500" y="6096000"/>
            <a:ext cx="0" cy="1515717"/>
          </a:xfrm>
          <a:prstGeom prst="straightConnector1">
            <a:avLst/>
          </a:prstGeom>
          <a:ln w="19050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4B060525-DD4B-4B24-5A8F-5658D7F4DFF0}"/>
              </a:ext>
            </a:extLst>
          </xdr:cNvPr>
          <xdr:cNvSpPr txBox="1"/>
        </xdr:nvSpPr>
        <xdr:spPr>
          <a:xfrm>
            <a:off x="6613921" y="6392978"/>
            <a:ext cx="238125" cy="952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vert="wordArtVertRtl" wrap="none" lIns="0" tIns="0" rIns="0" bIns="0" rtlCol="0" anchor="t"/>
          <a:lstStyle/>
          <a:p>
            <a:r>
              <a:rPr kumimoji="1"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検尺確認棒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47625</xdr:colOff>
          <xdr:row>13</xdr:row>
          <xdr:rowOff>9525</xdr:rowOff>
        </xdr:from>
        <xdr:to>
          <xdr:col>55</xdr:col>
          <xdr:colOff>285750</xdr:colOff>
          <xdr:row>13</xdr:row>
          <xdr:rowOff>152400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38100</xdr:colOff>
          <xdr:row>14</xdr:row>
          <xdr:rowOff>19050</xdr:rowOff>
        </xdr:from>
        <xdr:to>
          <xdr:col>55</xdr:col>
          <xdr:colOff>371475</xdr:colOff>
          <xdr:row>14</xdr:row>
          <xdr:rowOff>171450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219075</xdr:colOff>
          <xdr:row>12</xdr:row>
          <xdr:rowOff>19050</xdr:rowOff>
        </xdr:from>
        <xdr:to>
          <xdr:col>56</xdr:col>
          <xdr:colOff>76200</xdr:colOff>
          <xdr:row>15</xdr:row>
          <xdr:rowOff>85725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グループ 22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200025</xdr:colOff>
          <xdr:row>16</xdr:row>
          <xdr:rowOff>57150</xdr:rowOff>
        </xdr:from>
        <xdr:to>
          <xdr:col>56</xdr:col>
          <xdr:colOff>76200</xdr:colOff>
          <xdr:row>20</xdr:row>
          <xdr:rowOff>104775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グループ 26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66675</xdr:colOff>
          <xdr:row>22</xdr:row>
          <xdr:rowOff>9525</xdr:rowOff>
        </xdr:from>
        <xdr:to>
          <xdr:col>55</xdr:col>
          <xdr:colOff>371475</xdr:colOff>
          <xdr:row>22</xdr:row>
          <xdr:rowOff>152400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219075</xdr:colOff>
          <xdr:row>20</xdr:row>
          <xdr:rowOff>133350</xdr:rowOff>
        </xdr:from>
        <xdr:to>
          <xdr:col>56</xdr:col>
          <xdr:colOff>28575</xdr:colOff>
          <xdr:row>24</xdr:row>
          <xdr:rowOff>152400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グループ 29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66675</xdr:colOff>
          <xdr:row>23</xdr:row>
          <xdr:rowOff>28575</xdr:rowOff>
        </xdr:from>
        <xdr:to>
          <xdr:col>55</xdr:col>
          <xdr:colOff>371475</xdr:colOff>
          <xdr:row>23</xdr:row>
          <xdr:rowOff>171450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66675</xdr:colOff>
          <xdr:row>17</xdr:row>
          <xdr:rowOff>9525</xdr:rowOff>
        </xdr:from>
        <xdr:to>
          <xdr:col>55</xdr:col>
          <xdr:colOff>238125</xdr:colOff>
          <xdr:row>17</xdr:row>
          <xdr:rowOff>152400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66675</xdr:colOff>
          <xdr:row>18</xdr:row>
          <xdr:rowOff>19050</xdr:rowOff>
        </xdr:from>
        <xdr:to>
          <xdr:col>55</xdr:col>
          <xdr:colOff>238125</xdr:colOff>
          <xdr:row>18</xdr:row>
          <xdr:rowOff>171450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66675</xdr:colOff>
          <xdr:row>19</xdr:row>
          <xdr:rowOff>9525</xdr:rowOff>
        </xdr:from>
        <xdr:to>
          <xdr:col>55</xdr:col>
          <xdr:colOff>238125</xdr:colOff>
          <xdr:row>19</xdr:row>
          <xdr:rowOff>171450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26</xdr:row>
          <xdr:rowOff>9525</xdr:rowOff>
        </xdr:from>
        <xdr:to>
          <xdr:col>55</xdr:col>
          <xdr:colOff>409575</xdr:colOff>
          <xdr:row>26</xdr:row>
          <xdr:rowOff>171450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27</xdr:row>
          <xdr:rowOff>9525</xdr:rowOff>
        </xdr:from>
        <xdr:to>
          <xdr:col>55</xdr:col>
          <xdr:colOff>409575</xdr:colOff>
          <xdr:row>28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28</xdr:row>
          <xdr:rowOff>0</xdr:rowOff>
        </xdr:from>
        <xdr:to>
          <xdr:col>55</xdr:col>
          <xdr:colOff>409575</xdr:colOff>
          <xdr:row>28</xdr:row>
          <xdr:rowOff>152400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29</xdr:row>
          <xdr:rowOff>9525</xdr:rowOff>
        </xdr:from>
        <xdr:to>
          <xdr:col>55</xdr:col>
          <xdr:colOff>409575</xdr:colOff>
          <xdr:row>30</xdr:row>
          <xdr:rowOff>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30</xdr:row>
          <xdr:rowOff>9525</xdr:rowOff>
        </xdr:from>
        <xdr:to>
          <xdr:col>55</xdr:col>
          <xdr:colOff>409575</xdr:colOff>
          <xdr:row>30</xdr:row>
          <xdr:rowOff>171450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31</xdr:row>
          <xdr:rowOff>9525</xdr:rowOff>
        </xdr:from>
        <xdr:to>
          <xdr:col>55</xdr:col>
          <xdr:colOff>409575</xdr:colOff>
          <xdr:row>31</xdr:row>
          <xdr:rowOff>171450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57150</xdr:colOff>
          <xdr:row>32</xdr:row>
          <xdr:rowOff>9525</xdr:rowOff>
        </xdr:from>
        <xdr:to>
          <xdr:col>55</xdr:col>
          <xdr:colOff>409575</xdr:colOff>
          <xdr:row>32</xdr:row>
          <xdr:rowOff>171450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190500</xdr:colOff>
          <xdr:row>25</xdr:row>
          <xdr:rowOff>76200</xdr:rowOff>
        </xdr:from>
        <xdr:to>
          <xdr:col>56</xdr:col>
          <xdr:colOff>76200</xdr:colOff>
          <xdr:row>33</xdr:row>
          <xdr:rowOff>66675</xdr:rowOff>
        </xdr:to>
        <xdr:sp macro="" textlink="">
          <xdr:nvSpPr>
            <xdr:cNvPr id="1042" name="Group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グループ 43</a:t>
              </a:r>
            </a:p>
          </xdr:txBody>
        </xdr:sp>
        <xdr:clientData/>
      </xdr:twoCellAnchor>
    </mc:Choice>
    <mc:Fallback/>
  </mc:AlternateContent>
  <xdr:twoCellAnchor>
    <xdr:from>
      <xdr:col>54</xdr:col>
      <xdr:colOff>0</xdr:colOff>
      <xdr:row>26</xdr:row>
      <xdr:rowOff>0</xdr:rowOff>
    </xdr:from>
    <xdr:to>
      <xdr:col>56</xdr:col>
      <xdr:colOff>0</xdr:colOff>
      <xdr:row>29</xdr:row>
      <xdr:rowOff>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A8D66681-A164-4909-B0DA-D0FFB57325D3}"/>
            </a:ext>
          </a:extLst>
        </xdr:cNvPr>
        <xdr:cNvSpPr/>
      </xdr:nvSpPr>
      <xdr:spPr>
        <a:xfrm>
          <a:off x="12801600" y="4953000"/>
          <a:ext cx="1447800" cy="5715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53</xdr:col>
          <xdr:colOff>28575</xdr:colOff>
          <xdr:row>34</xdr:row>
          <xdr:rowOff>104775</xdr:rowOff>
        </xdr:from>
        <xdr:to>
          <xdr:col>56</xdr:col>
          <xdr:colOff>85725</xdr:colOff>
          <xdr:row>37</xdr:row>
          <xdr:rowOff>66675</xdr:rowOff>
        </xdr:to>
        <xdr:sp macro="" textlink="">
          <xdr:nvSpPr>
            <xdr:cNvPr id="1043" name="Group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グループ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9525</xdr:colOff>
          <xdr:row>35</xdr:row>
          <xdr:rowOff>0</xdr:rowOff>
        </xdr:from>
        <xdr:to>
          <xdr:col>54</xdr:col>
          <xdr:colOff>361950</xdr:colOff>
          <xdr:row>36</xdr:row>
          <xdr:rowOff>0</xdr:rowOff>
        </xdr:to>
        <xdr:sp macro="" textlink="">
          <xdr:nvSpPr>
            <xdr:cNvPr id="1044" name="Option 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54</xdr:col>
          <xdr:colOff>9525</xdr:colOff>
          <xdr:row>36</xdr:row>
          <xdr:rowOff>0</xdr:rowOff>
        </xdr:from>
        <xdr:to>
          <xdr:col>54</xdr:col>
          <xdr:colOff>361950</xdr:colOff>
          <xdr:row>37</xdr:row>
          <xdr:rowOff>0</xdr:rowOff>
        </xdr:to>
        <xdr:sp macro="" textlink="">
          <xdr:nvSpPr>
            <xdr:cNvPr id="1045" name="Option 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54</xdr:col>
      <xdr:colOff>0</xdr:colOff>
      <xdr:row>38</xdr:row>
      <xdr:rowOff>0</xdr:rowOff>
    </xdr:from>
    <xdr:to>
      <xdr:col>55</xdr:col>
      <xdr:colOff>702623</xdr:colOff>
      <xdr:row>42</xdr:row>
      <xdr:rowOff>0</xdr:rowOff>
    </xdr:to>
    <xdr:grpSp>
      <xdr:nvGrpSpPr>
        <xdr:cNvPr id="97" name="グループ化 96">
          <a:extLst>
            <a:ext uri="{FF2B5EF4-FFF2-40B4-BE49-F238E27FC236}">
              <a16:creationId xmlns:a16="http://schemas.microsoft.com/office/drawing/2014/main" id="{48B94535-F0EE-4A27-BF63-0AFE01923A6E}"/>
            </a:ext>
          </a:extLst>
        </xdr:cNvPr>
        <xdr:cNvGrpSpPr/>
      </xdr:nvGrpSpPr>
      <xdr:grpSpPr>
        <a:xfrm>
          <a:off x="12912587" y="7239000"/>
          <a:ext cx="1439775" cy="762000"/>
          <a:chOff x="12799219" y="8191500"/>
          <a:chExt cx="1446609" cy="762000"/>
        </a:xfrm>
      </xdr:grpSpPr>
      <xdr:sp macro="[0]!CopyAsPic" textlink="">
        <xdr:nvSpPr>
          <xdr:cNvPr id="98" name="四角形: 角を丸くする 97">
            <a:extLst>
              <a:ext uri="{FF2B5EF4-FFF2-40B4-BE49-F238E27FC236}">
                <a16:creationId xmlns:a16="http://schemas.microsoft.com/office/drawing/2014/main" id="{DC8C0219-A310-D444-66CD-8D3454EB97A3}"/>
              </a:ext>
            </a:extLst>
          </xdr:cNvPr>
          <xdr:cNvSpPr/>
        </xdr:nvSpPr>
        <xdr:spPr>
          <a:xfrm>
            <a:off x="12799219" y="8191500"/>
            <a:ext cx="1446609" cy="762000"/>
          </a:xfrm>
          <a:prstGeom prst="roundRect">
            <a:avLst>
              <a:gd name="adj" fmla="val 11667"/>
            </a:avLst>
          </a:prstGeom>
          <a:solidFill>
            <a:schemeClr val="bg1"/>
          </a:solidFill>
          <a:ln w="38100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99" name="グループ化 98">
            <a:extLst>
              <a:ext uri="{FF2B5EF4-FFF2-40B4-BE49-F238E27FC236}">
                <a16:creationId xmlns:a16="http://schemas.microsoft.com/office/drawing/2014/main" id="{42EAA909-61F0-DD87-187B-93C1A894E45C}"/>
              </a:ext>
            </a:extLst>
          </xdr:cNvPr>
          <xdr:cNvGrpSpPr/>
        </xdr:nvGrpSpPr>
        <xdr:grpSpPr>
          <a:xfrm>
            <a:off x="12895660" y="8248650"/>
            <a:ext cx="1281111" cy="693656"/>
            <a:chOff x="12895660" y="8248650"/>
            <a:chExt cx="1281111" cy="693656"/>
          </a:xfrm>
        </xdr:grpSpPr>
        <xdr:pic macro="[0]!CopyAsPic">
          <xdr:nvPicPr>
            <xdr:cNvPr id="100" name="図 99">
              <a:extLst>
                <a:ext uri="{FF2B5EF4-FFF2-40B4-BE49-F238E27FC236}">
                  <a16:creationId xmlns:a16="http://schemas.microsoft.com/office/drawing/2014/main" id="{45EA2456-9C0A-40F1-3B51-6AB1DCEE91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2895660" y="8248650"/>
              <a:ext cx="495300" cy="495300"/>
            </a:xfrm>
            <a:prstGeom prst="rect">
              <a:avLst/>
            </a:prstGeom>
          </xdr:spPr>
        </xdr:pic>
        <xdr:pic macro="[0]!CopyAsPic">
          <xdr:nvPicPr>
            <xdr:cNvPr id="101" name="図 100">
              <a:extLst>
                <a:ext uri="{FF2B5EF4-FFF2-40B4-BE49-F238E27FC236}">
                  <a16:creationId xmlns:a16="http://schemas.microsoft.com/office/drawing/2014/main" id="{94A921A9-4733-2367-5479-61C9F37EBF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471" y="8248650"/>
              <a:ext cx="495300" cy="495300"/>
            </a:xfrm>
            <a:prstGeom prst="rect">
              <a:avLst/>
            </a:prstGeom>
          </xdr:spPr>
        </xdr:pic>
        <xdr:grpSp>
          <xdr:nvGrpSpPr>
            <xdr:cNvPr id="102" name="グループ化 101">
              <a:extLst>
                <a:ext uri="{FF2B5EF4-FFF2-40B4-BE49-F238E27FC236}">
                  <a16:creationId xmlns:a16="http://schemas.microsoft.com/office/drawing/2014/main" id="{50CFB40C-1237-402B-21F0-84BC42F14D3D}"/>
                </a:ext>
              </a:extLst>
            </xdr:cNvPr>
            <xdr:cNvGrpSpPr/>
          </xdr:nvGrpSpPr>
          <xdr:grpSpPr>
            <a:xfrm>
              <a:off x="13317140" y="8401051"/>
              <a:ext cx="404813" cy="295275"/>
              <a:chOff x="13311187" y="9002316"/>
              <a:chExt cx="404813" cy="295275"/>
            </a:xfrm>
          </xdr:grpSpPr>
          <xdr:pic macro="[0]!CopyAsPic">
            <xdr:nvPicPr>
              <xdr:cNvPr id="104" name="図 103">
                <a:extLst>
                  <a:ext uri="{FF2B5EF4-FFF2-40B4-BE49-F238E27FC236}">
                    <a16:creationId xmlns:a16="http://schemas.microsoft.com/office/drawing/2014/main" id="{7C0AC8CB-D783-3ADE-07CA-2CF7BF6F949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 rot="10800000">
                <a:off x="13311187" y="9002316"/>
                <a:ext cx="297656" cy="295275"/>
              </a:xfrm>
              <a:prstGeom prst="rect">
                <a:avLst/>
              </a:prstGeom>
            </xdr:spPr>
          </xdr:pic>
          <xdr:pic macro="[0]!CopyAsPic">
            <xdr:nvPicPr>
              <xdr:cNvPr id="105" name="図 104">
                <a:extLst>
                  <a:ext uri="{FF2B5EF4-FFF2-40B4-BE49-F238E27FC236}">
                    <a16:creationId xmlns:a16="http://schemas.microsoft.com/office/drawing/2014/main" id="{33DBDED0-9DD3-9B64-CA3F-D0BCEFC90CC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 rot="10800000">
                <a:off x="13418344" y="9002316"/>
                <a:ext cx="297656" cy="295275"/>
              </a:xfrm>
              <a:prstGeom prst="rect">
                <a:avLst/>
              </a:prstGeom>
            </xdr:spPr>
          </xdr:pic>
        </xdr:grpSp>
        <xdr:sp macro="[0]!CopyAsPic" textlink="">
          <xdr:nvSpPr>
            <xdr:cNvPr id="103" name="テキスト ボックス 102">
              <a:extLst>
                <a:ext uri="{FF2B5EF4-FFF2-40B4-BE49-F238E27FC236}">
                  <a16:creationId xmlns:a16="http://schemas.microsoft.com/office/drawing/2014/main" id="{C2356DB3-B190-797B-DD92-921379A09222}"/>
                </a:ext>
              </a:extLst>
            </xdr:cNvPr>
            <xdr:cNvSpPr txBox="1"/>
          </xdr:nvSpPr>
          <xdr:spPr>
            <a:xfrm>
              <a:off x="13144501" y="8709422"/>
              <a:ext cx="759310" cy="23288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 algn="ctr"/>
              <a:r>
                <a:rPr kumimoji="1" lang="ja-JP" altLang="en-US" sz="1100">
                  <a:latin typeface="Meiryo UI" panose="020B0604030504040204" pitchFamily="50" charset="-128"/>
                  <a:ea typeface="Meiryo UI" panose="020B0604030504040204" pitchFamily="50" charset="-128"/>
                </a:rPr>
                <a:t>図としてコピー</a:t>
              </a:r>
            </a:p>
          </xdr:txBody>
        </xdr:sp>
      </xdr:grpSp>
    </xdr:grpSp>
    <xdr:clientData/>
  </xdr:twoCellAnchor>
  <xdr:twoCellAnchor>
    <xdr:from>
      <xdr:col>54</xdr:col>
      <xdr:colOff>0</xdr:colOff>
      <xdr:row>30</xdr:row>
      <xdr:rowOff>0</xdr:rowOff>
    </xdr:from>
    <xdr:to>
      <xdr:col>56</xdr:col>
      <xdr:colOff>0</xdr:colOff>
      <xdr:row>33</xdr:row>
      <xdr:rowOff>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4B46DF7E-CCF4-4DCF-BE40-CB49C9FBCF1E}"/>
            </a:ext>
          </a:extLst>
        </xdr:cNvPr>
        <xdr:cNvSpPr/>
      </xdr:nvSpPr>
      <xdr:spPr>
        <a:xfrm>
          <a:off x="12801600" y="5715000"/>
          <a:ext cx="1447800" cy="5715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97</xdr:col>
      <xdr:colOff>0</xdr:colOff>
      <xdr:row>40</xdr:row>
      <xdr:rowOff>0</xdr:rowOff>
    </xdr:from>
    <xdr:to>
      <xdr:col>100</xdr:col>
      <xdr:colOff>219914</xdr:colOff>
      <xdr:row>74</xdr:row>
      <xdr:rowOff>1</xdr:rowOff>
    </xdr:to>
    <xdr:grpSp>
      <xdr:nvGrpSpPr>
        <xdr:cNvPr id="107" name="グループ化 106">
          <a:extLst>
            <a:ext uri="{FF2B5EF4-FFF2-40B4-BE49-F238E27FC236}">
              <a16:creationId xmlns:a16="http://schemas.microsoft.com/office/drawing/2014/main" id="{FD286834-A17D-4C94-88F0-DACB583E824A}"/>
            </a:ext>
          </a:extLst>
        </xdr:cNvPr>
        <xdr:cNvGrpSpPr/>
      </xdr:nvGrpSpPr>
      <xdr:grpSpPr>
        <a:xfrm>
          <a:off x="34745543" y="7620000"/>
          <a:ext cx="940501" cy="6477001"/>
          <a:chOff x="5647764" y="7620000"/>
          <a:chExt cx="941296" cy="6858001"/>
        </a:xfrm>
      </xdr:grpSpPr>
      <xdr:sp macro="" textlink="">
        <xdr:nvSpPr>
          <xdr:cNvPr id="108" name="ストレート杭">
            <a:extLst>
              <a:ext uri="{FF2B5EF4-FFF2-40B4-BE49-F238E27FC236}">
                <a16:creationId xmlns:a16="http://schemas.microsoft.com/office/drawing/2014/main" id="{EECD634B-CDE9-773B-28C1-FB498029347A}"/>
              </a:ext>
            </a:extLst>
          </xdr:cNvPr>
          <xdr:cNvSpPr>
            <a:spLocks noChangeArrowheads="1"/>
          </xdr:cNvSpPr>
        </xdr:nvSpPr>
        <xdr:spPr bwMode="auto">
          <a:xfrm>
            <a:off x="5647764" y="7620000"/>
            <a:ext cx="941294" cy="6858000"/>
          </a:xfrm>
          <a:prstGeom prst="rect">
            <a:avLst/>
          </a:prstGeom>
          <a:gradFill flip="none" rotWithShape="1">
            <a:gsLst>
              <a:gs pos="0">
                <a:schemeClr val="bg1">
                  <a:lumMod val="65000"/>
                </a:schemeClr>
              </a:gs>
              <a:gs pos="40000">
                <a:schemeClr val="bg1">
                  <a:lumMod val="85000"/>
                </a:schemeClr>
              </a:gs>
              <a:gs pos="60000">
                <a:schemeClr val="bg1">
                  <a:lumMod val="85000"/>
                </a:schemeClr>
              </a:gs>
              <a:gs pos="100000">
                <a:schemeClr val="bg1">
                  <a:lumMod val="65000"/>
                </a:schemeClr>
              </a:gs>
            </a:gsLst>
            <a:lin ang="0" scaled="1"/>
            <a:tileRect/>
          </a:gradFill>
          <a:ln w="19050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A34F6BB2-E72C-666B-EA3D-4019C2677E96}"/>
              </a:ext>
            </a:extLst>
          </xdr:cNvPr>
          <xdr:cNvSpPr/>
        </xdr:nvSpPr>
        <xdr:spPr>
          <a:xfrm>
            <a:off x="5647766" y="7620000"/>
            <a:ext cx="941294" cy="190500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正方形/長方形 109">
            <a:extLst>
              <a:ext uri="{FF2B5EF4-FFF2-40B4-BE49-F238E27FC236}">
                <a16:creationId xmlns:a16="http://schemas.microsoft.com/office/drawing/2014/main" id="{5E4D0534-90B7-9367-6247-F5B6C6CE8E84}"/>
              </a:ext>
            </a:extLst>
          </xdr:cNvPr>
          <xdr:cNvSpPr/>
        </xdr:nvSpPr>
        <xdr:spPr>
          <a:xfrm>
            <a:off x="5647766" y="14276295"/>
            <a:ext cx="941294" cy="201706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105</xdr:col>
      <xdr:colOff>54808</xdr:colOff>
      <xdr:row>40</xdr:row>
      <xdr:rowOff>1</xdr:rowOff>
    </xdr:from>
    <xdr:to>
      <xdr:col>108</xdr:col>
      <xdr:colOff>190500</xdr:colOff>
      <xdr:row>74</xdr:row>
      <xdr:rowOff>0</xdr:rowOff>
    </xdr:to>
    <xdr:grpSp>
      <xdr:nvGrpSpPr>
        <xdr:cNvPr id="111" name="グループ化 110">
          <a:extLst>
            <a:ext uri="{FF2B5EF4-FFF2-40B4-BE49-F238E27FC236}">
              <a16:creationId xmlns:a16="http://schemas.microsoft.com/office/drawing/2014/main" id="{9D5FA35D-936B-443E-B51A-8FCCCA3C2466}"/>
            </a:ext>
          </a:extLst>
        </xdr:cNvPr>
        <xdr:cNvGrpSpPr/>
      </xdr:nvGrpSpPr>
      <xdr:grpSpPr>
        <a:xfrm>
          <a:off x="36721917" y="7620001"/>
          <a:ext cx="856279" cy="6476999"/>
          <a:chOff x="31958044" y="7238999"/>
          <a:chExt cx="1415284" cy="7016746"/>
        </a:xfrm>
      </xdr:grpSpPr>
      <xdr:grpSp>
        <xdr:nvGrpSpPr>
          <xdr:cNvPr id="112" name="グループ化 111">
            <a:extLst>
              <a:ext uri="{FF2B5EF4-FFF2-40B4-BE49-F238E27FC236}">
                <a16:creationId xmlns:a16="http://schemas.microsoft.com/office/drawing/2014/main" id="{2E2C984E-4AD6-8E6D-DACE-557A2C7A3B8E}"/>
              </a:ext>
            </a:extLst>
          </xdr:cNvPr>
          <xdr:cNvGrpSpPr/>
        </xdr:nvGrpSpPr>
        <xdr:grpSpPr>
          <a:xfrm>
            <a:off x="31958052" y="7238999"/>
            <a:ext cx="1415276" cy="6810374"/>
            <a:chOff x="20818165" y="7238999"/>
            <a:chExt cx="1441009" cy="6810374"/>
          </a:xfrm>
        </xdr:grpSpPr>
        <xdr:sp macro="" textlink="">
          <xdr:nvSpPr>
            <xdr:cNvPr id="115" name="Rectangle 401">
              <a:extLst>
                <a:ext uri="{FF2B5EF4-FFF2-40B4-BE49-F238E27FC236}">
                  <a16:creationId xmlns:a16="http://schemas.microsoft.com/office/drawing/2014/main" id="{38A9EA52-E4E5-C2B7-50D6-625B2E80C22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060335" y="7238999"/>
              <a:ext cx="960676" cy="5365749"/>
            </a:xfrm>
            <a:prstGeom prst="rect">
              <a:avLst/>
            </a:prstGeom>
            <a:gradFill flip="none" rotWithShape="1">
              <a:gsLst>
                <a:gs pos="0">
                  <a:schemeClr val="bg1">
                    <a:lumMod val="65000"/>
                  </a:schemeClr>
                </a:gs>
                <a:gs pos="40000">
                  <a:schemeClr val="bg1">
                    <a:lumMod val="85000"/>
                  </a:schemeClr>
                </a:gs>
                <a:gs pos="60000">
                  <a:schemeClr val="bg1">
                    <a:lumMod val="85000"/>
                  </a:schemeClr>
                </a:gs>
                <a:gs pos="100000">
                  <a:schemeClr val="bg1">
                    <a:lumMod val="65000"/>
                  </a:schemeClr>
                </a:gs>
              </a:gsLst>
              <a:lin ang="0" scaled="1"/>
              <a:tileRect/>
            </a:gradFill>
            <a:ln w="19050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/>
            <a:lstStyle/>
            <a:p>
              <a:endParaRPr lang="ja-JP" altLang="en-US"/>
            </a:p>
          </xdr:txBody>
        </xdr:sp>
        <xdr:sp macro="" textlink="">
          <xdr:nvSpPr>
            <xdr:cNvPr id="116" name="四角形: 上の 2 つの角を切り取る 115">
              <a:extLst>
                <a:ext uri="{FF2B5EF4-FFF2-40B4-BE49-F238E27FC236}">
                  <a16:creationId xmlns:a16="http://schemas.microsoft.com/office/drawing/2014/main" id="{D4C57040-466B-7130-520D-80D07ABB62B1}"/>
                </a:ext>
              </a:extLst>
            </xdr:cNvPr>
            <xdr:cNvSpPr/>
          </xdr:nvSpPr>
          <xdr:spPr>
            <a:xfrm>
              <a:off x="20818165" y="12064998"/>
              <a:ext cx="1441009" cy="1984375"/>
            </a:xfrm>
            <a:prstGeom prst="snip2SameRect">
              <a:avLst>
                <a:gd name="adj1" fmla="val 15129"/>
                <a:gd name="adj2" fmla="val 0"/>
              </a:avLst>
            </a:prstGeom>
            <a:gradFill flip="none" rotWithShape="1">
              <a:gsLst>
                <a:gs pos="0">
                  <a:schemeClr val="bg1">
                    <a:lumMod val="50000"/>
                  </a:schemeClr>
                </a:gs>
                <a:gs pos="57000">
                  <a:schemeClr val="bg1">
                    <a:lumMod val="85000"/>
                  </a:schemeClr>
                </a:gs>
                <a:gs pos="43000">
                  <a:schemeClr val="bg1">
                    <a:lumMod val="85000"/>
                  </a:schemeClr>
                </a:gs>
                <a:gs pos="30000">
                  <a:schemeClr val="bg1">
                    <a:lumMod val="75000"/>
                  </a:schemeClr>
                </a:gs>
                <a:gs pos="70000">
                  <a:schemeClr val="bg1">
                    <a:lumMod val="75000"/>
                  </a:schemeClr>
                </a:gs>
                <a:gs pos="100000">
                  <a:schemeClr val="bg1">
                    <a:lumMod val="50000"/>
                  </a:schemeClr>
                </a:gs>
              </a:gsLst>
              <a:lin ang="0" scaled="1"/>
              <a:tileRect/>
            </a:gra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17" name="正方形/長方形 116">
              <a:extLst>
                <a:ext uri="{FF2B5EF4-FFF2-40B4-BE49-F238E27FC236}">
                  <a16:creationId xmlns:a16="http://schemas.microsoft.com/office/drawing/2014/main" id="{59F0B2E3-F421-C496-7897-D40BD63FC32D}"/>
                </a:ext>
              </a:extLst>
            </xdr:cNvPr>
            <xdr:cNvSpPr/>
          </xdr:nvSpPr>
          <xdr:spPr>
            <a:xfrm>
              <a:off x="21077729" y="11985621"/>
              <a:ext cx="927395" cy="190500"/>
            </a:xfrm>
            <a:prstGeom prst="rect">
              <a:avLst/>
            </a:prstGeom>
            <a:gradFill flip="none" rotWithShape="1">
              <a:gsLst>
                <a:gs pos="0">
                  <a:schemeClr val="bg1">
                    <a:lumMod val="65000"/>
                  </a:schemeClr>
                </a:gs>
                <a:gs pos="40000">
                  <a:schemeClr val="bg1">
                    <a:lumMod val="85000"/>
                  </a:schemeClr>
                </a:gs>
                <a:gs pos="60000">
                  <a:schemeClr val="bg1">
                    <a:lumMod val="85000"/>
                  </a:schemeClr>
                </a:gs>
                <a:gs pos="100000">
                  <a:schemeClr val="bg1">
                    <a:lumMod val="65000"/>
                  </a:schemeClr>
                </a:gs>
              </a:gsLst>
              <a:lin ang="0" scaled="1"/>
              <a:tileRect/>
            </a:gra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B91BA15E-A120-4B37-EC4C-6F6E4353BFFF}"/>
              </a:ext>
            </a:extLst>
          </xdr:cNvPr>
          <xdr:cNvSpPr/>
        </xdr:nvSpPr>
        <xdr:spPr>
          <a:xfrm>
            <a:off x="32206383" y="7239000"/>
            <a:ext cx="943518" cy="206374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2BD6BBD3-E6B3-7981-FA1B-D9D800501975}"/>
              </a:ext>
            </a:extLst>
          </xdr:cNvPr>
          <xdr:cNvSpPr/>
        </xdr:nvSpPr>
        <xdr:spPr>
          <a:xfrm>
            <a:off x="31958044" y="13946183"/>
            <a:ext cx="1415281" cy="309562"/>
          </a:xfrm>
          <a:prstGeom prst="rect">
            <a:avLst/>
          </a:prstGeom>
          <a:solidFill>
            <a:schemeClr val="tx1">
              <a:lumMod val="50000"/>
              <a:lumOff val="50000"/>
            </a:schemeClr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105</xdr:col>
      <xdr:colOff>24070</xdr:colOff>
      <xdr:row>62</xdr:row>
      <xdr:rowOff>0</xdr:rowOff>
    </xdr:from>
    <xdr:to>
      <xdr:col>109</xdr:col>
      <xdr:colOff>27212</xdr:colOff>
      <xdr:row>62</xdr:row>
      <xdr:rowOff>0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D827A869-C349-49F0-AA42-5FA96705D1D4}"/>
            </a:ext>
          </a:extLst>
        </xdr:cNvPr>
        <xdr:cNvCxnSpPr/>
      </xdr:nvCxnSpPr>
      <xdr:spPr>
        <a:xfrm flipH="1">
          <a:off x="36504820" y="11811000"/>
          <a:ext cx="955642" cy="0"/>
        </a:xfrm>
        <a:prstGeom prst="straightConnector1">
          <a:avLst/>
        </a:prstGeom>
        <a:ln w="15875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105</xdr:col>
      <xdr:colOff>228601</xdr:colOff>
      <xdr:row>55</xdr:row>
      <xdr:rowOff>180975</xdr:rowOff>
    </xdr:from>
    <xdr:to>
      <xdr:col>108</xdr:col>
      <xdr:colOff>0</xdr:colOff>
      <xdr:row>55</xdr:row>
      <xdr:rowOff>180975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D49CB039-BE8C-4484-A46D-8E4DCE21F252}"/>
            </a:ext>
          </a:extLst>
        </xdr:cNvPr>
        <xdr:cNvCxnSpPr/>
      </xdr:nvCxnSpPr>
      <xdr:spPr>
        <a:xfrm flipH="1">
          <a:off x="36709351" y="10658475"/>
          <a:ext cx="485774" cy="0"/>
        </a:xfrm>
        <a:prstGeom prst="straightConnector1">
          <a:avLst/>
        </a:prstGeom>
        <a:ln w="15875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106</xdr:col>
      <xdr:colOff>147195</xdr:colOff>
      <xdr:row>60</xdr:row>
      <xdr:rowOff>115661</xdr:rowOff>
    </xdr:from>
    <xdr:ext cx="164019" cy="232884"/>
    <xdr:sp macro="" textlink="">
      <xdr:nvSpPr>
        <xdr:cNvPr id="120" name="テキスト ボックス 119">
          <a:extLst>
            <a:ext uri="{FF2B5EF4-FFF2-40B4-BE49-F238E27FC236}">
              <a16:creationId xmlns:a16="http://schemas.microsoft.com/office/drawing/2014/main" id="{87CD95AF-2491-4B47-B573-F6023DD2B2FE}"/>
            </a:ext>
          </a:extLst>
        </xdr:cNvPr>
        <xdr:cNvSpPr txBox="1"/>
      </xdr:nvSpPr>
      <xdr:spPr>
        <a:xfrm>
          <a:off x="36866070" y="11545661"/>
          <a:ext cx="164019" cy="23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</a:t>
          </a:r>
          <a:r>
            <a:rPr kumimoji="1" lang="en-US" altLang="ja-JP" sz="1100" baseline="-25000">
              <a:latin typeface="Meiryo UI" panose="020B0604030504040204" pitchFamily="50" charset="-128"/>
              <a:ea typeface="Meiryo UI" panose="020B0604030504040204" pitchFamily="50" charset="-128"/>
            </a:rPr>
            <a:t>0</a:t>
          </a:r>
          <a:endParaRPr kumimoji="1" lang="ja-JP" altLang="en-US" sz="1100" baseline="-25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106</xdr:col>
      <xdr:colOff>156720</xdr:colOff>
      <xdr:row>54</xdr:row>
      <xdr:rowOff>115661</xdr:rowOff>
    </xdr:from>
    <xdr:ext cx="164019" cy="232884"/>
    <xdr:sp macro="" textlink="">
      <xdr:nvSpPr>
        <xdr:cNvPr id="121" name="テキスト ボックス 120">
          <a:extLst>
            <a:ext uri="{FF2B5EF4-FFF2-40B4-BE49-F238E27FC236}">
              <a16:creationId xmlns:a16="http://schemas.microsoft.com/office/drawing/2014/main" id="{3559943F-0B38-441D-9675-DDD5F4EA89D0}"/>
            </a:ext>
          </a:extLst>
        </xdr:cNvPr>
        <xdr:cNvSpPr txBox="1"/>
      </xdr:nvSpPr>
      <xdr:spPr>
        <a:xfrm>
          <a:off x="36875595" y="10402661"/>
          <a:ext cx="164019" cy="23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</a:t>
          </a:r>
          <a:r>
            <a:rPr kumimoji="1" lang="en-US" altLang="ja-JP" sz="1100" baseline="-250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endParaRPr kumimoji="1" lang="ja-JP" altLang="en-US" sz="1100" baseline="-25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87</xdr:col>
      <xdr:colOff>0</xdr:colOff>
      <xdr:row>40</xdr:row>
      <xdr:rowOff>1</xdr:rowOff>
    </xdr:from>
    <xdr:to>
      <xdr:col>95</xdr:col>
      <xdr:colOff>9523</xdr:colOff>
      <xdr:row>74</xdr:row>
      <xdr:rowOff>0</xdr:rowOff>
    </xdr:to>
    <xdr:grpSp>
      <xdr:nvGrpSpPr>
        <xdr:cNvPr id="122" name="グループ化 121">
          <a:extLst>
            <a:ext uri="{FF2B5EF4-FFF2-40B4-BE49-F238E27FC236}">
              <a16:creationId xmlns:a16="http://schemas.microsoft.com/office/drawing/2014/main" id="{BD49B287-C97C-4E30-9979-2C5DF9B38E23}"/>
            </a:ext>
          </a:extLst>
        </xdr:cNvPr>
        <xdr:cNvGrpSpPr/>
      </xdr:nvGrpSpPr>
      <xdr:grpSpPr>
        <a:xfrm>
          <a:off x="32343587" y="7620001"/>
          <a:ext cx="1931088" cy="6476999"/>
          <a:chOff x="5797260" y="7620000"/>
          <a:chExt cx="1944584" cy="6476999"/>
        </a:xfrm>
      </xdr:grpSpPr>
      <xdr:grpSp>
        <xdr:nvGrpSpPr>
          <xdr:cNvPr id="123" name="グループ化 122">
            <a:extLst>
              <a:ext uri="{FF2B5EF4-FFF2-40B4-BE49-F238E27FC236}">
                <a16:creationId xmlns:a16="http://schemas.microsoft.com/office/drawing/2014/main" id="{BFDDC783-64A6-700B-EF63-30C19856D430}"/>
              </a:ext>
            </a:extLst>
          </xdr:cNvPr>
          <xdr:cNvGrpSpPr/>
        </xdr:nvGrpSpPr>
        <xdr:grpSpPr>
          <a:xfrm>
            <a:off x="6010030" y="7620000"/>
            <a:ext cx="1488743" cy="6476999"/>
            <a:chOff x="31958043" y="7238996"/>
            <a:chExt cx="2390376" cy="7016748"/>
          </a:xfrm>
        </xdr:grpSpPr>
        <xdr:grpSp>
          <xdr:nvGrpSpPr>
            <xdr:cNvPr id="1024" name="グループ化 1023">
              <a:extLst>
                <a:ext uri="{FF2B5EF4-FFF2-40B4-BE49-F238E27FC236}">
                  <a16:creationId xmlns:a16="http://schemas.microsoft.com/office/drawing/2014/main" id="{EE0891E7-05D1-7EE2-310B-EDE004A2F31B}"/>
                </a:ext>
              </a:extLst>
            </xdr:cNvPr>
            <xdr:cNvGrpSpPr/>
          </xdr:nvGrpSpPr>
          <xdr:grpSpPr>
            <a:xfrm>
              <a:off x="31958043" y="7238996"/>
              <a:ext cx="2390374" cy="6810375"/>
              <a:chOff x="20818159" y="7238996"/>
              <a:chExt cx="2433837" cy="6810375"/>
            </a:xfrm>
          </xdr:grpSpPr>
          <xdr:sp macro="" textlink="">
            <xdr:nvSpPr>
              <xdr:cNvPr id="1048" name="Rectangle 401">
                <a:extLst>
                  <a:ext uri="{FF2B5EF4-FFF2-40B4-BE49-F238E27FC236}">
                    <a16:creationId xmlns:a16="http://schemas.microsoft.com/office/drawing/2014/main" id="{B4F1BA00-1116-A5D8-1629-748FA15347E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21223790" y="7238999"/>
                <a:ext cx="1622565" cy="6810372"/>
              </a:xfrm>
              <a:prstGeom prst="rect">
                <a:avLst/>
              </a:prstGeom>
              <a:gradFill flip="none" rotWithShape="1">
                <a:gsLst>
                  <a:gs pos="0">
                    <a:schemeClr val="bg1">
                      <a:lumMod val="65000"/>
                    </a:schemeClr>
                  </a:gs>
                  <a:gs pos="40000">
                    <a:schemeClr val="bg1">
                      <a:lumMod val="85000"/>
                    </a:schemeClr>
                  </a:gs>
                  <a:gs pos="60000">
                    <a:schemeClr val="bg1">
                      <a:lumMod val="85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  <a:tileRect/>
              </a:gradFill>
              <a:ln w="19050">
                <a:solidFill>
                  <a:srgbClr val="000000"/>
                </a:solidFill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ja-JP" altLang="en-US"/>
              </a:p>
            </xdr:txBody>
          </xdr:sp>
          <xdr:sp macro="" textlink="">
            <xdr:nvSpPr>
              <xdr:cNvPr id="1049" name="四角形: 上の 2 つの角を切り取る 1048">
                <a:extLst>
                  <a:ext uri="{FF2B5EF4-FFF2-40B4-BE49-F238E27FC236}">
                    <a16:creationId xmlns:a16="http://schemas.microsoft.com/office/drawing/2014/main" id="{BB6279EE-745D-CABD-408C-2E176126F3B3}"/>
                  </a:ext>
                </a:extLst>
              </xdr:cNvPr>
              <xdr:cNvSpPr/>
            </xdr:nvSpPr>
            <xdr:spPr>
              <a:xfrm rot="10800000">
                <a:off x="20818159" y="7238996"/>
                <a:ext cx="2433837" cy="4127499"/>
              </a:xfrm>
              <a:prstGeom prst="snip2SameRect">
                <a:avLst>
                  <a:gd name="adj1" fmla="val 15129"/>
                  <a:gd name="adj2" fmla="val 0"/>
                </a:avLst>
              </a:prstGeom>
              <a:gradFill flip="none" rotWithShape="1">
                <a:gsLst>
                  <a:gs pos="0">
                    <a:schemeClr val="bg1">
                      <a:lumMod val="50000"/>
                    </a:schemeClr>
                  </a:gs>
                  <a:gs pos="57000">
                    <a:schemeClr val="bg1">
                      <a:lumMod val="85000"/>
                    </a:schemeClr>
                  </a:gs>
                  <a:gs pos="43000">
                    <a:schemeClr val="bg1">
                      <a:lumMod val="85000"/>
                    </a:schemeClr>
                  </a:gs>
                  <a:gs pos="30000">
                    <a:schemeClr val="bg1">
                      <a:lumMod val="75000"/>
                    </a:schemeClr>
                  </a:gs>
                  <a:gs pos="70000">
                    <a:schemeClr val="bg1">
                      <a:lumMod val="75000"/>
                    </a:schemeClr>
                  </a:gs>
                  <a:gs pos="100000">
                    <a:schemeClr val="bg1">
                      <a:lumMod val="50000"/>
                    </a:schemeClr>
                  </a:gs>
                </a:gsLst>
                <a:lin ang="0" scaled="1"/>
                <a:tileRect/>
              </a:gra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1050" name="正方形/長方形 1049">
                <a:extLst>
                  <a:ext uri="{FF2B5EF4-FFF2-40B4-BE49-F238E27FC236}">
                    <a16:creationId xmlns:a16="http://schemas.microsoft.com/office/drawing/2014/main" id="{3B21F109-1958-187E-0A35-C606729950D8}"/>
                  </a:ext>
                </a:extLst>
              </xdr:cNvPr>
              <xdr:cNvSpPr/>
            </xdr:nvSpPr>
            <xdr:spPr>
              <a:xfrm>
                <a:off x="21242236" y="11160120"/>
                <a:ext cx="1585833" cy="412750"/>
              </a:xfrm>
              <a:prstGeom prst="rect">
                <a:avLst/>
              </a:prstGeom>
              <a:gradFill flip="none" rotWithShape="1">
                <a:gsLst>
                  <a:gs pos="0">
                    <a:schemeClr val="bg1">
                      <a:lumMod val="65000"/>
                    </a:schemeClr>
                  </a:gs>
                  <a:gs pos="40000">
                    <a:schemeClr val="bg1">
                      <a:lumMod val="85000"/>
                    </a:schemeClr>
                  </a:gs>
                  <a:gs pos="60000">
                    <a:schemeClr val="bg1">
                      <a:lumMod val="85000"/>
                    </a:schemeClr>
                  </a:gs>
                  <a:gs pos="100000">
                    <a:schemeClr val="bg1">
                      <a:lumMod val="65000"/>
                    </a:schemeClr>
                  </a:gs>
                </a:gsLst>
                <a:lin ang="0" scaled="1"/>
                <a:tileRect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1046" name="正方形/長方形 1045">
              <a:extLst>
                <a:ext uri="{FF2B5EF4-FFF2-40B4-BE49-F238E27FC236}">
                  <a16:creationId xmlns:a16="http://schemas.microsoft.com/office/drawing/2014/main" id="{6FE7C7B2-BE96-C639-9A51-48AE5294EAF4}"/>
                </a:ext>
              </a:extLst>
            </xdr:cNvPr>
            <xdr:cNvSpPr/>
          </xdr:nvSpPr>
          <xdr:spPr>
            <a:xfrm>
              <a:off x="32356432" y="13946182"/>
              <a:ext cx="1593588" cy="30956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047" name="正方形/長方形 1046">
              <a:extLst>
                <a:ext uri="{FF2B5EF4-FFF2-40B4-BE49-F238E27FC236}">
                  <a16:creationId xmlns:a16="http://schemas.microsoft.com/office/drawing/2014/main" id="{C408FA23-5C1A-3680-C71F-3E074B49695B}"/>
                </a:ext>
              </a:extLst>
            </xdr:cNvPr>
            <xdr:cNvSpPr/>
          </xdr:nvSpPr>
          <xdr:spPr>
            <a:xfrm>
              <a:off x="31958045" y="7238999"/>
              <a:ext cx="2390374" cy="412747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124" name="直線矢印コネクタ 123">
            <a:extLst>
              <a:ext uri="{FF2B5EF4-FFF2-40B4-BE49-F238E27FC236}">
                <a16:creationId xmlns:a16="http://schemas.microsoft.com/office/drawing/2014/main" id="{0E4D1232-4564-FF21-B716-7733D5889659}"/>
              </a:ext>
            </a:extLst>
          </xdr:cNvPr>
          <xdr:cNvCxnSpPr/>
        </xdr:nvCxnSpPr>
        <xdr:spPr>
          <a:xfrm flipH="1">
            <a:off x="5797260" y="9906000"/>
            <a:ext cx="1944584" cy="0"/>
          </a:xfrm>
          <a:prstGeom prst="straightConnector1">
            <a:avLst/>
          </a:prstGeom>
          <a:ln w="15875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直線矢印コネクタ 124">
            <a:extLst>
              <a:ext uri="{FF2B5EF4-FFF2-40B4-BE49-F238E27FC236}">
                <a16:creationId xmlns:a16="http://schemas.microsoft.com/office/drawing/2014/main" id="{FCB665BF-D57B-5BFB-158F-1F14455FE7DB}"/>
              </a:ext>
            </a:extLst>
          </xdr:cNvPr>
          <xdr:cNvCxnSpPr/>
        </xdr:nvCxnSpPr>
        <xdr:spPr>
          <a:xfrm flipH="1">
            <a:off x="6252484" y="12424884"/>
            <a:ext cx="969820" cy="0"/>
          </a:xfrm>
          <a:prstGeom prst="straightConnector1">
            <a:avLst/>
          </a:prstGeom>
          <a:ln w="15875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6" name="テキスト ボックス 125">
            <a:extLst>
              <a:ext uri="{FF2B5EF4-FFF2-40B4-BE49-F238E27FC236}">
                <a16:creationId xmlns:a16="http://schemas.microsoft.com/office/drawing/2014/main" id="{21DB6187-36BB-AA09-5A00-46D367B231D6}"/>
              </a:ext>
            </a:extLst>
          </xdr:cNvPr>
          <xdr:cNvSpPr txBox="1"/>
        </xdr:nvSpPr>
        <xdr:spPr>
          <a:xfrm>
            <a:off x="6667050" y="12192000"/>
            <a:ext cx="166341" cy="2328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>
            <a:noAutofit/>
          </a:bodyPr>
          <a:lstStyle/>
          <a:p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D</a:t>
            </a:r>
            <a:r>
              <a:rPr kumimoji="1" lang="en-US" altLang="ja-JP" sz="1100" baseline="-25000"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endParaRPr kumimoji="1" lang="ja-JP" altLang="en-US" sz="1100" baseline="-25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7" name="テキスト ボックス 126">
            <a:extLst>
              <a:ext uri="{FF2B5EF4-FFF2-40B4-BE49-F238E27FC236}">
                <a16:creationId xmlns:a16="http://schemas.microsoft.com/office/drawing/2014/main" id="{C2857155-A7B5-F8CE-D096-56B82659A03B}"/>
              </a:ext>
            </a:extLst>
          </xdr:cNvPr>
          <xdr:cNvSpPr txBox="1"/>
        </xdr:nvSpPr>
        <xdr:spPr>
          <a:xfrm>
            <a:off x="6675061" y="9640661"/>
            <a:ext cx="168568" cy="2328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none" lIns="0" tIns="0" rIns="0" bIns="0" rtlCol="0" anchor="t">
            <a:spAutoFit/>
          </a:bodyPr>
          <a:lstStyle/>
          <a:p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D</a:t>
            </a:r>
            <a:r>
              <a:rPr kumimoji="1" lang="en-US" altLang="ja-JP" sz="1100" baseline="-25000">
                <a:latin typeface="Meiryo UI" panose="020B0604030504040204" pitchFamily="50" charset="-128"/>
                <a:ea typeface="Meiryo UI" panose="020B0604030504040204" pitchFamily="50" charset="-128"/>
              </a:rPr>
              <a:t>2</a:t>
            </a:r>
            <a:endParaRPr kumimoji="1" lang="ja-JP" altLang="en-US" sz="1100" baseline="-25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94</xdr:col>
      <xdr:colOff>235406</xdr:colOff>
      <xdr:row>52</xdr:row>
      <xdr:rowOff>0</xdr:rowOff>
    </xdr:from>
    <xdr:to>
      <xdr:col>103</xdr:col>
      <xdr:colOff>0</xdr:colOff>
      <xdr:row>52</xdr:row>
      <xdr:rowOff>0</xdr:rowOff>
    </xdr:to>
    <xdr:cxnSp macro="">
      <xdr:nvCxnSpPr>
        <xdr:cNvPr id="1051" name="直線矢印コネクタ 1050">
          <a:extLst>
            <a:ext uri="{FF2B5EF4-FFF2-40B4-BE49-F238E27FC236}">
              <a16:creationId xmlns:a16="http://schemas.microsoft.com/office/drawing/2014/main" id="{22B49280-5E1A-471C-80B1-088D8120C0B6}"/>
            </a:ext>
          </a:extLst>
        </xdr:cNvPr>
        <xdr:cNvCxnSpPr/>
      </xdr:nvCxnSpPr>
      <xdr:spPr>
        <a:xfrm flipH="1">
          <a:off x="34096781" y="9906000"/>
          <a:ext cx="1907719" cy="0"/>
        </a:xfrm>
        <a:prstGeom prst="straightConnector1">
          <a:avLst/>
        </a:prstGeom>
        <a:ln w="15875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144492</xdr:colOff>
      <xdr:row>50</xdr:row>
      <xdr:rowOff>115661</xdr:rowOff>
    </xdr:from>
    <xdr:to>
      <xdr:col>99</xdr:col>
      <xdr:colOff>70244</xdr:colOff>
      <xdr:row>51</xdr:row>
      <xdr:rowOff>158045</xdr:rowOff>
    </xdr:to>
    <xdr:sp macro="" textlink="">
      <xdr:nvSpPr>
        <xdr:cNvPr id="1052" name="テキスト ボックス 1051">
          <a:extLst>
            <a:ext uri="{FF2B5EF4-FFF2-40B4-BE49-F238E27FC236}">
              <a16:creationId xmlns:a16="http://schemas.microsoft.com/office/drawing/2014/main" id="{13EE3DDA-98FE-4073-8F1A-50C8988384A2}"/>
            </a:ext>
          </a:extLst>
        </xdr:cNvPr>
        <xdr:cNvSpPr txBox="1"/>
      </xdr:nvSpPr>
      <xdr:spPr>
        <a:xfrm>
          <a:off x="34958367" y="9640661"/>
          <a:ext cx="163877" cy="23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</a:t>
          </a:r>
          <a:r>
            <a:rPr kumimoji="1" lang="en-US" altLang="ja-JP" sz="1100" baseline="-25000"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endParaRPr kumimoji="1" lang="ja-JP" altLang="en-US" sz="1100" baseline="-25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96</xdr:col>
      <xdr:colOff>242669</xdr:colOff>
      <xdr:row>65</xdr:row>
      <xdr:rowOff>42384</xdr:rowOff>
    </xdr:from>
    <xdr:to>
      <xdr:col>101</xdr:col>
      <xdr:colOff>0</xdr:colOff>
      <xdr:row>65</xdr:row>
      <xdr:rowOff>42384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347195E0-2626-4B28-80D7-04C8DD06352C}"/>
            </a:ext>
          </a:extLst>
        </xdr:cNvPr>
        <xdr:cNvCxnSpPr/>
      </xdr:nvCxnSpPr>
      <xdr:spPr>
        <a:xfrm flipH="1">
          <a:off x="34580294" y="12424884"/>
          <a:ext cx="947956" cy="0"/>
        </a:xfrm>
        <a:prstGeom prst="straightConnector1">
          <a:avLst/>
        </a:prstGeom>
        <a:ln w="15875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172573</xdr:colOff>
      <xdr:row>64</xdr:row>
      <xdr:rowOff>0</xdr:rowOff>
    </xdr:from>
    <xdr:to>
      <xdr:col>99</xdr:col>
      <xdr:colOff>96070</xdr:colOff>
      <xdr:row>65</xdr:row>
      <xdr:rowOff>42384</xdr:rowOff>
    </xdr:to>
    <xdr:sp macro="" textlink="">
      <xdr:nvSpPr>
        <xdr:cNvPr id="1054" name="テキスト ボックス 1053">
          <a:extLst>
            <a:ext uri="{FF2B5EF4-FFF2-40B4-BE49-F238E27FC236}">
              <a16:creationId xmlns:a16="http://schemas.microsoft.com/office/drawing/2014/main" id="{92798042-DD61-4C75-A1A3-5072C183D2FE}"/>
            </a:ext>
          </a:extLst>
        </xdr:cNvPr>
        <xdr:cNvSpPr txBox="1"/>
      </xdr:nvSpPr>
      <xdr:spPr>
        <a:xfrm>
          <a:off x="34986448" y="12192000"/>
          <a:ext cx="161622" cy="23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t">
          <a:no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</a:t>
          </a:r>
          <a:r>
            <a:rPr kumimoji="1" lang="en-US" altLang="ja-JP" sz="1100" baseline="-250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endParaRPr kumimoji="1" lang="ja-JP" altLang="en-US" sz="1100" baseline="-25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105</xdr:col>
      <xdr:colOff>66254</xdr:colOff>
      <xdr:row>67</xdr:row>
      <xdr:rowOff>60759</xdr:rowOff>
    </xdr:from>
    <xdr:to>
      <xdr:col>108</xdr:col>
      <xdr:colOff>179879</xdr:colOff>
      <xdr:row>67</xdr:row>
      <xdr:rowOff>60759</xdr:rowOff>
    </xdr:to>
    <xdr:cxnSp macro="">
      <xdr:nvCxnSpPr>
        <xdr:cNvPr id="1055" name="直線矢印コネクタ 1054">
          <a:extLst>
            <a:ext uri="{FF2B5EF4-FFF2-40B4-BE49-F238E27FC236}">
              <a16:creationId xmlns:a16="http://schemas.microsoft.com/office/drawing/2014/main" id="{AE9D18E1-F2F3-4D35-AAE2-EE9890444DF6}"/>
            </a:ext>
          </a:extLst>
        </xdr:cNvPr>
        <xdr:cNvCxnSpPr/>
      </xdr:nvCxnSpPr>
      <xdr:spPr>
        <a:xfrm flipH="1">
          <a:off x="36547004" y="12824259"/>
          <a:ext cx="828000" cy="0"/>
        </a:xfrm>
        <a:prstGeom prst="straightConnector1">
          <a:avLst/>
        </a:prstGeom>
        <a:ln w="15875">
          <a:solidFill>
            <a:schemeClr val="tx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106</xdr:col>
      <xdr:colOff>156720</xdr:colOff>
      <xdr:row>66</xdr:row>
      <xdr:rowOff>0</xdr:rowOff>
    </xdr:from>
    <xdr:ext cx="164019" cy="232884"/>
    <xdr:sp macro="" textlink="">
      <xdr:nvSpPr>
        <xdr:cNvPr id="1056" name="テキスト ボックス 1055">
          <a:extLst>
            <a:ext uri="{FF2B5EF4-FFF2-40B4-BE49-F238E27FC236}">
              <a16:creationId xmlns:a16="http://schemas.microsoft.com/office/drawing/2014/main" id="{B9361895-D5AF-4354-8182-C3C41FB77513}"/>
            </a:ext>
          </a:extLst>
        </xdr:cNvPr>
        <xdr:cNvSpPr txBox="1"/>
      </xdr:nvSpPr>
      <xdr:spPr>
        <a:xfrm>
          <a:off x="36875595" y="12573000"/>
          <a:ext cx="164019" cy="2328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</a:t>
          </a:r>
          <a:r>
            <a:rPr kumimoji="1" lang="en-US" altLang="ja-JP" sz="1100" baseline="-25000">
              <a:latin typeface="Meiryo UI" panose="020B0604030504040204" pitchFamily="50" charset="-128"/>
              <a:ea typeface="Meiryo UI" panose="020B0604030504040204" pitchFamily="50" charset="-128"/>
            </a:rPr>
            <a:t>2</a:t>
          </a:r>
          <a:endParaRPr kumimoji="1" lang="ja-JP" altLang="en-US" sz="1100" baseline="-25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39</xdr:row>
          <xdr:rowOff>0</xdr:rowOff>
        </xdr:from>
        <xdr:to>
          <xdr:col>23</xdr:col>
          <xdr:colOff>0</xdr:colOff>
          <xdr:row>40</xdr:row>
          <xdr:rowOff>0</xdr:rowOff>
        </xdr:to>
        <xdr:pic>
          <xdr:nvPicPr>
            <xdr:cNvPr id="1057" name="図 1056">
              <a:extLst>
                <a:ext uri="{FF2B5EF4-FFF2-40B4-BE49-F238E27FC236}">
                  <a16:creationId xmlns:a16="http://schemas.microsoft.com/office/drawing/2014/main" id="{A71BC209-4FFB-45EC-ABF0-2DEBBB09C56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Kuishape" spid="_x0000_s105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5334000" y="7429500"/>
              <a:ext cx="242455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ho_shinkawa\Downloads\&#12304;&#12481;&#12455;&#12483;&#12463;&#12471;&#12540;&#12488;&#12305;HS&#31896;&#22303;_(&#20206;&#31216;)&#30446;&#40658;&#21306;&#33258;&#30001;&#12364;&#19992;2&#19969;&#30446;&#35336;&#30011;&#12304;2025.3.18&#26477;&#30330;&#27880;&#29992;&#22259;&#38754;&#12305;_20250403.xlsm" TargetMode="External"/><Relationship Id="rId1" Type="http://schemas.openxmlformats.org/officeDocument/2006/relationships/externalLinkPath" Target="&#12304;&#12481;&#12455;&#12483;&#12463;&#12471;&#12540;&#12488;&#12305;HS&#31896;&#22303;_(&#20206;&#31216;)&#30446;&#40658;&#21306;&#33258;&#30001;&#12364;&#19992;2&#19969;&#30446;&#35336;&#30011;&#12304;2025.3.18&#26477;&#30330;&#27880;&#29992;&#22259;&#38754;&#12305;_202504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0000"/>
      <sheetName val="data"/>
      <sheetName val="data_h"/>
      <sheetName val="杭仕様"/>
      <sheetName val="Howto"/>
      <sheetName val="チェックシート"/>
      <sheetName val="ＱＣ工程図(単杭）"/>
      <sheetName val="ＱＣ工程図(継杭・TPJ）"/>
      <sheetName val="ＱＣ工程図(継杭・溶接))"/>
      <sheetName val="ＱＣ工程図(継杭・溶接＆TPJ)"/>
    </sheetNames>
    <sheetDataSet>
      <sheetData sheetId="0"/>
      <sheetData sheetId="1">
        <row r="3">
          <cell r="A3" t="str">
            <v>P1</v>
          </cell>
          <cell r="B3" t="str">
            <v>800</v>
          </cell>
          <cell r="D3" t="str">
            <v>800</v>
          </cell>
          <cell r="E3">
            <v>5</v>
          </cell>
          <cell r="F3" t="str">
            <v>HIT-SCⅡ,t=9(S)</v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  <cell r="K3" t="str">
            <v/>
          </cell>
          <cell r="L3" t="str">
            <v/>
          </cell>
          <cell r="M3" t="str">
            <v/>
          </cell>
          <cell r="N3" t="str">
            <v/>
          </cell>
          <cell r="O3" t="str">
            <v/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AE3" t="str">
            <v>800</v>
          </cell>
          <cell r="AF3">
            <v>13</v>
          </cell>
          <cell r="AG3" t="str">
            <v>HIT-PHC-A(S)</v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 t="str">
            <v/>
          </cell>
          <cell r="AT3" t="str">
            <v/>
          </cell>
          <cell r="AU3" t="str">
            <v/>
          </cell>
          <cell r="AV3" t="str">
            <v/>
          </cell>
          <cell r="AW3" t="str">
            <v/>
          </cell>
          <cell r="BG3" t="str">
            <v>4040-Ⅰ</v>
          </cell>
          <cell r="BH3" t="str">
            <v/>
          </cell>
          <cell r="BI3" t="str">
            <v>M14×24本</v>
          </cell>
        </row>
        <row r="4">
          <cell r="A4" t="str">
            <v>P1H</v>
          </cell>
          <cell r="B4" t="str">
            <v>800</v>
          </cell>
          <cell r="D4" t="str">
            <v>800</v>
          </cell>
          <cell r="E4">
            <v>5</v>
          </cell>
          <cell r="F4" t="str">
            <v>HIT-SCⅡ,t=9(S)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 t="str">
            <v/>
          </cell>
          <cell r="N4" t="str">
            <v/>
          </cell>
          <cell r="O4" t="str">
            <v/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 t="str">
            <v/>
          </cell>
          <cell r="AE4" t="str">
            <v>800</v>
          </cell>
          <cell r="AF4">
            <v>13</v>
          </cell>
          <cell r="AG4" t="str">
            <v>HIT-PHC-B(S)</v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 t="str">
            <v/>
          </cell>
          <cell r="AT4" t="str">
            <v/>
          </cell>
          <cell r="AU4" t="str">
            <v/>
          </cell>
          <cell r="AV4" t="str">
            <v/>
          </cell>
          <cell r="AW4" t="str">
            <v/>
          </cell>
          <cell r="BG4" t="str">
            <v>4049-Ⅱ</v>
          </cell>
          <cell r="BH4" t="str">
            <v>全引張型</v>
          </cell>
          <cell r="BI4" t="str">
            <v>M16×30本</v>
          </cell>
        </row>
        <row r="5">
          <cell r="A5" t="str">
            <v>P1BH</v>
          </cell>
          <cell r="B5" t="str">
            <v>800</v>
          </cell>
          <cell r="D5" t="str">
            <v>800</v>
          </cell>
          <cell r="E5">
            <v>5</v>
          </cell>
          <cell r="F5" t="str">
            <v>HIT-SCⅡ,t=9(S)</v>
          </cell>
          <cell r="G5" t="str">
            <v/>
          </cell>
          <cell r="H5" t="str">
            <v/>
          </cell>
          <cell r="I5" t="str">
            <v/>
          </cell>
          <cell r="J5" t="str">
            <v/>
          </cell>
          <cell r="K5" t="str">
            <v/>
          </cell>
          <cell r="L5" t="str">
            <v/>
          </cell>
          <cell r="M5" t="str">
            <v/>
          </cell>
          <cell r="N5" t="str">
            <v/>
          </cell>
          <cell r="O5" t="str">
            <v/>
          </cell>
          <cell r="P5" t="str">
            <v/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/>
          </cell>
          <cell r="AE5" t="str">
            <v>800</v>
          </cell>
          <cell r="AF5">
            <v>11</v>
          </cell>
          <cell r="AG5" t="str">
            <v>HIT-PHC-B(S)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 t="str">
            <v/>
          </cell>
          <cell r="AN5" t="str">
            <v/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 t="str">
            <v/>
          </cell>
          <cell r="AT5" t="str">
            <v/>
          </cell>
          <cell r="AU5" t="str">
            <v/>
          </cell>
          <cell r="AV5" t="str">
            <v/>
          </cell>
          <cell r="AW5" t="str">
            <v/>
          </cell>
          <cell r="BG5" t="str">
            <v>4049-Ⅱ</v>
          </cell>
          <cell r="BH5" t="str">
            <v>全引張型</v>
          </cell>
          <cell r="BI5" t="str">
            <v>M16×30本</v>
          </cell>
        </row>
        <row r="6">
          <cell r="A6" t="str">
            <v>P2</v>
          </cell>
          <cell r="B6" t="str">
            <v>900</v>
          </cell>
          <cell r="D6" t="str">
            <v>900</v>
          </cell>
          <cell r="E6">
            <v>5</v>
          </cell>
          <cell r="F6" t="str">
            <v>HIT-SCⅡ,t=9(S)</v>
          </cell>
          <cell r="G6" t="str">
            <v/>
          </cell>
          <cell r="H6" t="str">
            <v/>
          </cell>
          <cell r="I6" t="str">
            <v/>
          </cell>
          <cell r="J6" t="str">
            <v/>
          </cell>
          <cell r="K6" t="str">
            <v/>
          </cell>
          <cell r="L6" t="str">
            <v/>
          </cell>
          <cell r="M6" t="str">
            <v/>
          </cell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AE6" t="str">
            <v>900</v>
          </cell>
          <cell r="AF6">
            <v>13</v>
          </cell>
          <cell r="AG6" t="str">
            <v>HIT-PHC-A(S)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BG6" t="str">
            <v>4040-Ⅰ</v>
          </cell>
          <cell r="BH6" t="str">
            <v/>
          </cell>
          <cell r="BI6" t="str">
            <v>M14×24本</v>
          </cell>
        </row>
        <row r="7">
          <cell r="A7" t="str">
            <v>P2H</v>
          </cell>
          <cell r="B7" t="str">
            <v>900</v>
          </cell>
          <cell r="D7" t="str">
            <v>900</v>
          </cell>
          <cell r="E7">
            <v>5</v>
          </cell>
          <cell r="F7" t="str">
            <v>HIT-SCⅡ,t=9(S)</v>
          </cell>
          <cell r="G7" t="str">
            <v/>
          </cell>
          <cell r="H7" t="str">
            <v/>
          </cell>
          <cell r="I7" t="str">
            <v/>
          </cell>
          <cell r="J7" t="str">
            <v/>
          </cell>
          <cell r="K7" t="str">
            <v/>
          </cell>
          <cell r="L7" t="str">
            <v/>
          </cell>
          <cell r="M7" t="str">
            <v/>
          </cell>
          <cell r="N7" t="str">
            <v/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AE7" t="str">
            <v>900</v>
          </cell>
          <cell r="AF7">
            <v>13</v>
          </cell>
          <cell r="AG7" t="str">
            <v>HIT-PHC-B(S)</v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 t="str">
            <v/>
          </cell>
          <cell r="AT7" t="str">
            <v/>
          </cell>
          <cell r="AU7" t="str">
            <v/>
          </cell>
          <cell r="AV7" t="str">
            <v/>
          </cell>
          <cell r="AW7" t="str">
            <v/>
          </cell>
          <cell r="BG7" t="str">
            <v>4049-Ⅱ</v>
          </cell>
          <cell r="BH7" t="str">
            <v>全引張型</v>
          </cell>
          <cell r="BI7" t="str">
            <v>M16×30本</v>
          </cell>
        </row>
        <row r="8">
          <cell r="A8" t="str">
            <v>P2A</v>
          </cell>
          <cell r="B8" t="str">
            <v>900</v>
          </cell>
          <cell r="D8" t="str">
            <v>900</v>
          </cell>
          <cell r="E8">
            <v>5</v>
          </cell>
          <cell r="F8" t="str">
            <v>HIT-SCⅡ,t=9(S)</v>
          </cell>
          <cell r="G8" t="str">
            <v/>
          </cell>
          <cell r="H8" t="str">
            <v/>
          </cell>
          <cell r="I8" t="str">
            <v/>
          </cell>
          <cell r="J8" t="str">
            <v/>
          </cell>
          <cell r="K8" t="str">
            <v/>
          </cell>
          <cell r="L8" t="str">
            <v/>
          </cell>
          <cell r="M8" t="str">
            <v/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AE8" t="str">
            <v>900</v>
          </cell>
          <cell r="AF8">
            <v>12</v>
          </cell>
          <cell r="AG8" t="str">
            <v>HIT-PHC-A(S)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  <cell r="AN8" t="str">
            <v/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 t="str">
            <v/>
          </cell>
          <cell r="AT8" t="str">
            <v/>
          </cell>
          <cell r="AU8" t="str">
            <v/>
          </cell>
          <cell r="AV8" t="str">
            <v/>
          </cell>
          <cell r="AW8" t="str">
            <v/>
          </cell>
          <cell r="BG8" t="str">
            <v>4040-Ⅰ</v>
          </cell>
          <cell r="BH8" t="str">
            <v/>
          </cell>
          <cell r="BI8" t="str">
            <v>M14×24本</v>
          </cell>
        </row>
        <row r="9">
          <cell r="A9" t="str">
            <v>P3</v>
          </cell>
          <cell r="B9" t="str">
            <v>1000</v>
          </cell>
          <cell r="D9" t="str">
            <v>1000</v>
          </cell>
          <cell r="E9">
            <v>5</v>
          </cell>
          <cell r="F9" t="str">
            <v>HIT-SCⅡ,t=9(S)</v>
          </cell>
          <cell r="G9" t="str">
            <v/>
          </cell>
          <cell r="H9" t="str">
            <v/>
          </cell>
          <cell r="I9" t="str">
            <v/>
          </cell>
          <cell r="J9" t="str">
            <v/>
          </cell>
          <cell r="K9" t="str">
            <v/>
          </cell>
          <cell r="L9" t="str">
            <v/>
          </cell>
          <cell r="M9" t="str">
            <v/>
          </cell>
          <cell r="N9" t="str">
            <v/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AE9" t="str">
            <v>1000</v>
          </cell>
          <cell r="AF9">
            <v>13</v>
          </cell>
          <cell r="AG9" t="str">
            <v>HIT-PHC-A(S)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 t="str">
            <v/>
          </cell>
          <cell r="AN9" t="str">
            <v/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BG9" t="str">
            <v>4040-Ⅰ</v>
          </cell>
          <cell r="BH9" t="str">
            <v/>
          </cell>
          <cell r="BI9" t="str">
            <v>M14×30本</v>
          </cell>
        </row>
        <row r="10">
          <cell r="A10" t="str">
            <v>P3B</v>
          </cell>
          <cell r="B10" t="str">
            <v>1000</v>
          </cell>
          <cell r="D10" t="str">
            <v>1000</v>
          </cell>
          <cell r="E10">
            <v>5</v>
          </cell>
          <cell r="F10" t="str">
            <v>HIT-SCⅡ,t=9(S)</v>
          </cell>
          <cell r="G10" t="str">
            <v/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AE10" t="str">
            <v>1000</v>
          </cell>
          <cell r="AF10">
            <v>11</v>
          </cell>
          <cell r="AG10" t="str">
            <v>HIT-PHC-A(S)</v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BG10" t="str">
            <v>4040-Ⅰ</v>
          </cell>
          <cell r="BH10" t="str">
            <v/>
          </cell>
          <cell r="BI10" t="str">
            <v>M14×30本</v>
          </cell>
        </row>
        <row r="11">
          <cell r="A11" t="str">
            <v>P3C</v>
          </cell>
          <cell r="B11" t="str">
            <v>1000</v>
          </cell>
          <cell r="D11" t="str">
            <v>1000</v>
          </cell>
          <cell r="E11">
            <v>5</v>
          </cell>
          <cell r="F11" t="str">
            <v>HIT-SCⅡ,t=9(S)</v>
          </cell>
          <cell r="G11" t="str">
            <v/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AE11" t="str">
            <v>1000</v>
          </cell>
          <cell r="AF11">
            <v>12</v>
          </cell>
          <cell r="AG11" t="str">
            <v>HIT-PHC-A(S)</v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BG11" t="str">
            <v>4040-Ⅰ</v>
          </cell>
          <cell r="BH11" t="str">
            <v/>
          </cell>
          <cell r="BI11" t="str">
            <v>M14×30本</v>
          </cell>
        </row>
      </sheetData>
      <sheetData sheetId="2">
        <row r="4">
          <cell r="B4">
            <v>1000</v>
          </cell>
          <cell r="C4">
            <v>5472</v>
          </cell>
          <cell r="D4">
            <v>3283</v>
          </cell>
          <cell r="E4">
            <v>0</v>
          </cell>
          <cell r="F4">
            <v>0</v>
          </cell>
          <cell r="G4">
            <v>5014</v>
          </cell>
          <cell r="H4" t="str">
            <v>100016</v>
          </cell>
          <cell r="I4">
            <v>1000</v>
          </cell>
          <cell r="J4">
            <v>16</v>
          </cell>
          <cell r="K4">
            <v>2572</v>
          </cell>
          <cell r="L4">
            <v>1543</v>
          </cell>
          <cell r="M4">
            <v>0</v>
          </cell>
          <cell r="N4">
            <v>0</v>
          </cell>
          <cell r="O4">
            <v>2356</v>
          </cell>
        </row>
        <row r="5">
          <cell r="B5">
            <v>800</v>
          </cell>
          <cell r="C5">
            <v>2846</v>
          </cell>
          <cell r="D5">
            <v>1707</v>
          </cell>
          <cell r="E5">
            <v>0</v>
          </cell>
          <cell r="F5">
            <v>0</v>
          </cell>
          <cell r="G5">
            <v>2607</v>
          </cell>
          <cell r="H5" t="str">
            <v>100017</v>
          </cell>
          <cell r="I5">
            <v>1000</v>
          </cell>
          <cell r="J5">
            <v>17</v>
          </cell>
          <cell r="K5">
            <v>2737</v>
          </cell>
          <cell r="L5">
            <v>1642</v>
          </cell>
          <cell r="M5">
            <v>0</v>
          </cell>
          <cell r="N5">
            <v>0</v>
          </cell>
          <cell r="O5">
            <v>2508</v>
          </cell>
        </row>
        <row r="6">
          <cell r="B6">
            <v>900</v>
          </cell>
          <cell r="C6">
            <v>4195</v>
          </cell>
          <cell r="D6">
            <v>2516</v>
          </cell>
          <cell r="E6">
            <v>0</v>
          </cell>
          <cell r="F6">
            <v>0</v>
          </cell>
          <cell r="G6">
            <v>3843</v>
          </cell>
          <cell r="H6" t="str">
            <v>100018</v>
          </cell>
          <cell r="I6">
            <v>1000</v>
          </cell>
          <cell r="J6">
            <v>18</v>
          </cell>
          <cell r="K6">
            <v>2904</v>
          </cell>
          <cell r="L6">
            <v>1742</v>
          </cell>
          <cell r="M6">
            <v>0</v>
          </cell>
          <cell r="N6">
            <v>0</v>
          </cell>
          <cell r="O6">
            <v>2660</v>
          </cell>
        </row>
        <row r="7">
          <cell r="H7" t="str">
            <v>80016</v>
          </cell>
          <cell r="I7">
            <v>800</v>
          </cell>
          <cell r="J7">
            <v>16</v>
          </cell>
          <cell r="K7">
            <v>1679</v>
          </cell>
          <cell r="L7">
            <v>1007</v>
          </cell>
          <cell r="M7">
            <v>0</v>
          </cell>
          <cell r="N7">
            <v>0</v>
          </cell>
          <cell r="O7">
            <v>1538</v>
          </cell>
        </row>
        <row r="8">
          <cell r="H8" t="str">
            <v>80018</v>
          </cell>
          <cell r="I8">
            <v>800</v>
          </cell>
          <cell r="J8">
            <v>18</v>
          </cell>
          <cell r="K8">
            <v>1894</v>
          </cell>
          <cell r="L8">
            <v>1136</v>
          </cell>
          <cell r="M8">
            <v>0</v>
          </cell>
          <cell r="N8">
            <v>0</v>
          </cell>
          <cell r="O8">
            <v>1735</v>
          </cell>
        </row>
        <row r="9">
          <cell r="H9" t="str">
            <v>90017</v>
          </cell>
          <cell r="I9">
            <v>900</v>
          </cell>
          <cell r="J9">
            <v>17</v>
          </cell>
          <cell r="K9">
            <v>2352</v>
          </cell>
          <cell r="L9">
            <v>1411</v>
          </cell>
          <cell r="M9">
            <v>0</v>
          </cell>
          <cell r="N9">
            <v>0</v>
          </cell>
          <cell r="O9">
            <v>2155</v>
          </cell>
        </row>
        <row r="10">
          <cell r="H10" t="str">
            <v>90018</v>
          </cell>
          <cell r="I10">
            <v>900</v>
          </cell>
          <cell r="J10">
            <v>18</v>
          </cell>
          <cell r="K10">
            <v>2494</v>
          </cell>
          <cell r="L10">
            <v>1496</v>
          </cell>
          <cell r="M10">
            <v>0</v>
          </cell>
          <cell r="N10">
            <v>0</v>
          </cell>
          <cell r="O10">
            <v>2285</v>
          </cell>
        </row>
      </sheetData>
      <sheetData sheetId="3">
        <row r="2">
          <cell r="A2" t="str">
            <v>呼び名</v>
          </cell>
          <cell r="B2" t="str">
            <v>軸径</v>
          </cell>
          <cell r="C2" t="str">
            <v>拡径部径</v>
          </cell>
          <cell r="D2" t="str">
            <v>掘削径</v>
          </cell>
        </row>
        <row r="3">
          <cell r="A3" t="str">
            <v>3035</v>
          </cell>
          <cell r="B3">
            <v>0.3</v>
          </cell>
          <cell r="C3">
            <v>0.35</v>
          </cell>
          <cell r="D3">
            <v>0.4</v>
          </cell>
        </row>
        <row r="4">
          <cell r="A4" t="str">
            <v>3540</v>
          </cell>
          <cell r="B4">
            <v>0.35</v>
          </cell>
          <cell r="C4">
            <v>0.4</v>
          </cell>
          <cell r="D4">
            <v>0.45</v>
          </cell>
        </row>
        <row r="5">
          <cell r="A5" t="str">
            <v>4045</v>
          </cell>
          <cell r="B5">
            <v>0.35</v>
          </cell>
          <cell r="C5">
            <v>0.4</v>
          </cell>
          <cell r="D5">
            <v>0.5</v>
          </cell>
        </row>
        <row r="6">
          <cell r="A6" t="str">
            <v>4550</v>
          </cell>
          <cell r="B6">
            <v>0.45</v>
          </cell>
          <cell r="C6">
            <v>0.5</v>
          </cell>
          <cell r="D6">
            <v>0.6</v>
          </cell>
        </row>
        <row r="7">
          <cell r="A7" t="str">
            <v>5060</v>
          </cell>
          <cell r="B7">
            <v>0.5</v>
          </cell>
          <cell r="C7">
            <v>0.6</v>
          </cell>
          <cell r="D7">
            <v>0.65</v>
          </cell>
        </row>
        <row r="8">
          <cell r="A8" t="str">
            <v>6070</v>
          </cell>
          <cell r="B8">
            <v>0.6</v>
          </cell>
          <cell r="C8">
            <v>0.7</v>
          </cell>
          <cell r="D8">
            <v>0.75</v>
          </cell>
        </row>
        <row r="9">
          <cell r="A9" t="str">
            <v>7080</v>
          </cell>
          <cell r="B9">
            <v>0.7</v>
          </cell>
          <cell r="C9">
            <v>0.8</v>
          </cell>
          <cell r="D9">
            <v>0.9</v>
          </cell>
        </row>
        <row r="10">
          <cell r="A10" t="str">
            <v>8090</v>
          </cell>
          <cell r="B10">
            <v>0.8</v>
          </cell>
          <cell r="C10">
            <v>0.9</v>
          </cell>
          <cell r="D10">
            <v>1</v>
          </cell>
        </row>
        <row r="11">
          <cell r="A11" t="str">
            <v>80100</v>
          </cell>
          <cell r="B11">
            <v>0.8</v>
          </cell>
          <cell r="C11">
            <v>1</v>
          </cell>
          <cell r="D11">
            <v>1</v>
          </cell>
        </row>
        <row r="12">
          <cell r="A12" t="str">
            <v>90100</v>
          </cell>
          <cell r="B12">
            <v>0.9</v>
          </cell>
          <cell r="C12">
            <v>1</v>
          </cell>
          <cell r="D12">
            <v>1.1499999999999999</v>
          </cell>
        </row>
        <row r="13">
          <cell r="A13" t="str">
            <v>90110</v>
          </cell>
          <cell r="B13">
            <v>0.9</v>
          </cell>
          <cell r="C13">
            <v>1.1000000000000001</v>
          </cell>
          <cell r="D13">
            <v>1.1499999999999999</v>
          </cell>
        </row>
        <row r="14">
          <cell r="A14" t="str">
            <v>100110</v>
          </cell>
          <cell r="B14">
            <v>1</v>
          </cell>
          <cell r="C14">
            <v>1.1000000000000001</v>
          </cell>
          <cell r="D14">
            <v>1.25</v>
          </cell>
        </row>
        <row r="15">
          <cell r="A15" t="str">
            <v>100120</v>
          </cell>
          <cell r="B15">
            <v>1</v>
          </cell>
          <cell r="C15">
            <v>1.2</v>
          </cell>
          <cell r="D15">
            <v>1.4</v>
          </cell>
        </row>
        <row r="16">
          <cell r="A16" t="str">
            <v>110120</v>
          </cell>
          <cell r="B16">
            <v>1.1000000000000001</v>
          </cell>
          <cell r="C16">
            <v>1.2</v>
          </cell>
          <cell r="D16">
            <v>1.4</v>
          </cell>
        </row>
        <row r="17">
          <cell r="A17" t="str">
            <v>300</v>
          </cell>
          <cell r="B17">
            <v>0.3</v>
          </cell>
          <cell r="C17">
            <v>0.3</v>
          </cell>
          <cell r="D17">
            <v>0.4</v>
          </cell>
        </row>
        <row r="18">
          <cell r="A18" t="str">
            <v>350</v>
          </cell>
          <cell r="B18">
            <v>0.35</v>
          </cell>
          <cell r="C18">
            <v>0.35</v>
          </cell>
          <cell r="D18">
            <v>0.45</v>
          </cell>
        </row>
        <row r="19">
          <cell r="A19" t="str">
            <v>400</v>
          </cell>
          <cell r="B19">
            <v>0.4</v>
          </cell>
          <cell r="C19">
            <v>0.4</v>
          </cell>
          <cell r="D19">
            <v>0.5</v>
          </cell>
        </row>
        <row r="20">
          <cell r="A20" t="str">
            <v>450</v>
          </cell>
          <cell r="B20">
            <v>0.45</v>
          </cell>
          <cell r="C20">
            <v>0.45</v>
          </cell>
          <cell r="D20">
            <v>0.6</v>
          </cell>
        </row>
        <row r="21">
          <cell r="A21" t="str">
            <v>500</v>
          </cell>
          <cell r="B21">
            <v>0.5</v>
          </cell>
          <cell r="C21">
            <v>0.5</v>
          </cell>
          <cell r="D21">
            <v>0.65</v>
          </cell>
        </row>
        <row r="22">
          <cell r="A22" t="str">
            <v>600</v>
          </cell>
          <cell r="B22">
            <v>0.6</v>
          </cell>
          <cell r="C22">
            <v>0.6</v>
          </cell>
          <cell r="D22">
            <v>0.75</v>
          </cell>
        </row>
        <row r="23">
          <cell r="A23" t="str">
            <v>700</v>
          </cell>
          <cell r="B23">
            <v>0.7</v>
          </cell>
          <cell r="C23">
            <v>0.7</v>
          </cell>
          <cell r="D23">
            <v>0.9</v>
          </cell>
        </row>
        <row r="24">
          <cell r="A24" t="str">
            <v>800</v>
          </cell>
          <cell r="B24">
            <v>0.8</v>
          </cell>
          <cell r="C24">
            <v>0.8</v>
          </cell>
          <cell r="D24">
            <v>1</v>
          </cell>
        </row>
        <row r="25">
          <cell r="A25" t="str">
            <v>900</v>
          </cell>
          <cell r="B25">
            <v>0.9</v>
          </cell>
          <cell r="C25">
            <v>0.9</v>
          </cell>
          <cell r="D25">
            <v>1.1499999999999999</v>
          </cell>
        </row>
        <row r="26">
          <cell r="A26" t="str">
            <v>1000</v>
          </cell>
          <cell r="B26">
            <v>1</v>
          </cell>
          <cell r="C26">
            <v>1</v>
          </cell>
          <cell r="D26">
            <v>1.25</v>
          </cell>
        </row>
        <row r="27">
          <cell r="A27" t="str">
            <v>1100</v>
          </cell>
          <cell r="B27">
            <v>1.1000000000000001</v>
          </cell>
          <cell r="C27">
            <v>1.1000000000000001</v>
          </cell>
          <cell r="D27">
            <v>1.4</v>
          </cell>
        </row>
        <row r="28">
          <cell r="A28" t="str">
            <v>1200</v>
          </cell>
          <cell r="B28">
            <v>1.2</v>
          </cell>
          <cell r="C28">
            <v>1.2</v>
          </cell>
          <cell r="D28">
            <v>1.5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FB134-620B-49FC-BF2F-9BE06906160B}">
  <sheetPr codeName="Sheet18">
    <tabColor theme="9" tint="0.79998168889431442"/>
    <pageSetUpPr fitToPage="1"/>
  </sheetPr>
  <dimension ref="A1:EH178"/>
  <sheetViews>
    <sheetView showGridLines="0" tabSelected="1" zoomScale="115" zoomScaleNormal="115" zoomScaleSheetLayoutView="40" workbookViewId="0">
      <selection activeCell="AM10" sqref="AM10:AP11"/>
    </sheetView>
  </sheetViews>
  <sheetFormatPr defaultRowHeight="15" customHeight="1" x14ac:dyDescent="0.25"/>
  <cols>
    <col min="1" max="2" width="3.125" style="107" customWidth="1"/>
    <col min="3" max="11" width="3.125" style="74" customWidth="1"/>
    <col min="12" max="31" width="3.125" style="71" customWidth="1"/>
    <col min="32" max="32" width="3.125" style="74" customWidth="1"/>
    <col min="33" max="38" width="3.125" style="51" customWidth="1"/>
    <col min="39" max="53" width="3.125" style="7" customWidth="1"/>
    <col min="54" max="54" width="2.375" style="39" customWidth="1"/>
    <col min="55" max="55" width="9.625" style="39" bestFit="1" customWidth="1"/>
    <col min="56" max="56" width="9.375" style="7" bestFit="1" customWidth="1"/>
    <col min="57" max="57" width="2.625" style="7" customWidth="1"/>
    <col min="58" max="58" width="12.375" style="9" bestFit="1" customWidth="1"/>
    <col min="59" max="59" width="13.125" style="9" bestFit="1" customWidth="1"/>
    <col min="60" max="60" width="2.625" style="9" customWidth="1"/>
    <col min="61" max="61" width="2.625" style="9" hidden="1" customWidth="1"/>
    <col min="62" max="64" width="9.625" style="9" customWidth="1"/>
    <col min="65" max="67" width="9.625" style="59" customWidth="1"/>
    <col min="68" max="68" width="3.125" style="10" customWidth="1"/>
    <col min="69" max="69" width="8.25" style="10" customWidth="1"/>
    <col min="70" max="70" width="5" style="10" customWidth="1"/>
    <col min="71" max="71" width="6.25" style="10" customWidth="1"/>
    <col min="72" max="72" width="6.625" style="10" customWidth="1"/>
    <col min="73" max="76" width="8.625" style="10" customWidth="1"/>
    <col min="77" max="78" width="3.125" style="10" customWidth="1"/>
    <col min="79" max="79" width="18.375" style="10" customWidth="1"/>
    <col min="80" max="81" width="11.375" style="10" customWidth="1"/>
    <col min="82" max="83" width="3.125" style="10" customWidth="1"/>
    <col min="84" max="84" width="8.25" style="10" customWidth="1"/>
    <col min="85" max="86" width="3.125" style="10" customWidth="1"/>
    <col min="87" max="87" width="15.125" style="10" customWidth="1"/>
    <col min="88" max="151" width="3.125" style="10" customWidth="1"/>
    <col min="152" max="16384" width="9" style="10"/>
  </cols>
  <sheetData>
    <row r="1" spans="1:138" ht="15" customHeight="1" thickBot="1" x14ac:dyDescent="0.3">
      <c r="A1" s="1"/>
      <c r="B1" s="243" t="s">
        <v>0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245" t="s">
        <v>1</v>
      </c>
      <c r="AO1" s="245"/>
      <c r="AP1" s="245"/>
      <c r="AQ1" s="247"/>
      <c r="AR1" s="247"/>
      <c r="AS1" s="245" t="s">
        <v>2</v>
      </c>
      <c r="AT1" s="247"/>
      <c r="AU1" s="247"/>
      <c r="AV1" s="249" t="s">
        <v>3</v>
      </c>
      <c r="AW1" s="274"/>
      <c r="AX1" s="274"/>
      <c r="AY1" s="249" t="s">
        <v>4</v>
      </c>
      <c r="AZ1" s="6"/>
      <c r="BB1" s="8"/>
      <c r="BC1" s="276" t="s">
        <v>5</v>
      </c>
      <c r="BD1" s="277"/>
      <c r="BF1" s="280" t="s">
        <v>6</v>
      </c>
      <c r="BG1" s="281"/>
      <c r="BJ1" s="284" t="s">
        <v>7</v>
      </c>
      <c r="BK1" s="270" t="s">
        <v>8</v>
      </c>
      <c r="BL1" s="270" t="s">
        <v>9</v>
      </c>
      <c r="BM1" s="270" t="s">
        <v>10</v>
      </c>
      <c r="BN1" s="270"/>
      <c r="BO1" s="272"/>
      <c r="BQ1" s="11" t="s">
        <v>11</v>
      </c>
      <c r="BR1" s="12">
        <v>1</v>
      </c>
      <c r="BS1" s="12">
        <v>2</v>
      </c>
      <c r="BT1" s="12">
        <v>3</v>
      </c>
      <c r="BU1" s="12">
        <v>4</v>
      </c>
      <c r="BV1" s="12">
        <v>5</v>
      </c>
      <c r="BW1" s="12">
        <v>6</v>
      </c>
      <c r="BX1" s="12">
        <v>7</v>
      </c>
      <c r="BZ1" s="13"/>
      <c r="CA1" s="14" t="s">
        <v>12</v>
      </c>
      <c r="CB1" s="14" t="s">
        <v>13</v>
      </c>
      <c r="CC1" s="15" t="s">
        <v>14</v>
      </c>
      <c r="CE1" s="16"/>
      <c r="CF1" s="17" t="s">
        <v>15</v>
      </c>
      <c r="CH1" s="13"/>
      <c r="CI1" s="15" t="s">
        <v>16</v>
      </c>
      <c r="CJ1" s="18"/>
      <c r="CK1" s="18"/>
      <c r="CL1" s="19" t="str">
        <f>$BJ$3</f>
        <v>上杭</v>
      </c>
      <c r="CM1" s="19"/>
      <c r="CN1" s="20"/>
      <c r="CO1" s="20"/>
      <c r="CP1" s="20"/>
      <c r="CQ1" s="254"/>
      <c r="CR1" s="255"/>
      <c r="CS1" s="19" t="str">
        <f>$BJ$5</f>
        <v/>
      </c>
      <c r="CT1" s="19"/>
      <c r="CU1" s="20"/>
      <c r="CV1" s="20"/>
      <c r="CW1" s="20"/>
      <c r="CX1" s="254"/>
      <c r="CY1" s="255"/>
      <c r="CZ1" s="19" t="str">
        <f>$BJ$7</f>
        <v/>
      </c>
      <c r="DA1" s="19"/>
      <c r="DB1" s="20"/>
      <c r="DC1" s="20"/>
      <c r="DD1" s="20"/>
      <c r="DE1" s="254"/>
      <c r="DF1" s="255"/>
      <c r="DG1" s="19" t="str">
        <f>$BJ$9</f>
        <v/>
      </c>
      <c r="DH1" s="19"/>
      <c r="DI1" s="20"/>
      <c r="DJ1" s="20"/>
      <c r="DK1" s="20"/>
      <c r="DL1" s="254"/>
      <c r="DM1" s="255"/>
      <c r="DN1" s="19" t="str">
        <f>$BJ$11</f>
        <v/>
      </c>
      <c r="DO1" s="19"/>
      <c r="DP1" s="20"/>
      <c r="DQ1" s="20"/>
      <c r="DR1" s="20"/>
      <c r="DS1" s="254"/>
      <c r="DT1" s="255"/>
      <c r="DU1" s="19" t="str">
        <f>$BJ$13</f>
        <v/>
      </c>
      <c r="DV1" s="19"/>
      <c r="DW1" s="20"/>
      <c r="DX1" s="20"/>
      <c r="DY1" s="20"/>
      <c r="DZ1" s="254"/>
      <c r="EA1" s="255"/>
      <c r="EB1" s="19" t="str">
        <f>$BJ$15</f>
        <v>下杭</v>
      </c>
      <c r="EC1" s="19"/>
      <c r="ED1" s="20"/>
      <c r="EE1" s="20"/>
      <c r="EF1" s="20"/>
      <c r="EG1" s="254"/>
      <c r="EH1" s="255"/>
    </row>
    <row r="2" spans="1:138" ht="15" customHeight="1" thickBot="1" x14ac:dyDescent="0.3">
      <c r="A2" s="21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3"/>
      <c r="AA2" s="24"/>
      <c r="AB2" s="24"/>
      <c r="AC2" s="24"/>
      <c r="AD2" s="24"/>
      <c r="AE2" s="24"/>
      <c r="AF2" s="24"/>
      <c r="AG2" s="8"/>
      <c r="AH2" s="8"/>
      <c r="AI2" s="8"/>
      <c r="AJ2" s="25"/>
      <c r="AK2" s="25"/>
      <c r="AL2" s="25"/>
      <c r="AM2" s="25"/>
      <c r="AN2" s="246"/>
      <c r="AO2" s="246"/>
      <c r="AP2" s="246"/>
      <c r="AQ2" s="248"/>
      <c r="AR2" s="248"/>
      <c r="AS2" s="246"/>
      <c r="AT2" s="248"/>
      <c r="AU2" s="248"/>
      <c r="AV2" s="250"/>
      <c r="AW2" s="275"/>
      <c r="AX2" s="275"/>
      <c r="AY2" s="250"/>
      <c r="AZ2" s="27"/>
      <c r="BB2" s="7"/>
      <c r="BC2" s="278"/>
      <c r="BD2" s="279"/>
      <c r="BF2" s="282"/>
      <c r="BG2" s="283"/>
      <c r="BJ2" s="285"/>
      <c r="BK2" s="271"/>
      <c r="BL2" s="271"/>
      <c r="BM2" s="271"/>
      <c r="BN2" s="271"/>
      <c r="BO2" s="273"/>
      <c r="BQ2" s="12">
        <v>1</v>
      </c>
      <c r="BR2" s="28"/>
      <c r="BS2" s="29" t="s">
        <v>17</v>
      </c>
      <c r="BT2" s="29" t="s">
        <v>17</v>
      </c>
      <c r="BU2" s="29" t="s">
        <v>17</v>
      </c>
      <c r="BV2" s="29" t="s">
        <v>17</v>
      </c>
      <c r="BW2" s="29" t="s">
        <v>17</v>
      </c>
      <c r="BX2" s="29" t="s">
        <v>17</v>
      </c>
      <c r="BZ2" s="30">
        <v>1</v>
      </c>
      <c r="CA2" s="31" t="s">
        <v>18</v>
      </c>
      <c r="CB2" s="31" t="s">
        <v>19</v>
      </c>
      <c r="CC2" s="32" t="s">
        <v>19</v>
      </c>
      <c r="CE2" s="30">
        <v>1</v>
      </c>
      <c r="CF2" s="32" t="s">
        <v>20</v>
      </c>
      <c r="CH2" s="30">
        <v>1</v>
      </c>
      <c r="CI2" s="32" t="s">
        <v>21</v>
      </c>
      <c r="CJ2" s="18"/>
      <c r="CK2" s="18"/>
      <c r="CL2" s="256" t="s">
        <v>22</v>
      </c>
      <c r="CM2" s="257"/>
      <c r="CN2" s="251" t="str">
        <f>VLOOKUP(CL1,$BJ$3:$BM$17,2,FALSE)</f>
        <v>800</v>
      </c>
      <c r="CO2" s="252"/>
      <c r="CP2" s="252"/>
      <c r="CQ2" s="252"/>
      <c r="CR2" s="253"/>
      <c r="CS2" s="256" t="s">
        <v>22</v>
      </c>
      <c r="CT2" s="257"/>
      <c r="CU2" s="252" t="str">
        <f>VLOOKUP(CS1,$BJ$3:$BM$17,2,FALSE)</f>
        <v/>
      </c>
      <c r="CV2" s="252"/>
      <c r="CW2" s="252"/>
      <c r="CX2" s="252"/>
      <c r="CY2" s="253"/>
      <c r="CZ2" s="256" t="s">
        <v>22</v>
      </c>
      <c r="DA2" s="257"/>
      <c r="DB2" s="252" t="str">
        <f>VLOOKUP(CZ1,$BJ$3:$BM$17,2,FALSE)</f>
        <v/>
      </c>
      <c r="DC2" s="252"/>
      <c r="DD2" s="252"/>
      <c r="DE2" s="252"/>
      <c r="DF2" s="253"/>
      <c r="DG2" s="256" t="s">
        <v>22</v>
      </c>
      <c r="DH2" s="257"/>
      <c r="DI2" s="252" t="str">
        <f>VLOOKUP(DG1,$BJ$3:$BM$17,2,FALSE)</f>
        <v/>
      </c>
      <c r="DJ2" s="252"/>
      <c r="DK2" s="252"/>
      <c r="DL2" s="252"/>
      <c r="DM2" s="253"/>
      <c r="DN2" s="256" t="s">
        <v>22</v>
      </c>
      <c r="DO2" s="257"/>
      <c r="DP2" s="252" t="str">
        <f>VLOOKUP(DN1,$BJ$3:$BM$17,2,FALSE)</f>
        <v/>
      </c>
      <c r="DQ2" s="252"/>
      <c r="DR2" s="252"/>
      <c r="DS2" s="252"/>
      <c r="DT2" s="253"/>
      <c r="DU2" s="256" t="s">
        <v>22</v>
      </c>
      <c r="DV2" s="257"/>
      <c r="DW2" s="252" t="str">
        <f>VLOOKUP(DU1,$BJ$3:$BM$17,2,FALSE)</f>
        <v/>
      </c>
      <c r="DX2" s="252"/>
      <c r="DY2" s="252"/>
      <c r="DZ2" s="252"/>
      <c r="EA2" s="253"/>
      <c r="EB2" s="256" t="s">
        <v>22</v>
      </c>
      <c r="EC2" s="257"/>
      <c r="ED2" s="251" t="str">
        <f>VLOOKUP(EB1,$BJ$3:$BM$17,2,FALSE)</f>
        <v>800</v>
      </c>
      <c r="EE2" s="252"/>
      <c r="EF2" s="252"/>
      <c r="EG2" s="252"/>
      <c r="EH2" s="253"/>
    </row>
    <row r="3" spans="1:138" ht="15" customHeight="1" x14ac:dyDescent="0.25">
      <c r="A3" s="35"/>
      <c r="B3" s="338"/>
      <c r="C3" s="249"/>
      <c r="D3" s="339"/>
      <c r="E3" s="343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5"/>
      <c r="Z3" s="8"/>
      <c r="AA3" s="258"/>
      <c r="AB3" s="259"/>
      <c r="AC3" s="259"/>
      <c r="AD3" s="259"/>
      <c r="AE3" s="259"/>
      <c r="AF3" s="259"/>
      <c r="AG3" s="259"/>
      <c r="AH3" s="259"/>
      <c r="AI3" s="260"/>
      <c r="AJ3" s="261"/>
      <c r="AK3" s="261"/>
      <c r="AL3" s="262"/>
      <c r="AM3" s="263"/>
      <c r="AN3" s="261"/>
      <c r="AO3" s="261"/>
      <c r="AP3" s="262"/>
      <c r="AR3" s="264"/>
      <c r="AS3" s="265"/>
      <c r="AT3" s="266"/>
      <c r="AU3" s="328"/>
      <c r="AV3" s="274"/>
      <c r="AW3" s="274"/>
      <c r="AX3" s="274"/>
      <c r="AY3" s="329"/>
      <c r="AZ3" s="27"/>
      <c r="BB3" s="38"/>
      <c r="BC3" s="333" t="s">
        <v>23</v>
      </c>
      <c r="BD3" s="334" t="s">
        <v>24</v>
      </c>
      <c r="BE3" s="39"/>
      <c r="BF3" s="335" t="s">
        <v>25</v>
      </c>
      <c r="BG3" s="336">
        <f>COUNTA(BK3:BK16)-COUNTBLANK(BK3:BK16)+7</f>
        <v>2</v>
      </c>
      <c r="BI3" s="10"/>
      <c r="BJ3" s="337" t="str">
        <f>IF(INDEX($BQ$1:$BX$8,BI5,MATCH($BG$3,$BQ$1:$BX$1,0))="","",INDEX($BQ$1:$BX$8,BI5,MATCH($BG$3,$BQ$1:$BX$1,0)))</f>
        <v>上杭</v>
      </c>
      <c r="BK3" s="297" t="str">
        <f>IF(INDEX([1]data!$D$3:$D$102,MATCH(TRUE,INDEX(EXACT($BD$3,[1]data!$A$3:$A$102),0),0))="","",INDEX([1]data!$D$3:$D$102,MATCH(TRUE,INDEX(EXACT($BD$3,[1]data!$A$3:$A$102),0),0)))</f>
        <v>800</v>
      </c>
      <c r="BL3" s="297">
        <f>IF(BK3="","",INDEX([1]data!$E$3:$E$102,MATCH(TRUE,INDEX(EXACT($BD$3,[1]data!$A$3:$A$102),0),0)))</f>
        <v>5</v>
      </c>
      <c r="BM3" s="297" t="str">
        <f>INDEX([1]data!$F$3:$F$102,MATCH(TRUE,INDEX(EXACT($BD$3,[1]data!$A$3:$A$102),0),0))</f>
        <v>HIT-SCⅡ,t=9(S)</v>
      </c>
      <c r="BN3" s="297"/>
      <c r="BO3" s="298"/>
      <c r="BQ3" s="12">
        <v>2</v>
      </c>
      <c r="BR3" s="28"/>
      <c r="BS3" s="28"/>
      <c r="BT3" s="29" t="s">
        <v>26</v>
      </c>
      <c r="BU3" s="29" t="s">
        <v>27</v>
      </c>
      <c r="BV3" s="29" t="s">
        <v>27</v>
      </c>
      <c r="BW3" s="29" t="s">
        <v>27</v>
      </c>
      <c r="BX3" s="29" t="s">
        <v>27</v>
      </c>
      <c r="BZ3" s="30">
        <v>2</v>
      </c>
      <c r="CA3" s="31" t="s">
        <v>28</v>
      </c>
      <c r="CB3" s="31" t="s">
        <v>19</v>
      </c>
      <c r="CC3" s="32" t="s">
        <v>19</v>
      </c>
      <c r="CE3" s="30">
        <v>2</v>
      </c>
      <c r="CF3" s="32" t="s">
        <v>29</v>
      </c>
      <c r="CH3" s="30">
        <v>2</v>
      </c>
      <c r="CI3" s="32" t="s">
        <v>30</v>
      </c>
      <c r="CJ3" s="18"/>
      <c r="CK3" s="18"/>
      <c r="CL3" s="288" t="s">
        <v>9</v>
      </c>
      <c r="CM3" s="289"/>
      <c r="CN3" s="286" t="str">
        <f>VLOOKUP(CL1,$BJ$3:$BM$17,3,FALSE)&amp;"m"</f>
        <v>5m</v>
      </c>
      <c r="CO3" s="287"/>
      <c r="CP3" s="287"/>
      <c r="CQ3" s="287"/>
      <c r="CR3" s="44"/>
      <c r="CS3" s="288" t="s">
        <v>9</v>
      </c>
      <c r="CT3" s="289"/>
      <c r="CU3" s="286" t="str">
        <f>VLOOKUP(CS1,$BJ$3:$BM$17,3,FALSE)&amp;"m"</f>
        <v>m</v>
      </c>
      <c r="CV3" s="287"/>
      <c r="CW3" s="287"/>
      <c r="CX3" s="287"/>
      <c r="CY3" s="44"/>
      <c r="CZ3" s="288" t="s">
        <v>9</v>
      </c>
      <c r="DA3" s="289"/>
      <c r="DB3" s="286" t="str">
        <f>VLOOKUP(CZ1,$BJ$3:$BM$17,3,FALSE)&amp;"m"</f>
        <v>m</v>
      </c>
      <c r="DC3" s="287"/>
      <c r="DD3" s="287"/>
      <c r="DE3" s="287"/>
      <c r="DF3" s="44"/>
      <c r="DG3" s="288" t="s">
        <v>9</v>
      </c>
      <c r="DH3" s="289"/>
      <c r="DI3" s="286" t="str">
        <f>VLOOKUP(DG1,$BJ$3:$BM$17,3,FALSE)&amp;"m"</f>
        <v>m</v>
      </c>
      <c r="DJ3" s="287"/>
      <c r="DK3" s="287"/>
      <c r="DL3" s="287"/>
      <c r="DM3" s="44"/>
      <c r="DN3" s="288" t="s">
        <v>9</v>
      </c>
      <c r="DO3" s="289"/>
      <c r="DP3" s="286" t="str">
        <f>VLOOKUP(DN1,$BJ$3:$BM$17,3,FALSE)&amp;"m"</f>
        <v>m</v>
      </c>
      <c r="DQ3" s="287"/>
      <c r="DR3" s="287"/>
      <c r="DS3" s="287"/>
      <c r="DT3" s="44"/>
      <c r="DU3" s="288" t="s">
        <v>9</v>
      </c>
      <c r="DV3" s="289"/>
      <c r="DW3" s="286" t="str">
        <f>VLOOKUP(DU1,$BJ$3:$BM$17,3,FALSE)&amp;"m"</f>
        <v>m</v>
      </c>
      <c r="DX3" s="287"/>
      <c r="DY3" s="287"/>
      <c r="DZ3" s="287"/>
      <c r="EA3" s="44"/>
      <c r="EB3" s="288" t="s">
        <v>9</v>
      </c>
      <c r="EC3" s="289"/>
      <c r="ED3" s="286" t="str">
        <f>VLOOKUP(EB1,$BJ$3:$BM$17,3,FALSE)&amp;"m"</f>
        <v>13m</v>
      </c>
      <c r="EE3" s="287"/>
      <c r="EF3" s="287"/>
      <c r="EG3" s="287"/>
      <c r="EH3" s="44"/>
    </row>
    <row r="4" spans="1:138" ht="15" customHeight="1" thickBot="1" x14ac:dyDescent="0.3">
      <c r="A4" s="35"/>
      <c r="B4" s="340"/>
      <c r="C4" s="341"/>
      <c r="D4" s="342"/>
      <c r="E4" s="346"/>
      <c r="F4" s="347"/>
      <c r="G4" s="347"/>
      <c r="H4" s="347"/>
      <c r="I4" s="347"/>
      <c r="J4" s="347"/>
      <c r="K4" s="347"/>
      <c r="L4" s="347"/>
      <c r="M4" s="347"/>
      <c r="N4" s="347"/>
      <c r="O4" s="347"/>
      <c r="P4" s="347"/>
      <c r="Q4" s="347"/>
      <c r="R4" s="347"/>
      <c r="S4" s="347"/>
      <c r="T4" s="347"/>
      <c r="U4" s="347"/>
      <c r="V4" s="347"/>
      <c r="W4" s="347"/>
      <c r="X4" s="347"/>
      <c r="Y4" s="348"/>
      <c r="Z4" s="8"/>
      <c r="AA4" s="290"/>
      <c r="AB4" s="291"/>
      <c r="AC4" s="291"/>
      <c r="AD4" s="291"/>
      <c r="AE4" s="292"/>
      <c r="AF4" s="292"/>
      <c r="AG4" s="292"/>
      <c r="AH4" s="293"/>
      <c r="AI4" s="294"/>
      <c r="AJ4" s="295"/>
      <c r="AK4" s="295"/>
      <c r="AL4" s="296"/>
      <c r="AM4" s="294"/>
      <c r="AN4" s="295"/>
      <c r="AO4" s="295"/>
      <c r="AP4" s="296"/>
      <c r="AR4" s="267"/>
      <c r="AS4" s="268"/>
      <c r="AT4" s="269"/>
      <c r="AU4" s="330"/>
      <c r="AV4" s="331"/>
      <c r="AW4" s="331"/>
      <c r="AX4" s="331"/>
      <c r="AY4" s="332"/>
      <c r="AZ4" s="27"/>
      <c r="BB4" s="38"/>
      <c r="BC4" s="333"/>
      <c r="BD4" s="334"/>
      <c r="BE4" s="39"/>
      <c r="BF4" s="335"/>
      <c r="BG4" s="336"/>
      <c r="BJ4" s="337"/>
      <c r="BK4" s="297"/>
      <c r="BL4" s="297"/>
      <c r="BM4" s="297"/>
      <c r="BN4" s="297"/>
      <c r="BO4" s="298"/>
      <c r="BQ4" s="12">
        <v>3</v>
      </c>
      <c r="BR4" s="28"/>
      <c r="BS4" s="28"/>
      <c r="BT4" s="28"/>
      <c r="BU4" s="29" t="s">
        <v>31</v>
      </c>
      <c r="BV4" s="29" t="s">
        <v>31</v>
      </c>
      <c r="BW4" s="29" t="s">
        <v>31</v>
      </c>
      <c r="BX4" s="29" t="s">
        <v>31</v>
      </c>
      <c r="BZ4" s="30">
        <v>3</v>
      </c>
      <c r="CA4" s="31" t="s">
        <v>32</v>
      </c>
      <c r="CB4" s="31" t="s">
        <v>19</v>
      </c>
      <c r="CC4" s="32" t="s">
        <v>19</v>
      </c>
      <c r="CE4" s="30">
        <v>3</v>
      </c>
      <c r="CF4" s="32" t="s">
        <v>33</v>
      </c>
      <c r="CH4" s="30">
        <v>3</v>
      </c>
      <c r="CI4" s="32" t="s">
        <v>34</v>
      </c>
      <c r="CJ4" s="18"/>
      <c r="CK4" s="18"/>
      <c r="CL4" s="288" t="s">
        <v>10</v>
      </c>
      <c r="CM4" s="289"/>
      <c r="CN4" s="299" t="str">
        <f>VLOOKUP(CL1,$BJ$3:$BM$17,4,FALSE)</f>
        <v>HIT-SCⅡ,t=9(S)</v>
      </c>
      <c r="CO4" s="300"/>
      <c r="CP4" s="300"/>
      <c r="CQ4" s="300"/>
      <c r="CR4" s="301"/>
      <c r="CS4" s="288" t="s">
        <v>10</v>
      </c>
      <c r="CT4" s="289"/>
      <c r="CU4" s="300" t="str">
        <f>VLOOKUP(CS1,$BJ$3:$BM$17,4,FALSE)</f>
        <v/>
      </c>
      <c r="CV4" s="300"/>
      <c r="CW4" s="300"/>
      <c r="CX4" s="300"/>
      <c r="CY4" s="301"/>
      <c r="CZ4" s="288" t="s">
        <v>10</v>
      </c>
      <c r="DA4" s="289"/>
      <c r="DB4" s="300" t="str">
        <f>VLOOKUP(CZ1,$BJ$3:$BM$17,4,FALSE)</f>
        <v/>
      </c>
      <c r="DC4" s="300"/>
      <c r="DD4" s="300"/>
      <c r="DE4" s="300"/>
      <c r="DF4" s="301"/>
      <c r="DG4" s="288" t="s">
        <v>10</v>
      </c>
      <c r="DH4" s="289"/>
      <c r="DI4" s="300" t="str">
        <f>VLOOKUP(DG1,$BJ$3:$BM$17,4,FALSE)</f>
        <v/>
      </c>
      <c r="DJ4" s="300"/>
      <c r="DK4" s="300"/>
      <c r="DL4" s="300"/>
      <c r="DM4" s="301"/>
      <c r="DN4" s="288" t="s">
        <v>10</v>
      </c>
      <c r="DO4" s="289"/>
      <c r="DP4" s="300" t="str">
        <f>VLOOKUP(DN1,$BJ$3:$BM$17,4,FALSE)</f>
        <v/>
      </c>
      <c r="DQ4" s="300"/>
      <c r="DR4" s="300"/>
      <c r="DS4" s="300"/>
      <c r="DT4" s="301"/>
      <c r="DU4" s="288" t="s">
        <v>10</v>
      </c>
      <c r="DV4" s="289"/>
      <c r="DW4" s="300" t="str">
        <f>VLOOKUP(DU1,$BJ$3:$BM$17,4,FALSE)</f>
        <v/>
      </c>
      <c r="DX4" s="300"/>
      <c r="DY4" s="300"/>
      <c r="DZ4" s="300"/>
      <c r="EA4" s="301"/>
      <c r="EB4" s="288" t="s">
        <v>10</v>
      </c>
      <c r="EC4" s="289"/>
      <c r="ED4" s="299" t="str">
        <f>VLOOKUP(EB1,$BJ$3:$BM$17,4,FALSE)</f>
        <v>HIT-PHC-A(S)</v>
      </c>
      <c r="EE4" s="300"/>
      <c r="EF4" s="300"/>
      <c r="EG4" s="300"/>
      <c r="EH4" s="301"/>
    </row>
    <row r="5" spans="1:138" ht="15" customHeight="1" thickBot="1" x14ac:dyDescent="0.3">
      <c r="A5" s="35"/>
      <c r="B5" s="302"/>
      <c r="C5" s="303"/>
      <c r="D5" s="304"/>
      <c r="E5" s="308"/>
      <c r="F5" s="308"/>
      <c r="G5" s="308"/>
      <c r="H5" s="308"/>
      <c r="I5" s="308"/>
      <c r="J5" s="308"/>
      <c r="K5" s="308"/>
      <c r="L5" s="308"/>
      <c r="M5" s="309"/>
      <c r="N5" s="312"/>
      <c r="O5" s="313"/>
      <c r="P5" s="314"/>
      <c r="Q5" s="318"/>
      <c r="R5" s="318"/>
      <c r="S5" s="318"/>
      <c r="T5" s="318"/>
      <c r="U5" s="318"/>
      <c r="V5" s="318"/>
      <c r="W5" s="318"/>
      <c r="X5" s="318"/>
      <c r="Y5" s="319"/>
      <c r="Z5" s="48"/>
      <c r="AA5" s="322"/>
      <c r="AB5" s="323"/>
      <c r="AC5" s="323"/>
      <c r="AD5" s="323"/>
      <c r="AE5" s="323"/>
      <c r="AF5" s="323"/>
      <c r="AG5" s="323"/>
      <c r="AH5" s="393"/>
      <c r="AI5" s="396"/>
      <c r="AJ5" s="397"/>
      <c r="AK5" s="397"/>
      <c r="AL5" s="398"/>
      <c r="AM5" s="399"/>
      <c r="AN5" s="400"/>
      <c r="AO5" s="400"/>
      <c r="AP5" s="401"/>
      <c r="AR5" s="338"/>
      <c r="AS5" s="249"/>
      <c r="AT5" s="339"/>
      <c r="AU5" s="387"/>
      <c r="AV5" s="388"/>
      <c r="AW5" s="388"/>
      <c r="AX5" s="388"/>
      <c r="AY5" s="389"/>
      <c r="AZ5" s="27"/>
      <c r="BA5" s="38"/>
      <c r="BB5" s="51"/>
      <c r="BC5" s="333" t="s">
        <v>35</v>
      </c>
      <c r="BD5" s="334" t="s">
        <v>36</v>
      </c>
      <c r="BE5" s="39"/>
      <c r="BF5" s="361" t="s">
        <v>22</v>
      </c>
      <c r="BG5" s="363" t="str">
        <f>INDEX([1]data!B3:B102,MATCH(TRUE,INDEX(EXACT($BD$3,[1]data!$A$3:$A$102),0),0))</f>
        <v>800</v>
      </c>
      <c r="BI5" s="367">
        <v>2</v>
      </c>
      <c r="BJ5" s="337" t="str">
        <f>IF(INDEX($BQ$1:$BX$8,BI7,MATCH($BG$3,$BQ$1:$BX$1,0))="","",INDEX($BQ$1:$BX$8,BI7,MATCH($BG$3,$BQ$1:$BX$1,0)))</f>
        <v/>
      </c>
      <c r="BK5" s="297" t="str">
        <f>IF(INDEX([1]data!$G$3:$G$102,MATCH(TRUE,INDEX(EXACT($BD$3,[1]data!$A$3:$A$102),0),0))="","",INDEX([1]data!$G$3:$G$102,MATCH(TRUE,INDEX(EXACT($BD$3,[1]data!$A$3:$A$102),0),0)))</f>
        <v/>
      </c>
      <c r="BL5" s="297" t="str">
        <f>IF(BK5="","",INDEX([1]data!$H$3:$H$102,MATCH(TRUE,INDEX(EXACT($BD$3,[1]data!$A$3:$A$102),0),0)))</f>
        <v/>
      </c>
      <c r="BM5" s="297" t="str">
        <f>INDEX([1]data!$I$3:$I$102,MATCH(TRUE,INDEX(EXACT($BD$3,[1]data!$A$3:$A$102),0),0))</f>
        <v/>
      </c>
      <c r="BN5" s="297"/>
      <c r="BO5" s="298"/>
      <c r="BP5" s="9"/>
      <c r="BQ5" s="12">
        <v>4</v>
      </c>
      <c r="BR5" s="28"/>
      <c r="BS5" s="28"/>
      <c r="BT5" s="28"/>
      <c r="BU5" s="28"/>
      <c r="BV5" s="29" t="s">
        <v>37</v>
      </c>
      <c r="BW5" s="29" t="s">
        <v>37</v>
      </c>
      <c r="BX5" s="29" t="s">
        <v>37</v>
      </c>
      <c r="CH5" s="30">
        <v>4</v>
      </c>
      <c r="CI5" s="32" t="s">
        <v>38</v>
      </c>
      <c r="CJ5" s="18"/>
      <c r="CK5" s="18"/>
      <c r="CL5" s="365" t="s">
        <v>39</v>
      </c>
      <c r="CM5" s="366"/>
      <c r="CN5" s="349" t="s">
        <v>40</v>
      </c>
      <c r="CO5" s="349"/>
      <c r="CP5" s="349"/>
      <c r="CQ5" s="349"/>
      <c r="CR5" s="350"/>
      <c r="CS5" s="365" t="s">
        <v>39</v>
      </c>
      <c r="CT5" s="366"/>
      <c r="CU5" s="349" t="s">
        <v>40</v>
      </c>
      <c r="CV5" s="349"/>
      <c r="CW5" s="349"/>
      <c r="CX5" s="349"/>
      <c r="CY5" s="350"/>
      <c r="CZ5" s="365" t="s">
        <v>39</v>
      </c>
      <c r="DA5" s="366"/>
      <c r="DB5" s="349" t="s">
        <v>40</v>
      </c>
      <c r="DC5" s="349"/>
      <c r="DD5" s="349"/>
      <c r="DE5" s="349"/>
      <c r="DF5" s="350"/>
      <c r="DG5" s="365" t="s">
        <v>39</v>
      </c>
      <c r="DH5" s="366"/>
      <c r="DI5" s="349" t="s">
        <v>40</v>
      </c>
      <c r="DJ5" s="349"/>
      <c r="DK5" s="349"/>
      <c r="DL5" s="349"/>
      <c r="DM5" s="350"/>
      <c r="DN5" s="365" t="s">
        <v>39</v>
      </c>
      <c r="DO5" s="366"/>
      <c r="DP5" s="349" t="s">
        <v>40</v>
      </c>
      <c r="DQ5" s="349"/>
      <c r="DR5" s="349"/>
      <c r="DS5" s="349"/>
      <c r="DT5" s="350"/>
      <c r="DU5" s="365" t="s">
        <v>39</v>
      </c>
      <c r="DV5" s="366"/>
      <c r="DW5" s="349" t="s">
        <v>40</v>
      </c>
      <c r="DX5" s="349"/>
      <c r="DY5" s="349"/>
      <c r="DZ5" s="349"/>
      <c r="EA5" s="350"/>
      <c r="EB5" s="365" t="s">
        <v>39</v>
      </c>
      <c r="EC5" s="366"/>
      <c r="ED5" s="349" t="s">
        <v>40</v>
      </c>
      <c r="EE5" s="349"/>
      <c r="EF5" s="349"/>
      <c r="EG5" s="349"/>
      <c r="EH5" s="350"/>
    </row>
    <row r="6" spans="1:138" ht="15" customHeight="1" thickBot="1" x14ac:dyDescent="0.3">
      <c r="A6" s="35"/>
      <c r="B6" s="305"/>
      <c r="C6" s="306"/>
      <c r="D6" s="307"/>
      <c r="E6" s="310"/>
      <c r="F6" s="310"/>
      <c r="G6" s="310"/>
      <c r="H6" s="310"/>
      <c r="I6" s="310"/>
      <c r="J6" s="310"/>
      <c r="K6" s="310"/>
      <c r="L6" s="310"/>
      <c r="M6" s="311"/>
      <c r="N6" s="315"/>
      <c r="O6" s="316"/>
      <c r="P6" s="317"/>
      <c r="Q6" s="320"/>
      <c r="R6" s="320"/>
      <c r="S6" s="320"/>
      <c r="T6" s="320"/>
      <c r="U6" s="320"/>
      <c r="V6" s="320"/>
      <c r="W6" s="320"/>
      <c r="X6" s="320"/>
      <c r="Y6" s="321"/>
      <c r="Z6" s="48"/>
      <c r="AA6" s="324"/>
      <c r="AB6" s="325"/>
      <c r="AC6" s="325"/>
      <c r="AD6" s="325"/>
      <c r="AE6" s="325"/>
      <c r="AF6" s="325"/>
      <c r="AG6" s="325"/>
      <c r="AH6" s="394"/>
      <c r="AI6" s="351"/>
      <c r="AJ6" s="352"/>
      <c r="AK6" s="352"/>
      <c r="AL6" s="353"/>
      <c r="AM6" s="355"/>
      <c r="AN6" s="246"/>
      <c r="AO6" s="246"/>
      <c r="AP6" s="356"/>
      <c r="AR6" s="340"/>
      <c r="AS6" s="341"/>
      <c r="AT6" s="342"/>
      <c r="AU6" s="390"/>
      <c r="AV6" s="391"/>
      <c r="AW6" s="391"/>
      <c r="AX6" s="391"/>
      <c r="AY6" s="392"/>
      <c r="AZ6" s="27"/>
      <c r="BA6" s="38"/>
      <c r="BB6" s="51"/>
      <c r="BC6" s="333"/>
      <c r="BD6" s="334"/>
      <c r="BE6" s="39"/>
      <c r="BF6" s="362"/>
      <c r="BG6" s="364"/>
      <c r="BI6" s="367"/>
      <c r="BJ6" s="337"/>
      <c r="BK6" s="297"/>
      <c r="BL6" s="297"/>
      <c r="BM6" s="297"/>
      <c r="BN6" s="297"/>
      <c r="BO6" s="298"/>
      <c r="BP6" s="59"/>
      <c r="BQ6" s="12">
        <v>5</v>
      </c>
      <c r="BR6" s="28"/>
      <c r="BS6" s="28"/>
      <c r="BT6" s="28"/>
      <c r="BU6" s="28"/>
      <c r="BV6" s="28"/>
      <c r="BW6" s="29" t="s">
        <v>41</v>
      </c>
      <c r="BX6" s="29" t="s">
        <v>41</v>
      </c>
      <c r="CH6" s="30">
        <v>5</v>
      </c>
      <c r="CI6" s="32" t="s">
        <v>42</v>
      </c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</row>
    <row r="7" spans="1:138" ht="15" customHeight="1" thickBot="1" x14ac:dyDescent="0.3">
      <c r="A7" s="60"/>
      <c r="B7" s="368"/>
      <c r="C7" s="369"/>
      <c r="D7" s="369"/>
      <c r="E7" s="372"/>
      <c r="F7" s="372"/>
      <c r="G7" s="372"/>
      <c r="H7" s="372"/>
      <c r="I7" s="372"/>
      <c r="J7" s="372"/>
      <c r="K7" s="372"/>
      <c r="L7" s="372"/>
      <c r="M7" s="373"/>
      <c r="N7" s="374"/>
      <c r="O7" s="375"/>
      <c r="P7" s="376"/>
      <c r="Q7" s="380"/>
      <c r="R7" s="380"/>
      <c r="S7" s="380"/>
      <c r="T7" s="380"/>
      <c r="U7" s="380"/>
      <c r="V7" s="380"/>
      <c r="W7" s="380"/>
      <c r="X7" s="380"/>
      <c r="Y7" s="381"/>
      <c r="Z7" s="61"/>
      <c r="AA7" s="324"/>
      <c r="AB7" s="325"/>
      <c r="AC7" s="325"/>
      <c r="AD7" s="325"/>
      <c r="AE7" s="325"/>
      <c r="AF7" s="325"/>
      <c r="AG7" s="325"/>
      <c r="AH7" s="394"/>
      <c r="AI7" s="351"/>
      <c r="AJ7" s="352"/>
      <c r="AK7" s="352"/>
      <c r="AL7" s="353"/>
      <c r="AM7" s="355"/>
      <c r="AN7" s="246"/>
      <c r="AO7" s="246"/>
      <c r="AP7" s="356"/>
      <c r="AR7" s="384"/>
      <c r="AS7" s="245"/>
      <c r="AT7" s="385"/>
      <c r="AU7" s="387"/>
      <c r="AV7" s="388"/>
      <c r="AW7" s="388"/>
      <c r="AX7" s="388"/>
      <c r="AY7" s="389"/>
      <c r="AZ7" s="27"/>
      <c r="BA7" s="38"/>
      <c r="BB7" s="51"/>
      <c r="BC7" s="333" t="s">
        <v>43</v>
      </c>
      <c r="BD7" s="360">
        <v>1</v>
      </c>
      <c r="BE7" s="39"/>
      <c r="BF7" s="361" t="s">
        <v>44</v>
      </c>
      <c r="BG7" s="363" t="str">
        <f>BK15</f>
        <v>800</v>
      </c>
      <c r="BI7" s="367">
        <v>3</v>
      </c>
      <c r="BJ7" s="337" t="str">
        <f>IF(INDEX($BQ$1:$BX$8,BI9,MATCH($BG$3,$BQ$1:$BX$1,0))="","",INDEX($BQ$1:$BX$8,BI9,MATCH($BG$3,$BQ$1:$BX$1,0)))</f>
        <v/>
      </c>
      <c r="BK7" s="297" t="str">
        <f>IF(INDEX([1]data!$J$3:$J$102,MATCH(TRUE,INDEX(EXACT($BD$3,[1]data!$A$3:$A$102),0),0))="","",INDEX([1]data!$J$3:$J$102,MATCH(TRUE,INDEX(EXACT($BD$3,[1]data!$A$3:$A$102),0),0)))</f>
        <v/>
      </c>
      <c r="BL7" s="297" t="str">
        <f>IF(BK7="","",INDEX([1]data!$K$3:$K$102,MATCH(TRUE,INDEX(EXACT($BD$3,[1]data!$A$3:$A$102),0),0)))</f>
        <v/>
      </c>
      <c r="BM7" s="297" t="str">
        <f>INDEX([1]data!$L$3:$L$102,MATCH(TRUE,INDEX(EXACT($BD$3,[1]data!$A$3:$A$102),0),0))</f>
        <v/>
      </c>
      <c r="BN7" s="297"/>
      <c r="BO7" s="298"/>
      <c r="BP7" s="59"/>
      <c r="BQ7" s="12">
        <v>6</v>
      </c>
      <c r="BR7" s="28"/>
      <c r="BS7" s="28"/>
      <c r="BT7" s="28"/>
      <c r="BU7" s="28"/>
      <c r="BV7" s="28"/>
      <c r="BW7" s="28"/>
      <c r="BX7" s="29" t="s">
        <v>45</v>
      </c>
      <c r="CH7" s="30">
        <v>6</v>
      </c>
      <c r="CI7" s="32" t="s">
        <v>46</v>
      </c>
      <c r="CJ7" s="18"/>
      <c r="CK7" s="62" t="str">
        <f>$BJ$3</f>
        <v>上杭</v>
      </c>
      <c r="CL7" s="20"/>
      <c r="CM7" s="254"/>
      <c r="CN7" s="255"/>
      <c r="CO7" s="20"/>
      <c r="CP7" s="20"/>
      <c r="CQ7" s="20"/>
      <c r="CR7" s="20"/>
      <c r="CS7" s="20"/>
      <c r="CT7" s="20"/>
      <c r="CU7" s="62" t="str">
        <f>$BJ$5</f>
        <v/>
      </c>
      <c r="CV7" s="62"/>
      <c r="CW7" s="254"/>
      <c r="CX7" s="255"/>
      <c r="CY7" s="62"/>
      <c r="CZ7" s="20"/>
      <c r="DA7" s="20"/>
      <c r="DB7" s="20"/>
      <c r="DC7" s="20"/>
      <c r="DD7" s="20"/>
      <c r="DE7" s="62" t="str">
        <f>$BJ$7</f>
        <v/>
      </c>
      <c r="DF7" s="62"/>
      <c r="DG7" s="254"/>
      <c r="DH7" s="255"/>
      <c r="DI7" s="20"/>
      <c r="DJ7" s="62"/>
      <c r="DK7" s="62"/>
      <c r="DL7" s="20"/>
      <c r="DM7" s="20"/>
      <c r="DN7" s="20"/>
      <c r="DO7" s="62" t="str">
        <f>$BJ$9</f>
        <v/>
      </c>
      <c r="DP7" s="62"/>
      <c r="DQ7" s="254"/>
      <c r="DR7" s="255"/>
      <c r="DS7" s="20"/>
      <c r="DT7" s="20"/>
      <c r="DU7" s="20"/>
      <c r="DV7" s="62"/>
      <c r="DW7" s="62"/>
      <c r="DX7" s="62"/>
      <c r="DY7" s="62" t="str">
        <f>$BJ$15</f>
        <v>下杭</v>
      </c>
      <c r="DZ7" s="62"/>
      <c r="EA7" s="254"/>
      <c r="EB7" s="255"/>
      <c r="EC7" s="62"/>
      <c r="ED7" s="20"/>
      <c r="EE7" s="20"/>
      <c r="EF7" s="20"/>
      <c r="EG7" s="62"/>
      <c r="EH7" s="62"/>
    </row>
    <row r="8" spans="1:138" ht="15" customHeight="1" thickBot="1" x14ac:dyDescent="0.3">
      <c r="A8" s="60"/>
      <c r="B8" s="370"/>
      <c r="C8" s="371"/>
      <c r="D8" s="371"/>
      <c r="E8" s="372"/>
      <c r="F8" s="372"/>
      <c r="G8" s="372"/>
      <c r="H8" s="372"/>
      <c r="I8" s="372"/>
      <c r="J8" s="372"/>
      <c r="K8" s="372"/>
      <c r="L8" s="372"/>
      <c r="M8" s="373"/>
      <c r="N8" s="377"/>
      <c r="O8" s="378"/>
      <c r="P8" s="379"/>
      <c r="Q8" s="382"/>
      <c r="R8" s="382"/>
      <c r="S8" s="382"/>
      <c r="T8" s="382"/>
      <c r="U8" s="382"/>
      <c r="V8" s="382"/>
      <c r="W8" s="382"/>
      <c r="X8" s="382"/>
      <c r="Y8" s="383"/>
      <c r="Z8" s="61"/>
      <c r="AA8" s="326"/>
      <c r="AB8" s="327"/>
      <c r="AC8" s="327"/>
      <c r="AD8" s="327"/>
      <c r="AE8" s="327"/>
      <c r="AF8" s="327"/>
      <c r="AG8" s="327"/>
      <c r="AH8" s="395"/>
      <c r="AI8" s="315"/>
      <c r="AJ8" s="316"/>
      <c r="AK8" s="316"/>
      <c r="AL8" s="354"/>
      <c r="AM8" s="357"/>
      <c r="AN8" s="358"/>
      <c r="AO8" s="358"/>
      <c r="AP8" s="359"/>
      <c r="AR8" s="357"/>
      <c r="AS8" s="358"/>
      <c r="AT8" s="386"/>
      <c r="AU8" s="390"/>
      <c r="AV8" s="391"/>
      <c r="AW8" s="391"/>
      <c r="AX8" s="391"/>
      <c r="AY8" s="392"/>
      <c r="AZ8" s="27"/>
      <c r="BA8" s="38"/>
      <c r="BB8" s="51"/>
      <c r="BC8" s="333"/>
      <c r="BD8" s="360"/>
      <c r="BE8" s="39"/>
      <c r="BF8" s="362"/>
      <c r="BG8" s="364"/>
      <c r="BI8" s="367"/>
      <c r="BJ8" s="337"/>
      <c r="BK8" s="297"/>
      <c r="BL8" s="297"/>
      <c r="BM8" s="297"/>
      <c r="BN8" s="297"/>
      <c r="BO8" s="298"/>
      <c r="BP8" s="59"/>
      <c r="BQ8" s="12">
        <v>7</v>
      </c>
      <c r="BR8" s="29" t="s">
        <v>47</v>
      </c>
      <c r="BS8" s="29" t="s">
        <v>48</v>
      </c>
      <c r="BT8" s="29" t="s">
        <v>48</v>
      </c>
      <c r="BU8" s="29" t="s">
        <v>48</v>
      </c>
      <c r="BV8" s="29" t="s">
        <v>48</v>
      </c>
      <c r="BW8" s="29" t="s">
        <v>48</v>
      </c>
      <c r="BX8" s="29" t="s">
        <v>48</v>
      </c>
      <c r="CH8" s="30">
        <v>7</v>
      </c>
      <c r="CI8" s="32" t="s">
        <v>49</v>
      </c>
      <c r="CJ8" s="18"/>
      <c r="CK8" s="256" t="s">
        <v>22</v>
      </c>
      <c r="CL8" s="257"/>
      <c r="CM8" s="251" t="str">
        <f>VLOOKUP(CK7,$BJ$3:$BM$17,2,FALSE)</f>
        <v>800</v>
      </c>
      <c r="CN8" s="252"/>
      <c r="CO8" s="252"/>
      <c r="CP8" s="252"/>
      <c r="CQ8" s="252"/>
      <c r="CR8" s="252"/>
      <c r="CS8" s="252"/>
      <c r="CT8" s="253"/>
      <c r="CU8" s="256" t="s">
        <v>22</v>
      </c>
      <c r="CV8" s="257"/>
      <c r="CW8" s="251" t="str">
        <f>VLOOKUP(CU7,$BJ$3:$BM$17,2,FALSE)</f>
        <v/>
      </c>
      <c r="CX8" s="252"/>
      <c r="CY8" s="252"/>
      <c r="CZ8" s="252"/>
      <c r="DA8" s="252"/>
      <c r="DB8" s="252"/>
      <c r="DC8" s="252"/>
      <c r="DD8" s="253"/>
      <c r="DE8" s="256" t="s">
        <v>22</v>
      </c>
      <c r="DF8" s="257"/>
      <c r="DG8" s="251" t="str">
        <f>VLOOKUP(DE7,$BJ$3:$BM$17,2,FALSE)</f>
        <v/>
      </c>
      <c r="DH8" s="252"/>
      <c r="DI8" s="252"/>
      <c r="DJ8" s="252"/>
      <c r="DK8" s="252"/>
      <c r="DL8" s="252"/>
      <c r="DM8" s="252"/>
      <c r="DN8" s="253"/>
      <c r="DO8" s="256" t="s">
        <v>22</v>
      </c>
      <c r="DP8" s="257"/>
      <c r="DQ8" s="251" t="str">
        <f>VLOOKUP(DO7,$BJ$3:$BM$17,2,FALSE)</f>
        <v/>
      </c>
      <c r="DR8" s="252"/>
      <c r="DS8" s="252"/>
      <c r="DT8" s="252"/>
      <c r="DU8" s="252"/>
      <c r="DV8" s="252"/>
      <c r="DW8" s="252"/>
      <c r="DX8" s="402"/>
      <c r="DY8" s="403" t="s">
        <v>22</v>
      </c>
      <c r="DZ8" s="257"/>
      <c r="EA8" s="251" t="str">
        <f>VLOOKUP(DY7,$BJ$3:$BM$17,2,FALSE)</f>
        <v>800</v>
      </c>
      <c r="EB8" s="252"/>
      <c r="EC8" s="252"/>
      <c r="ED8" s="252"/>
      <c r="EE8" s="252"/>
      <c r="EF8" s="252"/>
      <c r="EG8" s="252"/>
      <c r="EH8" s="253"/>
    </row>
    <row r="9" spans="1:138" ht="15" customHeight="1" thickBot="1" x14ac:dyDescent="0.3">
      <c r="A9" s="66"/>
      <c r="B9" s="67"/>
      <c r="C9" s="67"/>
      <c r="D9" s="67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7"/>
      <c r="AZ9" s="69"/>
      <c r="BA9" s="26"/>
      <c r="BB9" s="8"/>
      <c r="BC9" s="333" t="s">
        <v>50</v>
      </c>
      <c r="BD9" s="360">
        <v>1</v>
      </c>
      <c r="BF9" s="335" t="s">
        <v>51</v>
      </c>
      <c r="BG9" s="406">
        <f>VLOOKUP(TEXT($BG$7,"@"),杭仕様,2,FALSE)</f>
        <v>0.8</v>
      </c>
      <c r="BI9" s="367">
        <v>4</v>
      </c>
      <c r="BJ9" s="337" t="str">
        <f>IF(INDEX($BQ$1:$BX$8,BI11,MATCH($BG$3,$BQ$1:$BX$1,0))="","",INDEX($BQ$1:$BX$8,BI11,MATCH($BG$3,$BQ$1:$BX$1,0)))</f>
        <v/>
      </c>
      <c r="BK9" s="297" t="str">
        <f>IF(INDEX([1]data!$M$3:$M$102,MATCH(TRUE,INDEX(EXACT($BD$3,[1]data!$A$3:$A$102),0),0))="","",INDEX([1]data!$M$3:$M$102,MATCH(TRUE,INDEX(EXACT($BD$3,[1]data!$A$3:$A$102),0),0)))</f>
        <v/>
      </c>
      <c r="BL9" s="297" t="str">
        <f>IF(BK9="","",INDEX([1]data!$N$3:$N$102,MATCH(TRUE,INDEX(EXACT($BD$3,[1]data!$A$3:$A$102),0),0)))</f>
        <v/>
      </c>
      <c r="BM9" s="297" t="str">
        <f>INDEX([1]data!$O$3:$O$102,MATCH(TRUE,INDEX(EXACT($BD$3,[1]data!$A$3:$A$102),0),0))</f>
        <v/>
      </c>
      <c r="BN9" s="297"/>
      <c r="BO9" s="298"/>
      <c r="BP9" s="59"/>
      <c r="CJ9" s="18"/>
      <c r="CK9" s="288" t="s">
        <v>9</v>
      </c>
      <c r="CL9" s="289"/>
      <c r="CM9" s="286" t="str">
        <f>VLOOKUP(CK7,$BJ$3:$BM$17,3,FALSE)&amp;"m"</f>
        <v>5m</v>
      </c>
      <c r="CN9" s="287"/>
      <c r="CO9" s="287"/>
      <c r="CP9" s="287"/>
      <c r="CQ9" s="287"/>
      <c r="CR9" s="287"/>
      <c r="CS9" s="287"/>
      <c r="CT9" s="43"/>
      <c r="CU9" s="288" t="s">
        <v>9</v>
      </c>
      <c r="CV9" s="289"/>
      <c r="CW9" s="286" t="str">
        <f>VLOOKUP(CU7,$BJ$3:$BM$17,3,FALSE)&amp;"m"</f>
        <v>m</v>
      </c>
      <c r="CX9" s="287"/>
      <c r="CY9" s="287"/>
      <c r="CZ9" s="287"/>
      <c r="DA9" s="287"/>
      <c r="DB9" s="287"/>
      <c r="DC9" s="287"/>
      <c r="DD9" s="43"/>
      <c r="DE9" s="288" t="s">
        <v>9</v>
      </c>
      <c r="DF9" s="289"/>
      <c r="DG9" s="286" t="str">
        <f>VLOOKUP(DE7,$BJ$3:$BM$17,3,FALSE)&amp;"m"</f>
        <v>m</v>
      </c>
      <c r="DH9" s="287"/>
      <c r="DI9" s="287"/>
      <c r="DJ9" s="287"/>
      <c r="DK9" s="287"/>
      <c r="DL9" s="287"/>
      <c r="DM9" s="287"/>
      <c r="DN9" s="435"/>
      <c r="DO9" s="288" t="s">
        <v>9</v>
      </c>
      <c r="DP9" s="289"/>
      <c r="DQ9" s="286" t="str">
        <f>VLOOKUP(DO7,$BJ$3:$BM$17,3,FALSE)&amp;"m"</f>
        <v>m</v>
      </c>
      <c r="DR9" s="287"/>
      <c r="DS9" s="287"/>
      <c r="DT9" s="287"/>
      <c r="DU9" s="287"/>
      <c r="DV9" s="287"/>
      <c r="DW9" s="287"/>
      <c r="DX9" s="436"/>
      <c r="DY9" s="437" t="s">
        <v>9</v>
      </c>
      <c r="DZ9" s="289"/>
      <c r="EA9" s="286" t="str">
        <f>VLOOKUP(DY7,$BJ$3:$BM$17,3,FALSE)&amp;"m"</f>
        <v>13m</v>
      </c>
      <c r="EB9" s="287"/>
      <c r="EC9" s="287"/>
      <c r="ED9" s="287"/>
      <c r="EE9" s="287"/>
      <c r="EF9" s="287"/>
      <c r="EG9" s="287"/>
      <c r="EH9" s="44"/>
    </row>
    <row r="10" spans="1:138" ht="15" customHeight="1" thickBot="1" x14ac:dyDescent="0.3">
      <c r="A10" s="35"/>
      <c r="B10" s="407"/>
      <c r="C10" s="408"/>
      <c r="D10" s="408"/>
      <c r="E10" s="411"/>
      <c r="F10" s="411"/>
      <c r="G10" s="411"/>
      <c r="H10" s="411"/>
      <c r="I10" s="412"/>
      <c r="J10" s="61"/>
      <c r="K10" s="415"/>
      <c r="L10" s="416"/>
      <c r="M10" s="416"/>
      <c r="N10" s="411"/>
      <c r="O10" s="411"/>
      <c r="P10" s="411"/>
      <c r="Q10" s="411"/>
      <c r="R10" s="412"/>
      <c r="S10" s="61"/>
      <c r="T10" s="419"/>
      <c r="U10" s="411"/>
      <c r="V10" s="411"/>
      <c r="W10" s="411"/>
      <c r="X10" s="411"/>
      <c r="Y10" s="421"/>
      <c r="Z10" s="70"/>
      <c r="AB10" s="423"/>
      <c r="AC10" s="424"/>
      <c r="AD10" s="424"/>
      <c r="AE10" s="427"/>
      <c r="AF10" s="427"/>
      <c r="AG10" s="427"/>
      <c r="AH10" s="428"/>
      <c r="AJ10" s="431"/>
      <c r="AK10" s="432"/>
      <c r="AL10" s="432"/>
      <c r="AM10" s="432"/>
      <c r="AN10" s="432"/>
      <c r="AO10" s="432"/>
      <c r="AP10" s="449"/>
      <c r="AZ10" s="27"/>
      <c r="BC10" s="404"/>
      <c r="BD10" s="405"/>
      <c r="BF10" s="335"/>
      <c r="BG10" s="406"/>
      <c r="BI10" s="367"/>
      <c r="BJ10" s="337"/>
      <c r="BK10" s="297"/>
      <c r="BL10" s="297"/>
      <c r="BM10" s="297"/>
      <c r="BN10" s="297"/>
      <c r="BO10" s="298"/>
      <c r="BP10" s="59"/>
      <c r="BQ10" s="11" t="s">
        <v>11</v>
      </c>
      <c r="BR10" s="12">
        <v>1</v>
      </c>
      <c r="BS10" s="12">
        <v>2</v>
      </c>
      <c r="BT10" s="12">
        <v>3</v>
      </c>
      <c r="BU10" s="12">
        <v>4</v>
      </c>
      <c r="BV10" s="12">
        <v>5</v>
      </c>
      <c r="BW10" s="12">
        <v>6</v>
      </c>
      <c r="BX10" s="12">
        <v>7</v>
      </c>
      <c r="CJ10" s="18"/>
      <c r="CK10" s="288" t="s">
        <v>10</v>
      </c>
      <c r="CL10" s="289"/>
      <c r="CM10" s="299" t="str">
        <f>VLOOKUP(CK7,$BJ$3:$BM$17,4,FALSE)</f>
        <v>HIT-SCⅡ,t=9(S)</v>
      </c>
      <c r="CN10" s="300"/>
      <c r="CO10" s="300"/>
      <c r="CP10" s="300"/>
      <c r="CQ10" s="300"/>
      <c r="CR10" s="300"/>
      <c r="CS10" s="300"/>
      <c r="CT10" s="301"/>
      <c r="CU10" s="288" t="s">
        <v>10</v>
      </c>
      <c r="CV10" s="289"/>
      <c r="CW10" s="299" t="str">
        <f>VLOOKUP(CU7,$BJ$3:$BM$17,4,FALSE)</f>
        <v/>
      </c>
      <c r="CX10" s="300"/>
      <c r="CY10" s="300"/>
      <c r="CZ10" s="300"/>
      <c r="DA10" s="300"/>
      <c r="DB10" s="300"/>
      <c r="DC10" s="300"/>
      <c r="DD10" s="301"/>
      <c r="DE10" s="288" t="s">
        <v>10</v>
      </c>
      <c r="DF10" s="289"/>
      <c r="DG10" s="299" t="str">
        <f>VLOOKUP(DE7,$BJ$3:$BM$17,4,FALSE)</f>
        <v/>
      </c>
      <c r="DH10" s="300"/>
      <c r="DI10" s="300"/>
      <c r="DJ10" s="300"/>
      <c r="DK10" s="300"/>
      <c r="DL10" s="300"/>
      <c r="DM10" s="300"/>
      <c r="DN10" s="301"/>
      <c r="DO10" s="288" t="s">
        <v>10</v>
      </c>
      <c r="DP10" s="289"/>
      <c r="DQ10" s="299" t="str">
        <f>VLOOKUP(DO7,$BJ$3:$BM$17,4,FALSE)</f>
        <v/>
      </c>
      <c r="DR10" s="300"/>
      <c r="DS10" s="300"/>
      <c r="DT10" s="300"/>
      <c r="DU10" s="300"/>
      <c r="DV10" s="300"/>
      <c r="DW10" s="300"/>
      <c r="DX10" s="438"/>
      <c r="DY10" s="437" t="s">
        <v>10</v>
      </c>
      <c r="DZ10" s="289"/>
      <c r="EA10" s="299" t="str">
        <f>VLOOKUP(DY7,$BJ$3:$BM$17,4,FALSE)</f>
        <v>HIT-PHC-A(S)</v>
      </c>
      <c r="EB10" s="300"/>
      <c r="EC10" s="300"/>
      <c r="ED10" s="300"/>
      <c r="EE10" s="300"/>
      <c r="EF10" s="300"/>
      <c r="EG10" s="300"/>
      <c r="EH10" s="301"/>
    </row>
    <row r="11" spans="1:138" ht="15" customHeight="1" thickBot="1" x14ac:dyDescent="0.3">
      <c r="A11" s="35"/>
      <c r="B11" s="409"/>
      <c r="C11" s="410"/>
      <c r="D11" s="410"/>
      <c r="E11" s="413"/>
      <c r="F11" s="413"/>
      <c r="G11" s="413"/>
      <c r="H11" s="413"/>
      <c r="I11" s="414"/>
      <c r="J11" s="61"/>
      <c r="K11" s="417"/>
      <c r="L11" s="418"/>
      <c r="M11" s="418"/>
      <c r="N11" s="413"/>
      <c r="O11" s="413"/>
      <c r="P11" s="413"/>
      <c r="Q11" s="413"/>
      <c r="R11" s="414"/>
      <c r="S11" s="61"/>
      <c r="T11" s="420"/>
      <c r="U11" s="413"/>
      <c r="V11" s="413"/>
      <c r="W11" s="413"/>
      <c r="X11" s="413"/>
      <c r="Y11" s="422"/>
      <c r="Z11" s="72"/>
      <c r="AB11" s="425"/>
      <c r="AC11" s="426"/>
      <c r="AD11" s="426"/>
      <c r="AE11" s="429"/>
      <c r="AF11" s="429"/>
      <c r="AG11" s="429"/>
      <c r="AH11" s="430"/>
      <c r="AJ11" s="433"/>
      <c r="AK11" s="434"/>
      <c r="AL11" s="434"/>
      <c r="AM11" s="434"/>
      <c r="AN11" s="434"/>
      <c r="AO11" s="434"/>
      <c r="AP11" s="450"/>
      <c r="AZ11" s="27"/>
      <c r="BE11" s="39"/>
      <c r="BF11" s="335" t="s">
        <v>9</v>
      </c>
      <c r="BG11" s="336">
        <f>SUM(BL3:BL16)</f>
        <v>18</v>
      </c>
      <c r="BI11" s="367">
        <v>5</v>
      </c>
      <c r="BJ11" s="337" t="str">
        <f>IF(INDEX($BQ$1:$BX$8,BI13,MATCH($BG$3,$BQ$1:$BX$1,0))="","",INDEX($BQ$1:$BX$8,BI13,MATCH($BG$3,$BQ$1:$BX$1,0)))</f>
        <v/>
      </c>
      <c r="BK11" s="297" t="str">
        <f>IF(INDEX([1]data!$P$3:$P$102,MATCH(TRUE,INDEX(EXACT($BD$3,[1]data!$A$3:$A$102),0),0))="","",INDEX([1]data!$P$3:$P$102,MATCH(TRUE,INDEX(EXACT($BD$3,[1]data!$A$3:$A$102),0),0)))</f>
        <v/>
      </c>
      <c r="BL11" s="297" t="str">
        <f>IF(BK11="","",INDEX([1]data!$Q$3:$Q$102,MATCH(TRUE,INDEX(EXACT($BD$3,[1]data!$A$3:$A$102),0),0)))</f>
        <v/>
      </c>
      <c r="BM11" s="297" t="str">
        <f>INDEX([1]data!$R$3:$R$102,MATCH(TRUE,INDEX(EXACT($BD$3,[1]data!$A$3:$A$102),0),0))</f>
        <v/>
      </c>
      <c r="BN11" s="297"/>
      <c r="BO11" s="298"/>
      <c r="BP11" s="59"/>
      <c r="BQ11" s="12">
        <v>1</v>
      </c>
      <c r="BR11" s="28"/>
      <c r="BS11" s="28"/>
      <c r="BT11" s="29" t="s">
        <v>52</v>
      </c>
      <c r="BU11" s="29" t="s">
        <v>53</v>
      </c>
      <c r="BV11" s="29" t="s">
        <v>53</v>
      </c>
      <c r="BW11" s="29" t="s">
        <v>53</v>
      </c>
      <c r="BX11" s="29" t="s">
        <v>53</v>
      </c>
      <c r="CJ11" s="18"/>
      <c r="CK11" s="365" t="s">
        <v>39</v>
      </c>
      <c r="CL11" s="366"/>
      <c r="CM11" s="439" t="s">
        <v>40</v>
      </c>
      <c r="CN11" s="440"/>
      <c r="CO11" s="440"/>
      <c r="CP11" s="440"/>
      <c r="CQ11" s="440"/>
      <c r="CR11" s="440"/>
      <c r="CS11" s="440"/>
      <c r="CT11" s="441"/>
      <c r="CU11" s="365" t="s">
        <v>39</v>
      </c>
      <c r="CV11" s="366"/>
      <c r="CW11" s="445" t="s">
        <v>40</v>
      </c>
      <c r="CX11" s="349"/>
      <c r="CY11" s="349"/>
      <c r="CZ11" s="349"/>
      <c r="DA11" s="349"/>
      <c r="DB11" s="349"/>
      <c r="DC11" s="349"/>
      <c r="DD11" s="350"/>
      <c r="DE11" s="365" t="s">
        <v>39</v>
      </c>
      <c r="DF11" s="366"/>
      <c r="DG11" s="445" t="s">
        <v>40</v>
      </c>
      <c r="DH11" s="349"/>
      <c r="DI11" s="349"/>
      <c r="DJ11" s="349"/>
      <c r="DK11" s="349"/>
      <c r="DL11" s="349"/>
      <c r="DM11" s="349"/>
      <c r="DN11" s="350"/>
      <c r="DO11" s="365" t="s">
        <v>39</v>
      </c>
      <c r="DP11" s="366"/>
      <c r="DQ11" s="445" t="s">
        <v>40</v>
      </c>
      <c r="DR11" s="349"/>
      <c r="DS11" s="349"/>
      <c r="DT11" s="349"/>
      <c r="DU11" s="349"/>
      <c r="DV11" s="349"/>
      <c r="DW11" s="349"/>
      <c r="DX11" s="448"/>
      <c r="DY11" s="444" t="s">
        <v>39</v>
      </c>
      <c r="DZ11" s="366"/>
      <c r="EA11" s="445" t="s">
        <v>40</v>
      </c>
      <c r="EB11" s="349"/>
      <c r="EC11" s="349"/>
      <c r="ED11" s="349"/>
      <c r="EE11" s="349"/>
      <c r="EF11" s="349"/>
      <c r="EG11" s="349"/>
      <c r="EH11" s="350"/>
    </row>
    <row r="12" spans="1:138" ht="15" customHeight="1" thickBot="1" x14ac:dyDescent="0.3">
      <c r="A12" s="35"/>
      <c r="B12" s="67"/>
      <c r="C12" s="67"/>
      <c r="D12" s="67"/>
      <c r="E12" s="67"/>
      <c r="F12" s="68"/>
      <c r="G12" s="68"/>
      <c r="H12" s="68"/>
      <c r="I12" s="68"/>
      <c r="J12" s="68"/>
      <c r="L12" s="68"/>
      <c r="M12" s="68"/>
      <c r="N12" s="68"/>
      <c r="O12" s="68"/>
      <c r="P12" s="68"/>
      <c r="Q12" s="68"/>
      <c r="R12" s="68"/>
      <c r="S12" s="68"/>
      <c r="T12" s="68"/>
      <c r="V12" s="68"/>
      <c r="W12" s="68"/>
      <c r="X12" s="68"/>
      <c r="Y12" s="68"/>
      <c r="Z12" s="68"/>
      <c r="AA12" s="68"/>
      <c r="AB12" s="68"/>
      <c r="AC12" s="75"/>
      <c r="AD12" s="75"/>
      <c r="AZ12" s="27"/>
      <c r="BA12" s="76"/>
      <c r="BB12" s="77"/>
      <c r="BC12" s="78" t="s">
        <v>54</v>
      </c>
      <c r="BE12" s="79"/>
      <c r="BF12" s="335"/>
      <c r="BG12" s="336"/>
      <c r="BI12" s="367"/>
      <c r="BJ12" s="337"/>
      <c r="BK12" s="297"/>
      <c r="BL12" s="297"/>
      <c r="BM12" s="297"/>
      <c r="BN12" s="297"/>
      <c r="BO12" s="298"/>
      <c r="BQ12" s="12">
        <v>2</v>
      </c>
      <c r="BR12" s="28"/>
      <c r="BS12" s="28"/>
      <c r="BT12" s="28"/>
      <c r="BU12" s="29" t="s">
        <v>55</v>
      </c>
      <c r="BV12" s="29" t="s">
        <v>55</v>
      </c>
      <c r="BW12" s="29" t="s">
        <v>55</v>
      </c>
      <c r="BX12" s="29" t="s">
        <v>55</v>
      </c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</row>
    <row r="13" spans="1:138" ht="15" customHeight="1" thickBot="1" x14ac:dyDescent="0.3">
      <c r="A13" s="35"/>
      <c r="B13" s="61"/>
      <c r="C13" s="67"/>
      <c r="D13" s="67"/>
      <c r="E13" s="67"/>
      <c r="F13" s="446"/>
      <c r="G13" s="447"/>
      <c r="H13" s="61"/>
      <c r="I13" s="68"/>
      <c r="J13" s="68"/>
      <c r="L13" s="68"/>
      <c r="M13" s="68"/>
      <c r="N13" s="68"/>
      <c r="O13" s="68"/>
      <c r="P13" s="68"/>
      <c r="Q13" s="68"/>
      <c r="R13" s="68"/>
      <c r="S13" s="68"/>
      <c r="T13" s="68"/>
      <c r="V13" s="68"/>
      <c r="W13" s="68"/>
      <c r="X13" s="68"/>
      <c r="Y13" s="68"/>
      <c r="Z13" s="68"/>
      <c r="AA13" s="68"/>
      <c r="AB13" s="68"/>
      <c r="AC13" s="75"/>
      <c r="AD13" s="75"/>
      <c r="AZ13" s="27"/>
      <c r="BA13" s="79"/>
      <c r="BB13" s="77"/>
      <c r="BC13" s="80" t="s">
        <v>56</v>
      </c>
      <c r="BD13" s="81"/>
      <c r="BE13" s="79"/>
      <c r="BF13" s="335" t="s">
        <v>57</v>
      </c>
      <c r="BG13" s="363" t="str">
        <f>BG9*1000&amp;BG11</f>
        <v>80018</v>
      </c>
      <c r="BI13" s="367">
        <v>6</v>
      </c>
      <c r="BJ13" s="337" t="str">
        <f>IF(INDEX($BQ$1:$BX$8,BI15,MATCH($BG$3,$BQ$1:$BX$1,0))="","",INDEX($BQ$1:$BX$8,BI15,MATCH($BG$3,$BQ$1:$BX$1,0)))</f>
        <v/>
      </c>
      <c r="BK13" s="297" t="str">
        <f>IF(INDEX([1]data!$S$3:$S$102,MATCH(TRUE,INDEX(EXACT($BD$3,[1]data!$A$3:$A$102),0),0))="","",INDEX([1]data!$S$3:$S$102,MATCH(TRUE,INDEX(EXACT($BD$3,[1]data!$A$3:$A$102),0),0)))</f>
        <v/>
      </c>
      <c r="BL13" s="297" t="str">
        <f>IF(BK13="","",INDEX([1]data!$T$3:$T$102,MATCH(TRUE,INDEX(EXACT($BD$3,[1]data!$A$3:$A$102),0),0)))</f>
        <v/>
      </c>
      <c r="BM13" s="297" t="str">
        <f>INDEX([1]data!$U$3:$U$102,MATCH(TRUE,INDEX(EXACT($BD$3,[1]data!$A$3:$A$102),0),0))</f>
        <v/>
      </c>
      <c r="BN13" s="297"/>
      <c r="BO13" s="298"/>
      <c r="BQ13" s="12">
        <v>3</v>
      </c>
      <c r="BR13" s="28"/>
      <c r="BS13" s="28"/>
      <c r="BT13" s="28"/>
      <c r="BU13" s="28"/>
      <c r="BV13" s="29" t="s">
        <v>58</v>
      </c>
      <c r="BW13" s="29" t="s">
        <v>58</v>
      </c>
      <c r="BX13" s="29" t="s">
        <v>58</v>
      </c>
      <c r="CJ13" s="18"/>
      <c r="CK13" s="82"/>
      <c r="CL13" s="82"/>
      <c r="CM13" s="82"/>
      <c r="CN13" s="82"/>
      <c r="CO13" s="82"/>
      <c r="CP13" s="82"/>
      <c r="CQ13" s="442"/>
      <c r="CR13" s="443"/>
      <c r="CS13" s="82"/>
      <c r="CT13" s="82"/>
      <c r="CU13" s="82"/>
      <c r="CV13" s="82"/>
      <c r="CW13" s="82"/>
      <c r="CX13" s="82"/>
      <c r="CY13" s="442"/>
      <c r="CZ13" s="443"/>
      <c r="DA13" s="82"/>
      <c r="DB13" s="82"/>
      <c r="DC13" s="82"/>
      <c r="DD13" s="82"/>
      <c r="DE13" s="82"/>
      <c r="DF13" s="82"/>
      <c r="DG13" s="442"/>
      <c r="DH13" s="443"/>
      <c r="DI13" s="82"/>
      <c r="DJ13" s="82"/>
      <c r="DK13" s="82"/>
      <c r="DL13" s="82"/>
      <c r="DM13" s="82"/>
      <c r="DN13" s="82"/>
      <c r="DO13" s="442"/>
      <c r="DP13" s="443"/>
      <c r="DQ13" s="82"/>
      <c r="DR13" s="82"/>
      <c r="DS13" s="82"/>
      <c r="DT13" s="82"/>
      <c r="DU13" s="82"/>
      <c r="DV13" s="82"/>
      <c r="DW13" s="442"/>
      <c r="DX13" s="443"/>
      <c r="DY13" s="82"/>
      <c r="DZ13" s="82"/>
      <c r="EA13" s="82"/>
      <c r="EB13" s="82"/>
      <c r="EC13" s="82"/>
      <c r="ED13" s="82"/>
      <c r="EE13" s="442"/>
      <c r="EF13" s="443"/>
      <c r="EG13" s="18"/>
      <c r="EH13" s="18"/>
    </row>
    <row r="14" spans="1:138" ht="15" customHeight="1" thickBot="1" x14ac:dyDescent="0.3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27"/>
      <c r="BA14" s="79"/>
      <c r="BB14" s="77"/>
      <c r="BC14" s="83" t="s">
        <v>59</v>
      </c>
      <c r="BD14" s="84"/>
      <c r="BE14" s="79"/>
      <c r="BF14" s="335"/>
      <c r="BG14" s="364"/>
      <c r="BI14" s="367"/>
      <c r="BJ14" s="337"/>
      <c r="BK14" s="297"/>
      <c r="BL14" s="297"/>
      <c r="BM14" s="297"/>
      <c r="BN14" s="297"/>
      <c r="BO14" s="298"/>
      <c r="BQ14" s="12">
        <v>4</v>
      </c>
      <c r="BR14" s="28"/>
      <c r="BS14" s="28"/>
      <c r="BT14" s="28"/>
      <c r="BU14" s="28"/>
      <c r="BV14" s="28"/>
      <c r="BW14" s="29" t="s">
        <v>60</v>
      </c>
      <c r="BX14" s="29" t="s">
        <v>60</v>
      </c>
      <c r="CJ14" s="18"/>
      <c r="CK14" s="454" t="str">
        <f>$BJ$20</f>
        <v/>
      </c>
      <c r="CL14" s="33" t="s">
        <v>61</v>
      </c>
      <c r="CM14" s="85"/>
      <c r="CN14" s="34"/>
      <c r="CO14" s="451" t="s">
        <v>62</v>
      </c>
      <c r="CP14" s="452"/>
      <c r="CQ14" s="452"/>
      <c r="CR14" s="453"/>
      <c r="CS14" s="454" t="str">
        <f>$BJ$22</f>
        <v/>
      </c>
      <c r="CT14" s="33" t="s">
        <v>61</v>
      </c>
      <c r="CU14" s="85"/>
      <c r="CV14" s="34"/>
      <c r="CW14" s="451" t="s">
        <v>62</v>
      </c>
      <c r="CX14" s="452"/>
      <c r="CY14" s="452"/>
      <c r="CZ14" s="453"/>
      <c r="DA14" s="454" t="str">
        <f>$BJ$24</f>
        <v/>
      </c>
      <c r="DB14" s="33" t="s">
        <v>61</v>
      </c>
      <c r="DC14" s="85"/>
      <c r="DD14" s="34"/>
      <c r="DE14" s="451" t="s">
        <v>62</v>
      </c>
      <c r="DF14" s="452"/>
      <c r="DG14" s="452"/>
      <c r="DH14" s="453"/>
      <c r="DI14" s="454" t="str">
        <f>$BJ$26</f>
        <v/>
      </c>
      <c r="DJ14" s="33" t="s">
        <v>61</v>
      </c>
      <c r="DK14" s="85"/>
      <c r="DL14" s="34"/>
      <c r="DM14" s="451" t="s">
        <v>62</v>
      </c>
      <c r="DN14" s="452"/>
      <c r="DO14" s="452"/>
      <c r="DP14" s="453"/>
      <c r="DQ14" s="454" t="str">
        <f>$BJ$28</f>
        <v/>
      </c>
      <c r="DR14" s="33" t="s">
        <v>61</v>
      </c>
      <c r="DS14" s="85"/>
      <c r="DT14" s="34"/>
      <c r="DU14" s="451" t="s">
        <v>62</v>
      </c>
      <c r="DV14" s="452"/>
      <c r="DW14" s="452"/>
      <c r="DX14" s="453"/>
      <c r="DY14" s="454" t="str">
        <f>$BJ$30</f>
        <v>下+上</v>
      </c>
      <c r="DZ14" s="33" t="s">
        <v>61</v>
      </c>
      <c r="EA14" s="85"/>
      <c r="EB14" s="34"/>
      <c r="EC14" s="451" t="s">
        <v>62</v>
      </c>
      <c r="ED14" s="452"/>
      <c r="EE14" s="452"/>
      <c r="EF14" s="453"/>
      <c r="EG14" s="18"/>
      <c r="EH14" s="18"/>
    </row>
    <row r="15" spans="1:138" ht="15" customHeight="1" thickBot="1" x14ac:dyDescent="0.3">
      <c r="A15" s="60"/>
      <c r="B15" s="62"/>
      <c r="C15" s="20"/>
      <c r="D15" s="254"/>
      <c r="E15" s="255"/>
      <c r="F15" s="20"/>
      <c r="G15" s="20"/>
      <c r="H15" s="20"/>
      <c r="I15" s="20"/>
      <c r="J15" s="20"/>
      <c r="K15" s="20"/>
      <c r="L15" s="62"/>
      <c r="M15" s="62"/>
      <c r="N15" s="254"/>
      <c r="O15" s="255"/>
      <c r="P15" s="62"/>
      <c r="Q15" s="20"/>
      <c r="R15" s="20"/>
      <c r="S15" s="20"/>
      <c r="T15" s="20"/>
      <c r="U15" s="20"/>
      <c r="V15" s="62"/>
      <c r="W15" s="62"/>
      <c r="X15" s="254"/>
      <c r="Y15" s="255"/>
      <c r="Z15" s="20"/>
      <c r="AA15" s="62"/>
      <c r="AB15" s="62"/>
      <c r="AC15" s="20"/>
      <c r="AD15" s="20"/>
      <c r="AE15" s="20"/>
      <c r="AF15" s="62"/>
      <c r="AG15" s="62"/>
      <c r="AH15" s="254"/>
      <c r="AI15" s="255"/>
      <c r="AJ15" s="20"/>
      <c r="AK15" s="20"/>
      <c r="AL15" s="20"/>
      <c r="AM15" s="62"/>
      <c r="AN15" s="62"/>
      <c r="AO15" s="62"/>
      <c r="AP15" s="62"/>
      <c r="AQ15" s="62"/>
      <c r="AR15" s="254"/>
      <c r="AS15" s="255"/>
      <c r="AT15" s="62"/>
      <c r="AU15" s="20"/>
      <c r="AV15" s="20"/>
      <c r="AW15" s="20"/>
      <c r="AX15" s="62"/>
      <c r="AY15" s="62"/>
      <c r="AZ15" s="27"/>
      <c r="BA15" s="79"/>
      <c r="BB15" s="77"/>
      <c r="BC15" s="86" t="s">
        <v>63</v>
      </c>
      <c r="BD15" s="87"/>
      <c r="BE15" s="79"/>
      <c r="BF15" s="335" t="s">
        <v>64</v>
      </c>
      <c r="BG15" s="406">
        <f>VLOOKUP(TEXT($BG$7,"@"),杭仕様,4,FALSE)</f>
        <v>1</v>
      </c>
      <c r="BI15" s="367">
        <v>7</v>
      </c>
      <c r="BJ15" s="337" t="str">
        <f>INDEX($BQ$1:$BX$8,BI17,MATCH($BG$3,$BQ$1:$BX$1,0))</f>
        <v>下杭</v>
      </c>
      <c r="BK15" s="297" t="str">
        <f>INDEX([1]data!$AE$3:$AE$102,MATCH(TRUE,INDEX(EXACT($BD$3,[1]data!$A$3:$A$102),0),0))</f>
        <v>800</v>
      </c>
      <c r="BL15" s="297">
        <f>INDEX([1]data!$AF$3:$AF$102,MATCH(TRUE,INDEX(EXACT($BD$3,[1]data!$A$3:$A$102),0),0))</f>
        <v>13</v>
      </c>
      <c r="BM15" s="297" t="str">
        <f>INDEX([1]data!$AG$3:$AG$102,MATCH(TRUE,INDEX(EXACT($BD$3,[1]data!$A$3:$A$102),0),0))</f>
        <v>HIT-PHC-A(S)</v>
      </c>
      <c r="BN15" s="297"/>
      <c r="BO15" s="298"/>
      <c r="BQ15" s="12">
        <v>5</v>
      </c>
      <c r="BR15" s="28"/>
      <c r="BS15" s="28"/>
      <c r="BT15" s="28"/>
      <c r="BU15" s="28"/>
      <c r="BV15" s="28"/>
      <c r="BW15" s="28"/>
      <c r="BX15" s="29" t="s">
        <v>65</v>
      </c>
      <c r="CJ15" s="18"/>
      <c r="CK15" s="455"/>
      <c r="CL15" s="40" t="s">
        <v>66</v>
      </c>
      <c r="CM15" s="88"/>
      <c r="CN15" s="41"/>
      <c r="CO15" s="299" t="str">
        <f>VLOOKUP(CK14,$BJ$20:$BN$30,2,FALSE)</f>
        <v/>
      </c>
      <c r="CP15" s="300"/>
      <c r="CQ15" s="300"/>
      <c r="CR15" s="301"/>
      <c r="CS15" s="455"/>
      <c r="CT15" s="40" t="s">
        <v>66</v>
      </c>
      <c r="CU15" s="88"/>
      <c r="CV15" s="41"/>
      <c r="CW15" s="299" t="str">
        <f>VLOOKUP(CS14,$BJ$20:$BN$30,2,FALSE)</f>
        <v/>
      </c>
      <c r="CX15" s="300"/>
      <c r="CY15" s="300"/>
      <c r="CZ15" s="301"/>
      <c r="DA15" s="455"/>
      <c r="DB15" s="40" t="s">
        <v>66</v>
      </c>
      <c r="DC15" s="88"/>
      <c r="DD15" s="41"/>
      <c r="DE15" s="299" t="str">
        <f>VLOOKUP(DA14,$BJ$20:$BN$30,2,FALSE)</f>
        <v/>
      </c>
      <c r="DF15" s="300"/>
      <c r="DG15" s="300"/>
      <c r="DH15" s="301"/>
      <c r="DI15" s="455"/>
      <c r="DJ15" s="40" t="s">
        <v>66</v>
      </c>
      <c r="DK15" s="88"/>
      <c r="DL15" s="41"/>
      <c r="DM15" s="299" t="str">
        <f>VLOOKUP(DI14,$BJ$20:$BN$30,2,FALSE)</f>
        <v/>
      </c>
      <c r="DN15" s="300"/>
      <c r="DO15" s="300"/>
      <c r="DP15" s="301"/>
      <c r="DQ15" s="455"/>
      <c r="DR15" s="40" t="s">
        <v>66</v>
      </c>
      <c r="DS15" s="88"/>
      <c r="DT15" s="41"/>
      <c r="DU15" s="299" t="str">
        <f>VLOOKUP(DQ14,$BJ$20:$BN$30,2,FALSE)</f>
        <v/>
      </c>
      <c r="DV15" s="300"/>
      <c r="DW15" s="300"/>
      <c r="DX15" s="301"/>
      <c r="DY15" s="455"/>
      <c r="DZ15" s="40" t="s">
        <v>66</v>
      </c>
      <c r="EA15" s="88"/>
      <c r="EB15" s="41"/>
      <c r="EC15" s="299" t="str">
        <f>VLOOKUP(DY14,$BJ$20:$BN$30,2,FALSE)</f>
        <v>4040-Ⅰ</v>
      </c>
      <c r="ED15" s="300"/>
      <c r="EE15" s="300"/>
      <c r="EF15" s="301"/>
      <c r="EG15" s="18"/>
      <c r="EH15" s="18"/>
    </row>
    <row r="16" spans="1:138" ht="15" customHeight="1" thickBot="1" x14ac:dyDescent="0.3">
      <c r="A16" s="60"/>
      <c r="B16" s="256"/>
      <c r="C16" s="257"/>
      <c r="D16" s="251"/>
      <c r="E16" s="252"/>
      <c r="F16" s="252"/>
      <c r="G16" s="252"/>
      <c r="H16" s="252"/>
      <c r="I16" s="252"/>
      <c r="J16" s="252"/>
      <c r="K16" s="253"/>
      <c r="L16" s="256"/>
      <c r="M16" s="257"/>
      <c r="N16" s="251"/>
      <c r="O16" s="252"/>
      <c r="P16" s="252"/>
      <c r="Q16" s="252"/>
      <c r="R16" s="252"/>
      <c r="S16" s="252"/>
      <c r="T16" s="252"/>
      <c r="U16" s="253"/>
      <c r="V16" s="256"/>
      <c r="W16" s="257"/>
      <c r="X16" s="251"/>
      <c r="Y16" s="252"/>
      <c r="Z16" s="252"/>
      <c r="AA16" s="252"/>
      <c r="AB16" s="252"/>
      <c r="AC16" s="252"/>
      <c r="AD16" s="252"/>
      <c r="AE16" s="253"/>
      <c r="AF16" s="256"/>
      <c r="AG16" s="257"/>
      <c r="AH16" s="251"/>
      <c r="AI16" s="252"/>
      <c r="AJ16" s="252"/>
      <c r="AK16" s="252"/>
      <c r="AL16" s="252"/>
      <c r="AM16" s="252"/>
      <c r="AN16" s="252"/>
      <c r="AO16" s="402"/>
      <c r="AP16" s="403"/>
      <c r="AQ16" s="257"/>
      <c r="AR16" s="251"/>
      <c r="AS16" s="252"/>
      <c r="AT16" s="252"/>
      <c r="AU16" s="252"/>
      <c r="AV16" s="252"/>
      <c r="AW16" s="252"/>
      <c r="AX16" s="252"/>
      <c r="AY16" s="253"/>
      <c r="AZ16" s="27"/>
      <c r="BA16" s="79"/>
      <c r="BB16" s="77"/>
      <c r="BC16" s="89"/>
      <c r="BD16" s="89"/>
      <c r="BE16" s="90"/>
      <c r="BF16" s="335"/>
      <c r="BG16" s="406"/>
      <c r="BI16" s="367"/>
      <c r="BJ16" s="460"/>
      <c r="BK16" s="461"/>
      <c r="BL16" s="461"/>
      <c r="BM16" s="461"/>
      <c r="BN16" s="461"/>
      <c r="BO16" s="462"/>
      <c r="BQ16" s="12">
        <v>6</v>
      </c>
      <c r="BR16" s="28"/>
      <c r="BS16" s="29" t="s">
        <v>67</v>
      </c>
      <c r="BT16" s="29" t="s">
        <v>68</v>
      </c>
      <c r="BU16" s="29" t="s">
        <v>69</v>
      </c>
      <c r="BV16" s="29" t="s">
        <v>70</v>
      </c>
      <c r="BW16" s="29" t="s">
        <v>71</v>
      </c>
      <c r="BX16" s="29" t="s">
        <v>72</v>
      </c>
      <c r="CJ16" s="18"/>
      <c r="CK16" s="455"/>
      <c r="CL16" s="40" t="s">
        <v>73</v>
      </c>
      <c r="CM16" s="88"/>
      <c r="CN16" s="41"/>
      <c r="CO16" s="286" t="str">
        <f>VLOOKUP(CK14,$BJ$20:$BN$30,3,FALSE)</f>
        <v/>
      </c>
      <c r="CP16" s="287"/>
      <c r="CQ16" s="287"/>
      <c r="CR16" s="435"/>
      <c r="CS16" s="455"/>
      <c r="CT16" s="40" t="s">
        <v>73</v>
      </c>
      <c r="CU16" s="88"/>
      <c r="CV16" s="41"/>
      <c r="CW16" s="286" t="str">
        <f>VLOOKUP(CS14,$BJ$20:$BN$30,3,FALSE)</f>
        <v/>
      </c>
      <c r="CX16" s="287"/>
      <c r="CY16" s="287"/>
      <c r="CZ16" s="435"/>
      <c r="DA16" s="455"/>
      <c r="DB16" s="40" t="s">
        <v>73</v>
      </c>
      <c r="DC16" s="88"/>
      <c r="DD16" s="41"/>
      <c r="DE16" s="286" t="str">
        <f>VLOOKUP(DA14,$BJ$20:$BN$30,3,FALSE)</f>
        <v/>
      </c>
      <c r="DF16" s="287"/>
      <c r="DG16" s="287"/>
      <c r="DH16" s="435"/>
      <c r="DI16" s="455"/>
      <c r="DJ16" s="40" t="s">
        <v>73</v>
      </c>
      <c r="DK16" s="88"/>
      <c r="DL16" s="41"/>
      <c r="DM16" s="286" t="str">
        <f>VLOOKUP(DI14,$BJ$20:$BN$30,3,FALSE)</f>
        <v/>
      </c>
      <c r="DN16" s="287"/>
      <c r="DO16" s="287"/>
      <c r="DP16" s="435"/>
      <c r="DQ16" s="455"/>
      <c r="DR16" s="40" t="s">
        <v>73</v>
      </c>
      <c r="DS16" s="88"/>
      <c r="DT16" s="41"/>
      <c r="DU16" s="286" t="str">
        <f>VLOOKUP(DQ14,$BJ$20:$BN$30,3,FALSE)</f>
        <v/>
      </c>
      <c r="DV16" s="287"/>
      <c r="DW16" s="287"/>
      <c r="DX16" s="435"/>
      <c r="DY16" s="455"/>
      <c r="DZ16" s="40" t="s">
        <v>73</v>
      </c>
      <c r="EA16" s="88"/>
      <c r="EB16" s="41"/>
      <c r="EC16" s="286" t="str">
        <f>VLOOKUP(DY14,$BJ$20:$BN$30,3,FALSE)</f>
        <v>M14×24本</v>
      </c>
      <c r="ED16" s="287"/>
      <c r="EE16" s="287"/>
      <c r="EF16" s="435"/>
      <c r="EG16" s="18"/>
      <c r="EH16" s="18"/>
    </row>
    <row r="17" spans="1:138" ht="15" customHeight="1" thickBot="1" x14ac:dyDescent="0.3">
      <c r="A17" s="60"/>
      <c r="B17" s="288"/>
      <c r="C17" s="289"/>
      <c r="D17" s="286"/>
      <c r="E17" s="287"/>
      <c r="F17" s="287"/>
      <c r="G17" s="287"/>
      <c r="H17" s="287"/>
      <c r="I17" s="287"/>
      <c r="J17" s="287"/>
      <c r="K17" s="43"/>
      <c r="L17" s="288"/>
      <c r="M17" s="289"/>
      <c r="N17" s="286"/>
      <c r="O17" s="287"/>
      <c r="P17" s="287"/>
      <c r="Q17" s="287"/>
      <c r="R17" s="287"/>
      <c r="S17" s="287"/>
      <c r="T17" s="287"/>
      <c r="U17" s="43"/>
      <c r="V17" s="288"/>
      <c r="W17" s="289"/>
      <c r="X17" s="286"/>
      <c r="Y17" s="287"/>
      <c r="Z17" s="287"/>
      <c r="AA17" s="287"/>
      <c r="AB17" s="287"/>
      <c r="AC17" s="287"/>
      <c r="AD17" s="287"/>
      <c r="AE17" s="435"/>
      <c r="AF17" s="288"/>
      <c r="AG17" s="289"/>
      <c r="AH17" s="286"/>
      <c r="AI17" s="287"/>
      <c r="AJ17" s="287"/>
      <c r="AK17" s="287"/>
      <c r="AL17" s="287"/>
      <c r="AM17" s="287"/>
      <c r="AN17" s="287"/>
      <c r="AO17" s="436"/>
      <c r="AP17" s="437"/>
      <c r="AQ17" s="289"/>
      <c r="AR17" s="286"/>
      <c r="AS17" s="287"/>
      <c r="AT17" s="287"/>
      <c r="AU17" s="287"/>
      <c r="AV17" s="287"/>
      <c r="AW17" s="287"/>
      <c r="AX17" s="287"/>
      <c r="AY17" s="44"/>
      <c r="AZ17" s="27"/>
      <c r="BA17" s="79"/>
      <c r="BB17" s="77"/>
      <c r="BC17" s="80" t="s">
        <v>74</v>
      </c>
      <c r="BD17" s="81"/>
      <c r="BE17" s="90"/>
      <c r="BF17" s="335" t="s">
        <v>75</v>
      </c>
      <c r="BG17" s="406">
        <f>VLOOKUP(TEXT($BG$7,"@"),杭仕様,4,FALSE)</f>
        <v>1</v>
      </c>
      <c r="BI17" s="367">
        <v>8</v>
      </c>
      <c r="CJ17" s="18"/>
      <c r="CK17" s="455"/>
      <c r="CL17" s="457" t="s">
        <v>76</v>
      </c>
      <c r="CM17" s="458"/>
      <c r="CN17" s="459"/>
      <c r="CO17" s="42">
        <f>VLOOKUP(CK14,$BJ$20:$BN$30,4,FALSE)</f>
        <v>90</v>
      </c>
      <c r="CP17" s="43" t="s">
        <v>77</v>
      </c>
      <c r="CQ17" s="287">
        <f>VLOOKUP(CK14,$BJ$20:$BN$30,5,FALSE)</f>
        <v>130</v>
      </c>
      <c r="CR17" s="435"/>
      <c r="CS17" s="455"/>
      <c r="CT17" s="457" t="s">
        <v>76</v>
      </c>
      <c r="CU17" s="458"/>
      <c r="CV17" s="459"/>
      <c r="CW17" s="42">
        <f>VLOOKUP(CS14,$BJ$20:$BN$30,4,FALSE)</f>
        <v>90</v>
      </c>
      <c r="CX17" s="43" t="s">
        <v>77</v>
      </c>
      <c r="CY17" s="287">
        <f>VLOOKUP(CS14,$BJ$20:$BN$30,5,FALSE)</f>
        <v>130</v>
      </c>
      <c r="CZ17" s="435"/>
      <c r="DA17" s="455"/>
      <c r="DB17" s="457" t="s">
        <v>76</v>
      </c>
      <c r="DC17" s="458"/>
      <c r="DD17" s="459"/>
      <c r="DE17" s="42">
        <f>VLOOKUP(DA14,$BJ$20:$BN$30,4,FALSE)</f>
        <v>90</v>
      </c>
      <c r="DF17" s="43" t="s">
        <v>77</v>
      </c>
      <c r="DG17" s="287">
        <f>VLOOKUP(DA14,$BJ$20:$BN$30,5,FALSE)</f>
        <v>130</v>
      </c>
      <c r="DH17" s="435"/>
      <c r="DI17" s="455"/>
      <c r="DJ17" s="457" t="s">
        <v>76</v>
      </c>
      <c r="DK17" s="458"/>
      <c r="DL17" s="459"/>
      <c r="DM17" s="42">
        <f>VLOOKUP(DI14,$BJ$20:$BN$30,4,FALSE)</f>
        <v>90</v>
      </c>
      <c r="DN17" s="43" t="s">
        <v>77</v>
      </c>
      <c r="DO17" s="287">
        <f>VLOOKUP(DI14,$BJ$20:$BN$30,5,FALSE)</f>
        <v>130</v>
      </c>
      <c r="DP17" s="435"/>
      <c r="DQ17" s="455"/>
      <c r="DR17" s="457" t="s">
        <v>76</v>
      </c>
      <c r="DS17" s="458"/>
      <c r="DT17" s="459"/>
      <c r="DU17" s="42">
        <f>VLOOKUP(DQ14,$BJ$20:$BN$30,4,FALSE)</f>
        <v>90</v>
      </c>
      <c r="DV17" s="43" t="s">
        <v>77</v>
      </c>
      <c r="DW17" s="287">
        <f>VLOOKUP(DQ14,$BJ$20:$BN$30,5,FALSE)</f>
        <v>130</v>
      </c>
      <c r="DX17" s="435"/>
      <c r="DY17" s="455"/>
      <c r="DZ17" s="457" t="s">
        <v>76</v>
      </c>
      <c r="EA17" s="458"/>
      <c r="EB17" s="459"/>
      <c r="EC17" s="42">
        <f>VLOOKUP(DY14,$BJ$20:$BN$30,4,FALSE)</f>
        <v>60</v>
      </c>
      <c r="ED17" s="43" t="s">
        <v>77</v>
      </c>
      <c r="EE17" s="287">
        <f>VLOOKUP(DY14,$BJ$20:$BN$30,5,FALSE)</f>
        <v>90</v>
      </c>
      <c r="EF17" s="435"/>
      <c r="EG17" s="18"/>
      <c r="EH17" s="18"/>
    </row>
    <row r="18" spans="1:138" ht="15" customHeight="1" thickBot="1" x14ac:dyDescent="0.3">
      <c r="A18" s="60"/>
      <c r="B18" s="288"/>
      <c r="C18" s="289"/>
      <c r="D18" s="299"/>
      <c r="E18" s="300"/>
      <c r="F18" s="300"/>
      <c r="G18" s="300"/>
      <c r="H18" s="300"/>
      <c r="I18" s="300"/>
      <c r="J18" s="300"/>
      <c r="K18" s="301"/>
      <c r="L18" s="288"/>
      <c r="M18" s="289"/>
      <c r="N18" s="299"/>
      <c r="O18" s="300"/>
      <c r="P18" s="300"/>
      <c r="Q18" s="300"/>
      <c r="R18" s="300"/>
      <c r="S18" s="300"/>
      <c r="T18" s="300"/>
      <c r="U18" s="301"/>
      <c r="V18" s="288"/>
      <c r="W18" s="289"/>
      <c r="X18" s="299"/>
      <c r="Y18" s="300"/>
      <c r="Z18" s="300"/>
      <c r="AA18" s="300"/>
      <c r="AB18" s="300"/>
      <c r="AC18" s="300"/>
      <c r="AD18" s="300"/>
      <c r="AE18" s="301"/>
      <c r="AF18" s="288"/>
      <c r="AG18" s="289"/>
      <c r="AH18" s="299"/>
      <c r="AI18" s="300"/>
      <c r="AJ18" s="300"/>
      <c r="AK18" s="300"/>
      <c r="AL18" s="300"/>
      <c r="AM18" s="300"/>
      <c r="AN18" s="300"/>
      <c r="AO18" s="438"/>
      <c r="AP18" s="437"/>
      <c r="AQ18" s="289"/>
      <c r="AR18" s="299"/>
      <c r="AS18" s="300"/>
      <c r="AT18" s="300"/>
      <c r="AU18" s="300"/>
      <c r="AV18" s="300"/>
      <c r="AW18" s="300"/>
      <c r="AX18" s="300"/>
      <c r="AY18" s="301"/>
      <c r="AZ18" s="27"/>
      <c r="BA18" s="79"/>
      <c r="BB18" s="77"/>
      <c r="BC18" s="91" t="s">
        <v>78</v>
      </c>
      <c r="BD18" s="92"/>
      <c r="BE18" s="79"/>
      <c r="BF18" s="335"/>
      <c r="BG18" s="406"/>
      <c r="BI18" s="367"/>
      <c r="BJ18" s="284" t="s">
        <v>7</v>
      </c>
      <c r="BK18" s="270" t="s">
        <v>79</v>
      </c>
      <c r="BL18" s="270" t="s">
        <v>73</v>
      </c>
      <c r="BM18" s="270" t="s">
        <v>80</v>
      </c>
      <c r="BN18" s="272" t="s">
        <v>81</v>
      </c>
      <c r="CJ18" s="18"/>
      <c r="CK18" s="456"/>
      <c r="CL18" s="52" t="s">
        <v>82</v>
      </c>
      <c r="CM18" s="93"/>
      <c r="CN18" s="53"/>
      <c r="CO18" s="73" t="s">
        <v>83</v>
      </c>
      <c r="CP18" s="54"/>
      <c r="CQ18" s="54"/>
      <c r="CR18" s="55"/>
      <c r="CS18" s="456"/>
      <c r="CT18" s="52" t="s">
        <v>82</v>
      </c>
      <c r="CU18" s="93"/>
      <c r="CV18" s="53"/>
      <c r="CW18" s="73" t="s">
        <v>83</v>
      </c>
      <c r="CX18" s="54"/>
      <c r="CY18" s="54"/>
      <c r="CZ18" s="55"/>
      <c r="DA18" s="456"/>
      <c r="DB18" s="52" t="s">
        <v>82</v>
      </c>
      <c r="DC18" s="93"/>
      <c r="DD18" s="53"/>
      <c r="DE18" s="73" t="s">
        <v>83</v>
      </c>
      <c r="DF18" s="54"/>
      <c r="DG18" s="54"/>
      <c r="DH18" s="55"/>
      <c r="DI18" s="456"/>
      <c r="DJ18" s="52" t="s">
        <v>82</v>
      </c>
      <c r="DK18" s="93"/>
      <c r="DL18" s="53"/>
      <c r="DM18" s="73" t="s">
        <v>83</v>
      </c>
      <c r="DN18" s="54"/>
      <c r="DO18" s="54"/>
      <c r="DP18" s="55"/>
      <c r="DQ18" s="456"/>
      <c r="DR18" s="52" t="s">
        <v>82</v>
      </c>
      <c r="DS18" s="93"/>
      <c r="DT18" s="53"/>
      <c r="DU18" s="73" t="s">
        <v>83</v>
      </c>
      <c r="DV18" s="54"/>
      <c r="DW18" s="54"/>
      <c r="DX18" s="55"/>
      <c r="DY18" s="456"/>
      <c r="DZ18" s="52" t="s">
        <v>82</v>
      </c>
      <c r="EA18" s="93"/>
      <c r="EB18" s="53"/>
      <c r="EC18" s="73" t="s">
        <v>83</v>
      </c>
      <c r="ED18" s="54"/>
      <c r="EE18" s="54"/>
      <c r="EF18" s="55"/>
      <c r="EG18" s="18"/>
      <c r="EH18" s="18"/>
    </row>
    <row r="19" spans="1:138" ht="15" customHeight="1" thickBot="1" x14ac:dyDescent="0.3">
      <c r="A19" s="60"/>
      <c r="B19" s="365"/>
      <c r="C19" s="366"/>
      <c r="D19" s="439"/>
      <c r="E19" s="440"/>
      <c r="F19" s="440"/>
      <c r="G19" s="440"/>
      <c r="H19" s="440"/>
      <c r="I19" s="440"/>
      <c r="J19" s="440"/>
      <c r="K19" s="441"/>
      <c r="L19" s="365"/>
      <c r="M19" s="366"/>
      <c r="N19" s="445"/>
      <c r="O19" s="349"/>
      <c r="P19" s="349"/>
      <c r="Q19" s="349"/>
      <c r="R19" s="349"/>
      <c r="S19" s="349"/>
      <c r="T19" s="349"/>
      <c r="U19" s="350"/>
      <c r="V19" s="365"/>
      <c r="W19" s="366"/>
      <c r="X19" s="445"/>
      <c r="Y19" s="349"/>
      <c r="Z19" s="349"/>
      <c r="AA19" s="349"/>
      <c r="AB19" s="349"/>
      <c r="AC19" s="349"/>
      <c r="AD19" s="349"/>
      <c r="AE19" s="350"/>
      <c r="AF19" s="365"/>
      <c r="AG19" s="366"/>
      <c r="AH19" s="445"/>
      <c r="AI19" s="349"/>
      <c r="AJ19" s="349"/>
      <c r="AK19" s="349"/>
      <c r="AL19" s="349"/>
      <c r="AM19" s="349"/>
      <c r="AN19" s="349"/>
      <c r="AO19" s="448"/>
      <c r="AP19" s="444"/>
      <c r="AQ19" s="366"/>
      <c r="AR19" s="445"/>
      <c r="AS19" s="349"/>
      <c r="AT19" s="349"/>
      <c r="AU19" s="349"/>
      <c r="AV19" s="349"/>
      <c r="AW19" s="349"/>
      <c r="AX19" s="349"/>
      <c r="AY19" s="350"/>
      <c r="AZ19" s="27"/>
      <c r="BA19" s="79"/>
      <c r="BB19" s="77"/>
      <c r="BC19" s="91" t="s">
        <v>84</v>
      </c>
      <c r="BD19" s="94"/>
      <c r="BE19" s="79"/>
      <c r="BF19" s="335" t="s">
        <v>85</v>
      </c>
      <c r="BG19" s="464">
        <f>BD9+BG11</f>
        <v>19</v>
      </c>
      <c r="BJ19" s="285"/>
      <c r="BK19" s="271"/>
      <c r="BL19" s="271"/>
      <c r="BM19" s="271"/>
      <c r="BN19" s="273"/>
      <c r="CJ19" s="18"/>
      <c r="CK19" s="95"/>
      <c r="CL19" s="62" t="str">
        <f>IF(CO15="","","確認時刻")</f>
        <v/>
      </c>
      <c r="CM19" s="20"/>
      <c r="CN19" s="62"/>
      <c r="CO19" s="463" t="s">
        <v>86</v>
      </c>
      <c r="CP19" s="463"/>
      <c r="CQ19" s="463"/>
      <c r="CR19" s="463"/>
      <c r="CS19" s="96"/>
      <c r="CT19" s="62" t="str">
        <f>IF(CW15="","","確認時刻")</f>
        <v/>
      </c>
      <c r="CU19" s="20"/>
      <c r="CV19" s="62"/>
      <c r="CW19" s="463" t="s">
        <v>86</v>
      </c>
      <c r="CX19" s="463"/>
      <c r="CY19" s="463"/>
      <c r="CZ19" s="463"/>
      <c r="DA19" s="62"/>
      <c r="DB19" s="62" t="str">
        <f>IF(DE15="","","確認時刻")</f>
        <v/>
      </c>
      <c r="DC19" s="20"/>
      <c r="DD19" s="62"/>
      <c r="DE19" s="463" t="s">
        <v>86</v>
      </c>
      <c r="DF19" s="463"/>
      <c r="DG19" s="463"/>
      <c r="DH19" s="463"/>
      <c r="DI19" s="62"/>
      <c r="DJ19" s="62" t="str">
        <f>IF(DM15="","","確認時刻")</f>
        <v/>
      </c>
      <c r="DK19" s="20"/>
      <c r="DL19" s="62"/>
      <c r="DM19" s="463" t="s">
        <v>86</v>
      </c>
      <c r="DN19" s="463"/>
      <c r="DO19" s="463"/>
      <c r="DP19" s="463"/>
      <c r="DQ19" s="62"/>
      <c r="DR19" s="62" t="str">
        <f>IF(DU15="","","確認時刻")</f>
        <v/>
      </c>
      <c r="DS19" s="20"/>
      <c r="DT19" s="62"/>
      <c r="DU19" s="463" t="s">
        <v>86</v>
      </c>
      <c r="DV19" s="463"/>
      <c r="DW19" s="463"/>
      <c r="DX19" s="463"/>
      <c r="DY19" s="62"/>
      <c r="DZ19" s="62" t="str">
        <f>IF(EC15="","","確認時刻")</f>
        <v>確認時刻</v>
      </c>
      <c r="EA19" s="20"/>
      <c r="EB19" s="62"/>
      <c r="EC19" s="463" t="s">
        <v>86</v>
      </c>
      <c r="ED19" s="463"/>
      <c r="EE19" s="463"/>
      <c r="EF19" s="463"/>
      <c r="EG19" s="18"/>
      <c r="EH19" s="18"/>
    </row>
    <row r="20" spans="1:138" ht="15" customHeight="1" thickBot="1" x14ac:dyDescent="0.3">
      <c r="A20" s="21"/>
      <c r="B20" s="23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Z20" s="27"/>
      <c r="BA20" s="79"/>
      <c r="BB20" s="77"/>
      <c r="BC20" s="97" t="s">
        <v>87</v>
      </c>
      <c r="BD20" s="98"/>
      <c r="BE20" s="79"/>
      <c r="BF20" s="335"/>
      <c r="BG20" s="464"/>
      <c r="BI20" s="10"/>
      <c r="BJ20" s="337" t="str">
        <f>IF(INDEX($BQ$10:$BX$16,BI22,MATCH($BG$3,$BQ$10:$BX$10,0))="","",INDEX($BQ$10:$BX$16,BI22,MATCH($BG$3,$BQ$10:$BX$10,0)))</f>
        <v/>
      </c>
      <c r="BK20" s="297" t="str">
        <f>IF(BJ20="","",IF(INDEX([1]data!$AJ$3:$AJ$102,MATCH(TRUE,INDEX(EXACT($BD$3,[1]data!$A$3:$A$102),0),0))="",INDEX([1]data!$AI$3:$AI$102,MATCH(TRUE,INDEX(EXACT($BD$3,[1]data!$A$3:$A$102),0),0)),INDEX([1]data!$AI$3:$AI$102,MATCH(TRUE,INDEX(EXACT($BD$3,[1]data!$A$3:$A$102),0),0))&amp;CHAR(10)&amp;INDEX([1]data!$AJ$3:$AJ$102,MATCH(TRUE,INDEX(EXACT($BD$3,[1]data!$A$3:$A$102),0),0))))</f>
        <v/>
      </c>
      <c r="BL20" s="297" t="str">
        <f>INDEX([1]data!$AK$3:$AK$102,MATCH(TRUE,INDEX(EXACT($BD$3,[1]data!$A$3:$A$102),0),0))</f>
        <v/>
      </c>
      <c r="BM20" s="297">
        <f>IF(LEFT(BL20,3)="M12",40,IF(LEFT(BL20,3)="M14",60,90))</f>
        <v>90</v>
      </c>
      <c r="BN20" s="298">
        <f>IF(LEFT(BL20,3)="M12",60,IF(LEFT(BL20,3)="M14",90,130))</f>
        <v>130</v>
      </c>
      <c r="CJ20" s="18"/>
      <c r="CK20" s="82"/>
      <c r="CL20" s="62"/>
      <c r="CM20" s="62"/>
      <c r="CN20" s="62"/>
      <c r="CO20" s="463"/>
      <c r="CP20" s="463"/>
      <c r="CQ20" s="463"/>
      <c r="CR20" s="463"/>
      <c r="CS20" s="62"/>
      <c r="CT20" s="62"/>
      <c r="CU20" s="62"/>
      <c r="CV20" s="62"/>
      <c r="CW20" s="463"/>
      <c r="CX20" s="463"/>
      <c r="CY20" s="463"/>
      <c r="CZ20" s="463"/>
      <c r="DA20" s="62"/>
      <c r="DB20" s="62"/>
      <c r="DC20" s="62"/>
      <c r="DD20" s="62"/>
      <c r="DE20" s="463"/>
      <c r="DF20" s="463"/>
      <c r="DG20" s="463"/>
      <c r="DH20" s="463"/>
      <c r="DI20" s="62"/>
      <c r="DJ20" s="62"/>
      <c r="DK20" s="62"/>
      <c r="DL20" s="62"/>
      <c r="DM20" s="463"/>
      <c r="DN20" s="463"/>
      <c r="DO20" s="463"/>
      <c r="DP20" s="463"/>
      <c r="DQ20" s="62"/>
      <c r="DR20" s="62"/>
      <c r="DS20" s="62"/>
      <c r="DT20" s="62"/>
      <c r="DU20" s="463"/>
      <c r="DV20" s="463"/>
      <c r="DW20" s="463"/>
      <c r="DX20" s="463"/>
      <c r="DY20" s="62"/>
      <c r="DZ20" s="62"/>
      <c r="EA20" s="62"/>
      <c r="EB20" s="62"/>
      <c r="EC20" s="463"/>
      <c r="ED20" s="463"/>
      <c r="EE20" s="463"/>
      <c r="EF20" s="463"/>
      <c r="EG20" s="18"/>
      <c r="EH20" s="18"/>
    </row>
    <row r="21" spans="1:138" ht="15" customHeight="1" thickBot="1" x14ac:dyDescent="0.3">
      <c r="A21" s="21"/>
      <c r="B21" s="8"/>
      <c r="D21" s="8"/>
      <c r="E21" s="8"/>
      <c r="F21" s="8"/>
      <c r="G21" s="8"/>
      <c r="H21" s="446"/>
      <c r="I21" s="447"/>
      <c r="M21" s="8"/>
      <c r="P21" s="8"/>
      <c r="Q21" s="446"/>
      <c r="R21" s="447"/>
      <c r="S21" s="469"/>
      <c r="T21" s="469"/>
      <c r="U21" s="100"/>
      <c r="V21" s="100"/>
      <c r="W21" s="100"/>
      <c r="AB21" s="101"/>
      <c r="AE21" s="100"/>
      <c r="AF21" s="446"/>
      <c r="AG21" s="447"/>
      <c r="AH21" s="469"/>
      <c r="AI21" s="469"/>
      <c r="AJ21" s="7"/>
      <c r="AK21" s="99"/>
      <c r="AL21" s="99"/>
      <c r="AQ21" s="8"/>
      <c r="AR21" s="71"/>
      <c r="AS21" s="71"/>
      <c r="AT21" s="71"/>
      <c r="AU21" s="71"/>
      <c r="AV21" s="71"/>
      <c r="AW21" s="71"/>
      <c r="AX21" s="470"/>
      <c r="AY21" s="471"/>
      <c r="AZ21" s="27"/>
      <c r="BA21" s="79"/>
      <c r="BB21" s="77"/>
      <c r="BC21" s="102"/>
      <c r="BD21" s="102"/>
      <c r="BE21" s="79"/>
      <c r="BF21" s="335" t="s">
        <v>88</v>
      </c>
      <c r="BG21" s="406">
        <f>BG19+1.2*BG9</f>
        <v>19.96</v>
      </c>
      <c r="BJ21" s="337"/>
      <c r="BK21" s="297"/>
      <c r="BL21" s="297"/>
      <c r="BM21" s="297"/>
      <c r="BN21" s="29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</row>
    <row r="22" spans="1:138" ht="15" customHeight="1" thickBot="1" x14ac:dyDescent="0.3">
      <c r="A22" s="21"/>
      <c r="B22" s="103"/>
      <c r="C22" s="8"/>
      <c r="D22" s="465"/>
      <c r="E22" s="265"/>
      <c r="F22" s="265"/>
      <c r="G22" s="36"/>
      <c r="J22" s="8"/>
      <c r="N22" s="104"/>
      <c r="P22" s="51"/>
      <c r="Q22" s="7"/>
      <c r="R22" s="7"/>
      <c r="S22" s="7"/>
      <c r="T22" s="7"/>
      <c r="U22" s="7"/>
      <c r="V22" s="7"/>
      <c r="W22" s="7"/>
      <c r="AB22" s="7"/>
      <c r="AC22" s="104"/>
      <c r="AE22" s="7"/>
      <c r="AF22" s="7"/>
      <c r="AG22" s="7"/>
      <c r="AH22" s="7"/>
      <c r="AI22" s="7"/>
      <c r="AJ22" s="7"/>
      <c r="AK22" s="7"/>
      <c r="AL22" s="7"/>
      <c r="AQ22" s="71"/>
      <c r="AR22" s="466"/>
      <c r="AS22" s="467"/>
      <c r="AT22" s="467"/>
      <c r="AU22" s="467"/>
      <c r="AV22" s="467"/>
      <c r="AW22" s="468"/>
      <c r="AX22" s="105"/>
      <c r="AY22" s="106"/>
      <c r="AZ22" s="27"/>
      <c r="BA22" s="79"/>
      <c r="BB22" s="77"/>
      <c r="BC22" s="80" t="s">
        <v>89</v>
      </c>
      <c r="BD22" s="81"/>
      <c r="BE22" s="77"/>
      <c r="BF22" s="335"/>
      <c r="BG22" s="406"/>
      <c r="BI22" s="367">
        <v>2</v>
      </c>
      <c r="BJ22" s="337" t="str">
        <f>IF(INDEX($BQ$10:$BX$16,BI24,MATCH($BG$3,$BQ$10:$BX$10,0))="","",INDEX($BQ$10:$BX$16,BI24,MATCH($BG$3,$BQ$10:$BX$10,0)))</f>
        <v/>
      </c>
      <c r="BK22" s="297" t="str">
        <f>IF(BJ22="","",IF(INDEX([1]data!$AM$3:$AM$102,MATCH(TRUE,INDEX(EXACT($BD$3,[1]data!$A$3:$A$102),0),0))="",INDEX([1]data!$AL$3:$AL$102,MATCH(TRUE,INDEX(EXACT($BD$3,[1]data!$A$3:$A$102),0),0)),INDEX([1]data!$AL$3:$AL$102,MATCH(TRUE,INDEX(EXACT($BD$3,[1]data!$A$3:$A$102),0),0))&amp;CHAR(10)&amp;INDEX([1]data!$AM$3:$AM$102,MATCH(TRUE,INDEX(EXACT($BD$3,[1]data!$A$3:$A$102),0),0))))</f>
        <v/>
      </c>
      <c r="BL22" s="297" t="str">
        <f>INDEX([1]data!$AN$3:$AN$102,MATCH(TRUE,INDEX(EXACT($BD$3,[1]data!$A$3:$A$102),0),0))</f>
        <v/>
      </c>
      <c r="BM22" s="297">
        <f>IF(LEFT(BL22,3)="M12",40,IF(LEFT(BL22,3)="M14",60,90))</f>
        <v>90</v>
      </c>
      <c r="BN22" s="298">
        <f>IF(LEFT(BL22,3)="M12",60,IF(LEFT(BL22,3)="M14",90,130))</f>
        <v>130</v>
      </c>
      <c r="BQ22" s="59"/>
      <c r="CJ22" s="18"/>
      <c r="CK22" s="474"/>
      <c r="CL22" s="475"/>
      <c r="CM22" s="82"/>
      <c r="CN22" s="82"/>
      <c r="CO22" s="82"/>
      <c r="CP22" s="82"/>
      <c r="CQ22" s="62"/>
      <c r="CR22" s="62"/>
      <c r="CS22" s="82"/>
      <c r="CT22" s="82"/>
      <c r="CU22" s="82"/>
      <c r="CV22" s="82"/>
      <c r="CW22" s="474"/>
      <c r="CX22" s="475"/>
      <c r="CY22" s="62"/>
      <c r="CZ22" s="62"/>
      <c r="DA22" s="82"/>
      <c r="DB22" s="82"/>
      <c r="DC22" s="82"/>
      <c r="DD22" s="82"/>
      <c r="DE22" s="82"/>
      <c r="DF22" s="82"/>
      <c r="DG22" s="62"/>
      <c r="DH22" s="62"/>
      <c r="DI22" s="474"/>
      <c r="DJ22" s="475"/>
      <c r="DK22" s="82"/>
      <c r="DL22" s="82"/>
      <c r="DM22" s="82"/>
      <c r="DN22" s="82"/>
      <c r="DO22" s="62"/>
      <c r="DP22" s="62"/>
      <c r="DQ22" s="82"/>
      <c r="DR22" s="82"/>
      <c r="DS22" s="82"/>
      <c r="DT22" s="82"/>
      <c r="DU22" s="474"/>
      <c r="DV22" s="475"/>
      <c r="DW22" s="62"/>
      <c r="DX22" s="62"/>
      <c r="DY22" s="82"/>
      <c r="DZ22" s="82"/>
      <c r="EA22" s="82"/>
      <c r="EB22" s="82"/>
      <c r="EC22" s="82"/>
      <c r="ED22" s="82"/>
      <c r="EE22" s="62"/>
      <c r="EF22" s="62"/>
      <c r="EG22" s="18"/>
      <c r="EH22" s="18"/>
    </row>
    <row r="23" spans="1:138" ht="15" customHeight="1" thickBot="1" x14ac:dyDescent="0.3">
      <c r="A23" s="21"/>
      <c r="D23" s="267"/>
      <c r="E23" s="268"/>
      <c r="F23" s="268"/>
      <c r="G23" s="45"/>
      <c r="I23" s="51"/>
      <c r="J23" s="8"/>
      <c r="N23" s="476"/>
      <c r="O23" s="476"/>
      <c r="P23" s="104"/>
      <c r="Q23" s="7"/>
      <c r="R23" s="7"/>
      <c r="S23" s="7"/>
      <c r="T23" s="7"/>
      <c r="U23" s="7"/>
      <c r="V23" s="7"/>
      <c r="W23" s="7"/>
      <c r="AB23" s="7"/>
      <c r="AC23" s="476"/>
      <c r="AD23" s="476"/>
      <c r="AE23" s="104"/>
      <c r="AF23" s="7"/>
      <c r="AG23" s="7"/>
      <c r="AH23" s="7"/>
      <c r="AI23" s="7"/>
      <c r="AJ23" s="7"/>
      <c r="AK23" s="7"/>
      <c r="AL23" s="7"/>
      <c r="AQ23" s="71"/>
      <c r="AR23" s="4"/>
      <c r="AS23" s="4"/>
      <c r="AT23" s="4"/>
      <c r="AU23" s="4"/>
      <c r="AV23" s="4"/>
      <c r="AW23" s="4"/>
      <c r="AX23" s="8"/>
      <c r="AY23" s="8"/>
      <c r="AZ23" s="27"/>
      <c r="BA23" s="79"/>
      <c r="BB23" s="77"/>
      <c r="BC23" s="86" t="s">
        <v>90</v>
      </c>
      <c r="BD23" s="87"/>
      <c r="BE23" s="77"/>
      <c r="BF23" s="335" t="s">
        <v>91</v>
      </c>
      <c r="BG23" s="477">
        <f>ROUNDUP((BG11-0.5*BG9)*0.8,1)</f>
        <v>14.1</v>
      </c>
      <c r="BI23" s="367"/>
      <c r="BJ23" s="337"/>
      <c r="BK23" s="297"/>
      <c r="BL23" s="297"/>
      <c r="BM23" s="297"/>
      <c r="BN23" s="298"/>
      <c r="CJ23" s="95"/>
      <c r="CK23" s="478" t="str">
        <f>$BJ$20</f>
        <v/>
      </c>
      <c r="CL23" s="33" t="s">
        <v>61</v>
      </c>
      <c r="CM23" s="85"/>
      <c r="CN23" s="34"/>
      <c r="CO23" s="451" t="s">
        <v>62</v>
      </c>
      <c r="CP23" s="452"/>
      <c r="CQ23" s="452"/>
      <c r="CR23" s="452"/>
      <c r="CS23" s="452"/>
      <c r="CT23" s="452"/>
      <c r="CU23" s="452"/>
      <c r="CV23" s="452"/>
      <c r="CW23" s="481" t="str">
        <f>$BJ$22</f>
        <v/>
      </c>
      <c r="CX23" s="33" t="s">
        <v>61</v>
      </c>
      <c r="CY23" s="85"/>
      <c r="CZ23" s="34"/>
      <c r="DA23" s="451" t="s">
        <v>62</v>
      </c>
      <c r="DB23" s="452"/>
      <c r="DC23" s="452"/>
      <c r="DD23" s="452"/>
      <c r="DE23" s="452"/>
      <c r="DF23" s="452"/>
      <c r="DG23" s="452"/>
      <c r="DH23" s="452"/>
      <c r="DI23" s="478" t="str">
        <f>$BJ$24</f>
        <v/>
      </c>
      <c r="DJ23" s="33" t="s">
        <v>61</v>
      </c>
      <c r="DK23" s="85"/>
      <c r="DL23" s="34"/>
      <c r="DM23" s="451" t="s">
        <v>62</v>
      </c>
      <c r="DN23" s="452"/>
      <c r="DO23" s="452"/>
      <c r="DP23" s="452"/>
      <c r="DQ23" s="452"/>
      <c r="DR23" s="452"/>
      <c r="DS23" s="452"/>
      <c r="DT23" s="452"/>
      <c r="DU23" s="478" t="str">
        <f>$BJ$30</f>
        <v>下+上</v>
      </c>
      <c r="DV23" s="33" t="s">
        <v>61</v>
      </c>
      <c r="DW23" s="85"/>
      <c r="DX23" s="34"/>
      <c r="DY23" s="451" t="s">
        <v>62</v>
      </c>
      <c r="DZ23" s="452"/>
      <c r="EA23" s="452"/>
      <c r="EB23" s="452"/>
      <c r="EC23" s="452"/>
      <c r="ED23" s="452"/>
      <c r="EE23" s="452"/>
      <c r="EF23" s="453"/>
      <c r="EG23" s="62"/>
      <c r="EH23" s="18"/>
    </row>
    <row r="24" spans="1:138" ht="15" customHeight="1" thickBot="1" x14ac:dyDescent="0.3">
      <c r="A24" s="21"/>
      <c r="C24" s="109"/>
      <c r="E24" s="472"/>
      <c r="F24" s="472"/>
      <c r="G24" s="104"/>
      <c r="H24" s="8"/>
      <c r="I24" s="8"/>
      <c r="J24" s="8"/>
      <c r="M24" s="39"/>
      <c r="P24" s="473"/>
      <c r="Q24" s="473"/>
      <c r="R24" s="7"/>
      <c r="S24" s="7"/>
      <c r="T24" s="7"/>
      <c r="U24" s="7"/>
      <c r="V24" s="473"/>
      <c r="W24" s="473"/>
      <c r="AB24" s="7"/>
      <c r="AC24" s="7"/>
      <c r="AE24" s="473"/>
      <c r="AF24" s="473"/>
      <c r="AG24" s="110"/>
      <c r="AH24" s="110"/>
      <c r="AI24" s="7"/>
      <c r="AJ24" s="7"/>
      <c r="AK24" s="473"/>
      <c r="AL24" s="473"/>
      <c r="AQ24" s="8"/>
      <c r="AR24" s="8"/>
      <c r="AS24" s="8"/>
      <c r="AT24" s="8"/>
      <c r="AU24" s="8"/>
      <c r="AV24" s="8"/>
      <c r="AW24" s="39"/>
      <c r="AX24" s="446"/>
      <c r="AY24" s="447"/>
      <c r="AZ24" s="27"/>
      <c r="BA24" s="79"/>
      <c r="BB24" s="77"/>
      <c r="BC24" s="97" t="s">
        <v>92</v>
      </c>
      <c r="BD24" s="111"/>
      <c r="BE24" s="77"/>
      <c r="BF24" s="335"/>
      <c r="BG24" s="477"/>
      <c r="BI24" s="367">
        <v>3</v>
      </c>
      <c r="BJ24" s="337" t="str">
        <f>IF(INDEX($BQ$10:$BX$16,BI26,MATCH($BG$3,$BQ$10:$BX$10,0))="","",INDEX($BQ$10:$BX$16,BI26,MATCH($BG$3,$BQ$10:$BX$10,0)))</f>
        <v/>
      </c>
      <c r="BK24" s="297" t="str">
        <f>IF(BJ24="","",IF(INDEX([1]data!$AP$3:$AP$102,MATCH(TRUE,INDEX(EXACT($BD$3,[1]data!$A$3:$A$102),0),0))="",INDEX([1]data!$AO$3:$AO$102,MATCH(TRUE,INDEX(EXACT($BD$3,[1]data!$A$3:$A$102),0),0)),INDEX([1]data!$AO$3:$AO$102,MATCH(TRUE,INDEX(EXACT($BD$3,[1]data!$A$3:$A$102),0),0))&amp;CHAR(10)&amp;INDEX([1]data!$AP$3:$AP$102,MATCH(TRUE,INDEX(EXACT($BD$3,[1]data!$A$3:$A$102),0),0))))</f>
        <v/>
      </c>
      <c r="BL24" s="297" t="str">
        <f>INDEX([1]data!$AQ$3:$AQ$102,MATCH(TRUE,INDEX(EXACT($BD$3,[1]data!$A$3:$A$102),0),0))</f>
        <v/>
      </c>
      <c r="BM24" s="297">
        <f>IF(LEFT(BL24,3)="M12",40,IF(LEFT(BL24,3)="M14",60,90))</f>
        <v>90</v>
      </c>
      <c r="BN24" s="298">
        <f>IF(LEFT(BL24,3)="M12",60,IF(LEFT(BL24,3)="M14",90,130))</f>
        <v>130</v>
      </c>
      <c r="CJ24" s="18"/>
      <c r="CK24" s="479"/>
      <c r="CL24" s="40" t="s">
        <v>66</v>
      </c>
      <c r="CM24" s="88"/>
      <c r="CN24" s="41"/>
      <c r="CO24" s="299" t="str">
        <f>VLOOKUP(CK23,$BJ$20:$BN$30,2,FALSE)</f>
        <v/>
      </c>
      <c r="CP24" s="300"/>
      <c r="CQ24" s="300"/>
      <c r="CR24" s="300"/>
      <c r="CS24" s="300"/>
      <c r="CT24" s="300"/>
      <c r="CU24" s="300"/>
      <c r="CV24" s="300"/>
      <c r="CW24" s="482"/>
      <c r="CX24" s="40" t="s">
        <v>66</v>
      </c>
      <c r="CY24" s="88"/>
      <c r="CZ24" s="41"/>
      <c r="DA24" s="299" t="str">
        <f>VLOOKUP(CW23,$BJ$20:$BN$30,2,FALSE)</f>
        <v/>
      </c>
      <c r="DB24" s="300"/>
      <c r="DC24" s="300"/>
      <c r="DD24" s="300"/>
      <c r="DE24" s="300"/>
      <c r="DF24" s="300"/>
      <c r="DG24" s="300"/>
      <c r="DH24" s="300"/>
      <c r="DI24" s="479"/>
      <c r="DJ24" s="40" t="s">
        <v>66</v>
      </c>
      <c r="DK24" s="88"/>
      <c r="DL24" s="41"/>
      <c r="DM24" s="299" t="str">
        <f>VLOOKUP(DI23,$BJ$20:$BN$30,2,FALSE)</f>
        <v/>
      </c>
      <c r="DN24" s="300"/>
      <c r="DO24" s="300"/>
      <c r="DP24" s="300"/>
      <c r="DQ24" s="300"/>
      <c r="DR24" s="300"/>
      <c r="DS24" s="300"/>
      <c r="DT24" s="300"/>
      <c r="DU24" s="479"/>
      <c r="DV24" s="40" t="s">
        <v>66</v>
      </c>
      <c r="DW24" s="88"/>
      <c r="DX24" s="41"/>
      <c r="DY24" s="299" t="str">
        <f>VLOOKUP(DU23,$BJ$20:$BN$30,2,FALSE)</f>
        <v>4040-Ⅰ</v>
      </c>
      <c r="DZ24" s="300"/>
      <c r="EA24" s="300"/>
      <c r="EB24" s="300"/>
      <c r="EC24" s="300"/>
      <c r="ED24" s="300"/>
      <c r="EE24" s="300"/>
      <c r="EF24" s="301"/>
      <c r="EG24" s="18"/>
      <c r="EH24" s="18"/>
    </row>
    <row r="25" spans="1:138" ht="15" customHeight="1" thickBot="1" x14ac:dyDescent="0.3">
      <c r="A25" s="21"/>
      <c r="M25" s="7"/>
      <c r="P25" s="473"/>
      <c r="Q25" s="473"/>
      <c r="R25" s="7"/>
      <c r="S25" s="7"/>
      <c r="T25" s="7"/>
      <c r="U25" s="7"/>
      <c r="V25" s="473"/>
      <c r="W25" s="473"/>
      <c r="AB25" s="7"/>
      <c r="AC25" s="7"/>
      <c r="AE25" s="473"/>
      <c r="AF25" s="473"/>
      <c r="AG25" s="110"/>
      <c r="AH25" s="110"/>
      <c r="AI25" s="7"/>
      <c r="AJ25" s="7"/>
      <c r="AK25" s="473"/>
      <c r="AL25" s="473"/>
      <c r="AR25" s="104"/>
      <c r="AT25" s="104"/>
      <c r="AU25" s="104"/>
      <c r="AV25" s="104"/>
      <c r="AW25" s="104"/>
      <c r="AX25" s="112"/>
      <c r="AZ25" s="27"/>
      <c r="BA25" s="79"/>
      <c r="BB25" s="77"/>
      <c r="BC25" s="102"/>
      <c r="BD25" s="102"/>
      <c r="BE25" s="102"/>
      <c r="BF25" s="335" t="s">
        <v>93</v>
      </c>
      <c r="BG25" s="477">
        <f>ROUNDUP(BG19-0.5*BG9,1)</f>
        <v>18.600000000000001</v>
      </c>
      <c r="BI25" s="367"/>
      <c r="BJ25" s="337"/>
      <c r="BK25" s="297"/>
      <c r="BL25" s="297"/>
      <c r="BM25" s="297"/>
      <c r="BN25" s="298"/>
      <c r="CJ25" s="18"/>
      <c r="CK25" s="479"/>
      <c r="CL25" s="40" t="s">
        <v>73</v>
      </c>
      <c r="CM25" s="88"/>
      <c r="CN25" s="41"/>
      <c r="CO25" s="286" t="str">
        <f>VLOOKUP(CK23,$BJ$20:$BN$30,3,FALSE)</f>
        <v/>
      </c>
      <c r="CP25" s="287"/>
      <c r="CQ25" s="287"/>
      <c r="CR25" s="287"/>
      <c r="CS25" s="287"/>
      <c r="CT25" s="287"/>
      <c r="CU25" s="287"/>
      <c r="CV25" s="287"/>
      <c r="CW25" s="482"/>
      <c r="CX25" s="40" t="s">
        <v>73</v>
      </c>
      <c r="CY25" s="88"/>
      <c r="CZ25" s="41"/>
      <c r="DA25" s="286" t="str">
        <f>VLOOKUP(CW23,$BJ$20:$BN$30,3,FALSE)</f>
        <v/>
      </c>
      <c r="DB25" s="287"/>
      <c r="DC25" s="287"/>
      <c r="DD25" s="287"/>
      <c r="DE25" s="287"/>
      <c r="DF25" s="287"/>
      <c r="DG25" s="287"/>
      <c r="DH25" s="287"/>
      <c r="DI25" s="479"/>
      <c r="DJ25" s="40" t="s">
        <v>73</v>
      </c>
      <c r="DK25" s="88"/>
      <c r="DL25" s="41"/>
      <c r="DM25" s="286" t="str">
        <f>VLOOKUP(DI23,$BJ$20:$BN$30,3,FALSE)</f>
        <v/>
      </c>
      <c r="DN25" s="287"/>
      <c r="DO25" s="287"/>
      <c r="DP25" s="287"/>
      <c r="DQ25" s="287"/>
      <c r="DR25" s="287"/>
      <c r="DS25" s="287"/>
      <c r="DT25" s="287"/>
      <c r="DU25" s="479"/>
      <c r="DV25" s="40" t="s">
        <v>73</v>
      </c>
      <c r="DW25" s="88"/>
      <c r="DX25" s="41"/>
      <c r="DY25" s="286" t="str">
        <f>VLOOKUP(DU23,$BJ$20:$BN$30,3,FALSE)</f>
        <v>M14×24本</v>
      </c>
      <c r="DZ25" s="287"/>
      <c r="EA25" s="287"/>
      <c r="EB25" s="287"/>
      <c r="EC25" s="287"/>
      <c r="ED25" s="43"/>
      <c r="EE25" s="43"/>
      <c r="EF25" s="44"/>
      <c r="EG25" s="18"/>
      <c r="EH25" s="18"/>
    </row>
    <row r="26" spans="1:138" ht="15" customHeight="1" thickBot="1" x14ac:dyDescent="0.3">
      <c r="A26" s="21"/>
      <c r="B26" s="8"/>
      <c r="C26" s="71"/>
      <c r="D26" s="38"/>
      <c r="E26" s="38"/>
      <c r="F26" s="113"/>
      <c r="G26" s="8"/>
      <c r="H26" s="8"/>
      <c r="M26" s="39"/>
      <c r="P26" s="114"/>
      <c r="Q26" s="114"/>
      <c r="R26" s="7"/>
      <c r="S26" s="7"/>
      <c r="T26" s="7"/>
      <c r="U26" s="7"/>
      <c r="V26" s="114"/>
      <c r="W26" s="114"/>
      <c r="AB26" s="7"/>
      <c r="AC26" s="7"/>
      <c r="AE26" s="7"/>
      <c r="AF26" s="7"/>
      <c r="AG26" s="7"/>
      <c r="AH26" s="7"/>
      <c r="AI26" s="7"/>
      <c r="AJ26" s="7"/>
      <c r="AK26" s="7"/>
      <c r="AL26" s="7"/>
      <c r="AZ26" s="27"/>
      <c r="BA26" s="79"/>
      <c r="BB26" s="77"/>
      <c r="BC26" s="80" t="s">
        <v>16</v>
      </c>
      <c r="BD26" s="81"/>
      <c r="BE26" s="102"/>
      <c r="BF26" s="335"/>
      <c r="BG26" s="477"/>
      <c r="BI26" s="367">
        <v>4</v>
      </c>
      <c r="BJ26" s="337" t="str">
        <f>IF(INDEX($BQ$10:$BX$16,BI28,MATCH($BG$3,$BQ$10:$BX$10,0))="","",INDEX($BQ$10:$BX$16,BI28,MATCH($BG$3,$BQ$10:$BX$10,0)))</f>
        <v/>
      </c>
      <c r="BK26" s="297" t="str">
        <f>IF(BJ26="","",IF(INDEX([1]data!$AS$3:$AS$102,MATCH(TRUE,INDEX(EXACT($BD$3,[1]data!$A$3:$A$102),0),0))="",INDEX([1]data!$AR$3:$AR$102,MATCH(TRUE,INDEX(EXACT($BD$3,[1]data!$A$3:$A$102),0),0)),INDEX([1]data!$AR$3:$AR$102,MATCH(TRUE,INDEX(EXACT($BD$3,[1]data!$A$3:$A$102),0),0))&amp;CHAR(10)&amp;INDEX([1]data!$AS$3:$AS$102,MATCH(TRUE,INDEX(EXACT($BD$3,[1]data!$A$3:$A$102),0),0))))</f>
        <v/>
      </c>
      <c r="BL26" s="297" t="str">
        <f>INDEX([1]data!$AT$3:$AT$102,MATCH(TRUE,INDEX(EXACT($BD$3,[1]data!$A$3:$A$102),0),0))</f>
        <v/>
      </c>
      <c r="BM26" s="297">
        <f>IF(LEFT(BL26,3)="M12",40,IF(LEFT(BL26,3)="M14",60,90))</f>
        <v>90</v>
      </c>
      <c r="BN26" s="298">
        <f>IF(LEFT(BL26,3)="M12",60,IF(LEFT(BL26,3)="M14",90,130))</f>
        <v>130</v>
      </c>
      <c r="CJ26" s="18"/>
      <c r="CK26" s="479"/>
      <c r="CL26" s="457" t="s">
        <v>76</v>
      </c>
      <c r="CM26" s="458"/>
      <c r="CN26" s="459"/>
      <c r="CO26" s="42">
        <f>VLOOKUP(CK23,$BJ$20:$BN$30,4,FALSE)</f>
        <v>90</v>
      </c>
      <c r="CP26" s="43" t="s">
        <v>77</v>
      </c>
      <c r="CQ26" s="287">
        <f>VLOOKUP(CK23,$BJ$20:$BN$30,5,FALSE)</f>
        <v>130</v>
      </c>
      <c r="CR26" s="287"/>
      <c r="CS26" s="287"/>
      <c r="CT26" s="287"/>
      <c r="CU26" s="287"/>
      <c r="CV26" s="435"/>
      <c r="CW26" s="482"/>
      <c r="CX26" s="457" t="s">
        <v>76</v>
      </c>
      <c r="CY26" s="458"/>
      <c r="CZ26" s="459"/>
      <c r="DA26" s="42">
        <f>VLOOKUP(CW23,$BJ$20:$BN$30,4,FALSE)</f>
        <v>90</v>
      </c>
      <c r="DB26" s="43" t="s">
        <v>77</v>
      </c>
      <c r="DC26" s="287">
        <f>VLOOKUP(CW23,$BJ$20:$BN$30,5,FALSE)</f>
        <v>130</v>
      </c>
      <c r="DD26" s="287"/>
      <c r="DE26" s="287"/>
      <c r="DF26" s="287"/>
      <c r="DG26" s="287"/>
      <c r="DH26" s="435"/>
      <c r="DI26" s="479"/>
      <c r="DJ26" s="457" t="s">
        <v>76</v>
      </c>
      <c r="DK26" s="458"/>
      <c r="DL26" s="459"/>
      <c r="DM26" s="42">
        <f>VLOOKUP(DI23,$BJ$20:$BN$30,4,FALSE)</f>
        <v>90</v>
      </c>
      <c r="DN26" s="43" t="s">
        <v>77</v>
      </c>
      <c r="DO26" s="287">
        <f>VLOOKUP(DI23,$BJ$20:$BN$30,5,FALSE)</f>
        <v>130</v>
      </c>
      <c r="DP26" s="287"/>
      <c r="DQ26" s="287"/>
      <c r="DR26" s="287"/>
      <c r="DS26" s="287"/>
      <c r="DT26" s="435"/>
      <c r="DU26" s="479"/>
      <c r="DV26" s="457" t="s">
        <v>76</v>
      </c>
      <c r="DW26" s="458"/>
      <c r="DX26" s="459"/>
      <c r="DY26" s="42">
        <f>VLOOKUP(DU23,$BJ$20:$BN$30,4,FALSE)</f>
        <v>60</v>
      </c>
      <c r="DZ26" s="43" t="s">
        <v>77</v>
      </c>
      <c r="EA26" s="287">
        <f>VLOOKUP(DU23,$BJ$20:$BN$30,5,FALSE)</f>
        <v>90</v>
      </c>
      <c r="EB26" s="287"/>
      <c r="EC26" s="287"/>
      <c r="ED26" s="287"/>
      <c r="EE26" s="287"/>
      <c r="EF26" s="435"/>
      <c r="EG26" s="18"/>
      <c r="EH26" s="18"/>
    </row>
    <row r="27" spans="1:138" ht="15" customHeight="1" thickBot="1" x14ac:dyDescent="0.3">
      <c r="A27" s="115"/>
      <c r="B27" s="71"/>
      <c r="C27" s="8"/>
      <c r="D27" s="38"/>
      <c r="E27" s="38"/>
      <c r="F27" s="8"/>
      <c r="G27" s="8"/>
      <c r="H27" s="8"/>
      <c r="N27" s="74"/>
      <c r="Q27" s="7"/>
      <c r="R27" s="7"/>
      <c r="S27" s="7"/>
      <c r="T27" s="7"/>
      <c r="U27" s="7"/>
      <c r="V27" s="7"/>
      <c r="W27" s="7"/>
      <c r="X27" s="8"/>
      <c r="Y27" s="8"/>
      <c r="AB27" s="7"/>
      <c r="AC27" s="7"/>
      <c r="AE27" s="7"/>
      <c r="AF27" s="7"/>
      <c r="AG27" s="7"/>
      <c r="AH27" s="7"/>
      <c r="AI27" s="7"/>
      <c r="AJ27" s="7"/>
      <c r="AK27" s="7"/>
      <c r="AL27" s="7"/>
      <c r="AQ27" s="39"/>
      <c r="AR27" s="39"/>
      <c r="AS27" s="39"/>
      <c r="AT27" s="39"/>
      <c r="AU27" s="39"/>
      <c r="AV27" s="39"/>
      <c r="AW27" s="39"/>
      <c r="AX27" s="446"/>
      <c r="AY27" s="447"/>
      <c r="AZ27" s="27"/>
      <c r="BA27" s="79"/>
      <c r="BB27" s="77"/>
      <c r="BC27" s="86" t="s">
        <v>94</v>
      </c>
      <c r="BD27" s="87"/>
      <c r="BE27" s="79"/>
      <c r="BF27" s="335" t="s">
        <v>95</v>
      </c>
      <c r="BG27" s="487">
        <f>BG25-BG23</f>
        <v>4.5000000000000018</v>
      </c>
      <c r="BI27" s="367"/>
      <c r="BJ27" s="337"/>
      <c r="BK27" s="297"/>
      <c r="BL27" s="297"/>
      <c r="BM27" s="297"/>
      <c r="BN27" s="298"/>
      <c r="CJ27" s="18"/>
      <c r="CK27" s="480"/>
      <c r="CL27" s="52" t="s">
        <v>82</v>
      </c>
      <c r="CM27" s="93"/>
      <c r="CN27" s="53"/>
      <c r="CO27" s="445" t="s">
        <v>83</v>
      </c>
      <c r="CP27" s="349"/>
      <c r="CQ27" s="349"/>
      <c r="CR27" s="349"/>
      <c r="CS27" s="349"/>
      <c r="CT27" s="349"/>
      <c r="CU27" s="349"/>
      <c r="CV27" s="349"/>
      <c r="CW27" s="483"/>
      <c r="CX27" s="52" t="s">
        <v>82</v>
      </c>
      <c r="CY27" s="93"/>
      <c r="CZ27" s="53"/>
      <c r="DA27" s="445" t="s">
        <v>83</v>
      </c>
      <c r="DB27" s="349"/>
      <c r="DC27" s="349"/>
      <c r="DD27" s="349"/>
      <c r="DE27" s="349"/>
      <c r="DF27" s="349"/>
      <c r="DG27" s="349"/>
      <c r="DH27" s="349"/>
      <c r="DI27" s="480"/>
      <c r="DJ27" s="52" t="s">
        <v>82</v>
      </c>
      <c r="DK27" s="93"/>
      <c r="DL27" s="53"/>
      <c r="DM27" s="445" t="s">
        <v>83</v>
      </c>
      <c r="DN27" s="349"/>
      <c r="DO27" s="349"/>
      <c r="DP27" s="349"/>
      <c r="DQ27" s="349"/>
      <c r="DR27" s="349"/>
      <c r="DS27" s="349"/>
      <c r="DT27" s="349"/>
      <c r="DU27" s="480"/>
      <c r="DV27" s="52" t="s">
        <v>82</v>
      </c>
      <c r="DW27" s="93"/>
      <c r="DX27" s="53"/>
      <c r="DY27" s="445" t="s">
        <v>83</v>
      </c>
      <c r="DZ27" s="349"/>
      <c r="EA27" s="349"/>
      <c r="EB27" s="349"/>
      <c r="EC27" s="349"/>
      <c r="ED27" s="349"/>
      <c r="EE27" s="349"/>
      <c r="EF27" s="350"/>
      <c r="EG27" s="18"/>
      <c r="EH27" s="18"/>
    </row>
    <row r="28" spans="1:138" ht="15" customHeight="1" thickBot="1" x14ac:dyDescent="0.3">
      <c r="A28" s="115"/>
      <c r="B28" s="74"/>
      <c r="C28" s="8"/>
      <c r="D28" s="71"/>
      <c r="E28" s="8"/>
      <c r="F28" s="484"/>
      <c r="G28" s="484"/>
      <c r="H28" s="484"/>
      <c r="I28" s="484"/>
      <c r="N28" s="107"/>
      <c r="P28" s="74"/>
      <c r="Q28" s="7"/>
      <c r="R28" s="7"/>
      <c r="S28" s="469"/>
      <c r="T28" s="469"/>
      <c r="U28" s="7"/>
      <c r="V28" s="7"/>
      <c r="W28" s="7"/>
      <c r="AB28" s="7"/>
      <c r="AC28" s="7"/>
      <c r="AE28" s="7"/>
      <c r="AF28" s="7"/>
      <c r="AG28" s="7"/>
      <c r="AH28" s="469"/>
      <c r="AI28" s="469"/>
      <c r="AR28" s="485"/>
      <c r="AS28" s="274"/>
      <c r="AT28" s="274"/>
      <c r="AU28" s="274"/>
      <c r="AV28" s="49"/>
      <c r="AW28" s="50"/>
      <c r="AZ28" s="27"/>
      <c r="BA28" s="79"/>
      <c r="BB28" s="77"/>
      <c r="BC28" s="86" t="s">
        <v>96</v>
      </c>
      <c r="BD28" s="87"/>
      <c r="BE28" s="79"/>
      <c r="BF28" s="335"/>
      <c r="BG28" s="487"/>
      <c r="BI28" s="367">
        <v>5</v>
      </c>
      <c r="BJ28" s="337" t="str">
        <f>IF(INDEX($BQ$10:$BX$16,BI30,MATCH($BG$3,$BQ$10:$BX$10,0))="","",INDEX($BQ$10:$BX$16,BI30,MATCH($BG$3,$BQ$10:$BX$10,0)))</f>
        <v/>
      </c>
      <c r="BK28" s="297" t="str">
        <f>IF(BJ28="","",IF(INDEX([1]data!$AV$3:$AV$102,MATCH(TRUE,INDEX(EXACT($BD$3,[1]data!$A$3:$A$102),0),0))="",INDEX([1]data!$AU$3:$AU$102,MATCH(TRUE,INDEX(EXACT($BD$3,[1]data!$A$3:$A$102),0),0)),INDEX([1]data!$AU$3:$AU$102,MATCH(TRUE,INDEX(EXACT($BD$3,[1]data!$A$3:$A$102),0),0))&amp;CHAR(10)&amp;INDEX([1]data!$AV$3:$AV$102,MATCH(TRUE,INDEX(EXACT($BD$3,[1]data!$A$3:$A$102),0),0))))</f>
        <v/>
      </c>
      <c r="BL28" s="297" t="str">
        <f>INDEX([1]data!$AW$3:$AW$102,MATCH(TRUE,INDEX(EXACT($BD$3,[1]data!$A$3:$A$102),0),0))</f>
        <v/>
      </c>
      <c r="BM28" s="297">
        <f>IF(LEFT(BL28,3)="M12",40,IF(LEFT(BL28,3)="M14",60,90))</f>
        <v>90</v>
      </c>
      <c r="BN28" s="298">
        <f>IF(LEFT(BL28,3)="M12",60,IF(LEFT(BL28,3)="M14",90,130))</f>
        <v>130</v>
      </c>
      <c r="CK28" s="116"/>
      <c r="CL28" s="59" t="str">
        <f>IF(CO24="","","確認時刻")</f>
        <v/>
      </c>
      <c r="CM28" s="117"/>
      <c r="CN28" s="59"/>
      <c r="CO28" s="488" t="s">
        <v>86</v>
      </c>
      <c r="CP28" s="488"/>
      <c r="CQ28" s="488"/>
      <c r="CR28" s="488"/>
      <c r="CS28" s="118"/>
      <c r="CT28" s="119"/>
      <c r="CU28" s="120"/>
      <c r="CV28" s="119"/>
      <c r="CW28" s="121"/>
      <c r="CX28" s="119" t="str">
        <f>IF(DA24="","","確認時刻")</f>
        <v/>
      </c>
      <c r="CY28" s="120"/>
      <c r="CZ28" s="119"/>
      <c r="DA28" s="496" t="s">
        <v>86</v>
      </c>
      <c r="DB28" s="496"/>
      <c r="DC28" s="496"/>
      <c r="DD28" s="496"/>
      <c r="DE28" s="121"/>
      <c r="DF28" s="121"/>
      <c r="DG28" s="121"/>
      <c r="DH28" s="121"/>
      <c r="DI28" s="59"/>
      <c r="DJ28" s="59" t="str">
        <f>IF(DM24="","","確認時刻")</f>
        <v/>
      </c>
      <c r="DK28" s="117"/>
      <c r="DL28" s="59"/>
      <c r="DM28" s="488" t="s">
        <v>86</v>
      </c>
      <c r="DN28" s="488"/>
      <c r="DO28" s="488"/>
      <c r="DP28" s="488"/>
      <c r="DQ28" s="59"/>
      <c r="DR28" s="9"/>
      <c r="DS28" s="9"/>
      <c r="DT28" s="9"/>
      <c r="DU28" s="9"/>
      <c r="DV28" s="59" t="str">
        <f>IF(DY24="","","確認時刻")</f>
        <v>確認時刻</v>
      </c>
      <c r="DW28" s="9"/>
      <c r="DX28" s="9"/>
      <c r="DY28" s="488" t="s">
        <v>86</v>
      </c>
      <c r="DZ28" s="488"/>
      <c r="EA28" s="488"/>
      <c r="EB28" s="488"/>
      <c r="EC28" s="9"/>
      <c r="ED28" s="9"/>
      <c r="EE28" s="9"/>
      <c r="EF28" s="9"/>
    </row>
    <row r="29" spans="1:138" ht="15" customHeight="1" thickBot="1" x14ac:dyDescent="0.3">
      <c r="A29" s="21"/>
      <c r="C29" s="8"/>
      <c r="D29" s="8"/>
      <c r="E29" s="8"/>
      <c r="F29" s="484"/>
      <c r="G29" s="484"/>
      <c r="H29" s="484"/>
      <c r="I29" s="484"/>
      <c r="O29" s="23"/>
      <c r="U29" s="39"/>
      <c r="V29" s="39"/>
      <c r="W29" s="39"/>
      <c r="X29" s="39"/>
      <c r="Y29" s="39"/>
      <c r="Z29" s="39"/>
      <c r="AA29" s="7"/>
      <c r="AB29" s="8"/>
      <c r="AC29" s="74"/>
      <c r="AF29" s="446"/>
      <c r="AG29" s="447"/>
      <c r="AH29" s="7"/>
      <c r="AI29" s="7"/>
      <c r="AR29" s="486"/>
      <c r="AS29" s="331"/>
      <c r="AT29" s="331"/>
      <c r="AU29" s="331"/>
      <c r="AV29" s="391"/>
      <c r="AW29" s="392"/>
      <c r="AX29" s="8"/>
      <c r="AZ29" s="27"/>
      <c r="BA29" s="79"/>
      <c r="BB29" s="102"/>
      <c r="BC29" s="91" t="s">
        <v>97</v>
      </c>
      <c r="BD29" s="92"/>
      <c r="BE29" s="79"/>
      <c r="BF29" s="335" t="s">
        <v>98</v>
      </c>
      <c r="BG29" s="336">
        <f>VLOOKUP(BG9*1000,根固めリスト,2,FALSE)</f>
        <v>2846</v>
      </c>
      <c r="BI29" s="367"/>
      <c r="BJ29" s="337"/>
      <c r="BK29" s="297"/>
      <c r="BL29" s="297"/>
      <c r="BM29" s="297"/>
      <c r="BN29" s="298"/>
      <c r="CK29" s="122"/>
      <c r="CL29" s="59"/>
      <c r="CM29" s="59"/>
      <c r="CN29" s="59"/>
      <c r="CO29" s="488"/>
      <c r="CP29" s="488"/>
      <c r="CQ29" s="488"/>
      <c r="CR29" s="488"/>
      <c r="CS29" s="9"/>
      <c r="CT29" s="59"/>
      <c r="CU29" s="59"/>
      <c r="CV29" s="59"/>
      <c r="CW29" s="123"/>
      <c r="CX29" s="123"/>
      <c r="CY29" s="123"/>
      <c r="CZ29" s="123"/>
      <c r="DA29" s="488"/>
      <c r="DB29" s="488"/>
      <c r="DC29" s="488"/>
      <c r="DD29" s="488"/>
      <c r="DE29" s="123"/>
      <c r="DF29" s="123"/>
      <c r="DG29" s="123"/>
      <c r="DH29" s="123"/>
      <c r="DI29" s="9"/>
      <c r="DJ29" s="59"/>
      <c r="DK29" s="59"/>
      <c r="DL29" s="59"/>
      <c r="DM29" s="488"/>
      <c r="DN29" s="488"/>
      <c r="DO29" s="488"/>
      <c r="DP29" s="488"/>
      <c r="DQ29" s="9"/>
      <c r="DR29" s="59"/>
      <c r="DS29" s="59"/>
      <c r="DT29" s="59"/>
      <c r="DU29" s="9"/>
      <c r="DV29" s="9"/>
      <c r="DW29" s="9"/>
      <c r="DX29" s="9"/>
      <c r="DY29" s="488"/>
      <c r="DZ29" s="488"/>
      <c r="EA29" s="488"/>
      <c r="EB29" s="488"/>
      <c r="EC29" s="9"/>
      <c r="ED29" s="9"/>
      <c r="EE29" s="9"/>
      <c r="EF29" s="9"/>
    </row>
    <row r="30" spans="1:138" ht="15" customHeight="1" thickBot="1" x14ac:dyDescent="0.3">
      <c r="A30" s="21"/>
      <c r="K30" s="8"/>
      <c r="P30" s="124"/>
      <c r="Q30" s="124"/>
      <c r="R30" s="125"/>
      <c r="T30" s="446"/>
      <c r="U30" s="447"/>
      <c r="Z30" s="489"/>
      <c r="AA30" s="490"/>
      <c r="AC30" s="104"/>
      <c r="AD30" s="108"/>
      <c r="AE30" s="108"/>
      <c r="AF30" s="472"/>
      <c r="AG30" s="472"/>
      <c r="AH30" s="104"/>
      <c r="AR30" s="104"/>
      <c r="AS30" s="126"/>
      <c r="AT30" s="495"/>
      <c r="AU30" s="495"/>
      <c r="AV30" s="495"/>
      <c r="AW30" s="495"/>
      <c r="AX30" s="104"/>
      <c r="AY30" s="8"/>
      <c r="AZ30" s="27"/>
      <c r="BA30" s="79"/>
      <c r="BB30" s="77"/>
      <c r="BC30" s="91" t="s">
        <v>99</v>
      </c>
      <c r="BD30" s="92"/>
      <c r="BE30" s="79"/>
      <c r="BF30" s="335"/>
      <c r="BG30" s="336"/>
      <c r="BI30" s="367">
        <v>6</v>
      </c>
      <c r="BJ30" s="337" t="str">
        <f>IF(INDEX($BQ$10:$BX$16,BI32,MATCH($BG$3,$BQ$10:$BX$10,0))="","",INDEX($BQ$10:$BX$16,BI32,MATCH($BG$3,$BQ$10:$BX$10,0)))</f>
        <v>下+上</v>
      </c>
      <c r="BK30" s="297" t="str">
        <f>IF(BJ30="","",IF(INDEX([1]data!$BH$3:$BH$102,MATCH(TRUE,INDEX(EXACT($BD$3,[1]data!$A$3:$A$102),0),0))="",INDEX([1]data!$BG$3:$BG$102,MATCH(TRUE,INDEX(EXACT($BD$3,[1]data!$A$3:$A$102),0),0)),INDEX([1]data!$BG$3:$BG$102,MATCH(TRUE,INDEX(EXACT($BD$3,[1]data!$A$3:$A$102),0),0))&amp;CHAR(10)&amp;INDEX([1]data!$BH$3:$BH$102,MATCH(TRUE,INDEX(EXACT($BD$3,[1]data!$A$3:$A$102),0),0))))</f>
        <v>4040-Ⅰ</v>
      </c>
      <c r="BL30" s="297" t="str">
        <f>INDEX([1]data!$BI$3:$BI$102,MATCH(TRUE,INDEX(EXACT($BD$3,[1]data!$A$3:$A$102),0),0))</f>
        <v>M14×24本</v>
      </c>
      <c r="BM30" s="297">
        <f>IF(LEFT(BL30,3)="M12",40,IF(LEFT(BL30,3)="M14",60,90))</f>
        <v>60</v>
      </c>
      <c r="BN30" s="298">
        <f>IF(LEFT(BL30,3)="M12",60,IF(LEFT(BL30,3)="M14",90,130))</f>
        <v>90</v>
      </c>
    </row>
    <row r="31" spans="1:138" ht="15" customHeight="1" thickBot="1" x14ac:dyDescent="0.3">
      <c r="A31" s="21"/>
      <c r="B31" s="8"/>
      <c r="C31" s="8"/>
      <c r="D31" s="8"/>
      <c r="E31" s="39"/>
      <c r="F31" s="39"/>
      <c r="G31" s="39"/>
      <c r="H31" s="446"/>
      <c r="I31" s="447"/>
      <c r="P31" s="497"/>
      <c r="Q31" s="498"/>
      <c r="R31" s="498"/>
      <c r="S31" s="127"/>
      <c r="Z31" s="491"/>
      <c r="AA31" s="492"/>
      <c r="AT31" s="104"/>
      <c r="AZ31" s="27"/>
      <c r="BA31" s="79"/>
      <c r="BB31" s="77"/>
      <c r="BC31" s="91" t="s">
        <v>100</v>
      </c>
      <c r="BD31" s="92"/>
      <c r="BE31" s="79"/>
      <c r="BF31" s="335" t="s">
        <v>101</v>
      </c>
      <c r="BG31" s="363">
        <f>VLOOKUP(BG9*1000,根固めリスト,3,FALSE)</f>
        <v>1707</v>
      </c>
      <c r="BI31" s="367"/>
      <c r="BJ31" s="460"/>
      <c r="BK31" s="461"/>
      <c r="BL31" s="461"/>
      <c r="BM31" s="461"/>
      <c r="BN31" s="462"/>
    </row>
    <row r="32" spans="1:138" ht="15" customHeight="1" thickBot="1" x14ac:dyDescent="0.3">
      <c r="A32" s="21"/>
      <c r="C32" s="104"/>
      <c r="D32" s="8"/>
      <c r="E32" s="104"/>
      <c r="F32" s="472"/>
      <c r="G32" s="472"/>
      <c r="H32" s="104"/>
      <c r="I32" s="39"/>
      <c r="P32" s="499"/>
      <c r="Q32" s="500"/>
      <c r="R32" s="500"/>
      <c r="S32" s="128"/>
      <c r="T32" s="129"/>
      <c r="U32" s="129"/>
      <c r="V32" s="129"/>
      <c r="W32" s="129"/>
      <c r="X32" s="129"/>
      <c r="Y32" s="129"/>
      <c r="Z32" s="491"/>
      <c r="AA32" s="492"/>
      <c r="AB32" s="129"/>
      <c r="AC32" s="129"/>
      <c r="AD32" s="129"/>
      <c r="AE32" s="129"/>
      <c r="AF32" s="129"/>
      <c r="AG32" s="129"/>
      <c r="AH32" s="129"/>
      <c r="AI32" s="129"/>
      <c r="AO32" s="130"/>
      <c r="AR32" s="104"/>
      <c r="AZ32" s="27"/>
      <c r="BA32" s="79"/>
      <c r="BB32" s="77"/>
      <c r="BC32" s="91" t="s">
        <v>102</v>
      </c>
      <c r="BD32" s="92"/>
      <c r="BE32" s="79"/>
      <c r="BF32" s="335"/>
      <c r="BG32" s="364"/>
      <c r="BI32" s="367">
        <v>7</v>
      </c>
    </row>
    <row r="33" spans="1:111" ht="15" customHeight="1" thickBot="1" x14ac:dyDescent="0.3">
      <c r="A33" s="21"/>
      <c r="B33" s="8"/>
      <c r="L33" s="8"/>
      <c r="N33" s="8"/>
      <c r="O33" s="8"/>
      <c r="P33" s="39"/>
      <c r="Q33" s="39"/>
      <c r="Z33" s="491"/>
      <c r="AA33" s="492"/>
      <c r="AC33" s="131"/>
      <c r="AD33" s="131"/>
      <c r="AF33" s="71"/>
      <c r="AG33" s="74"/>
      <c r="AH33" s="38"/>
      <c r="AI33" s="38"/>
      <c r="AO33" s="132"/>
      <c r="AZ33" s="27"/>
      <c r="BA33" s="79"/>
      <c r="BB33" s="77"/>
      <c r="BC33" s="133" t="s">
        <v>103</v>
      </c>
      <c r="BD33" s="134"/>
      <c r="BE33" s="79"/>
      <c r="BF33" s="335" t="s">
        <v>104</v>
      </c>
      <c r="BG33" s="363">
        <f>VLOOKUP(BG9*1000,根固めリスト,6,FALSE)</f>
        <v>2607</v>
      </c>
      <c r="BI33" s="367"/>
    </row>
    <row r="34" spans="1:111" ht="15" customHeight="1" thickBot="1" x14ac:dyDescent="0.3">
      <c r="A34" s="21"/>
      <c r="B34" s="24"/>
      <c r="H34" s="446"/>
      <c r="I34" s="447"/>
      <c r="O34" s="39"/>
      <c r="Q34" s="39"/>
      <c r="R34" s="135"/>
      <c r="S34" s="46"/>
      <c r="Z34" s="491"/>
      <c r="AA34" s="492"/>
      <c r="AE34" s="46"/>
      <c r="AF34" s="46"/>
      <c r="AG34" s="136"/>
      <c r="AH34" s="137"/>
      <c r="AI34" s="137"/>
      <c r="AO34" s="138"/>
      <c r="AQ34" s="8"/>
      <c r="AR34" s="8"/>
      <c r="AS34" s="8"/>
      <c r="AT34" s="8"/>
      <c r="AU34" s="8"/>
      <c r="AV34" s="8"/>
      <c r="AZ34" s="27"/>
      <c r="BA34" s="79"/>
      <c r="BF34" s="335"/>
      <c r="BG34" s="364"/>
    </row>
    <row r="35" spans="1:111" ht="15" customHeight="1" thickBot="1" x14ac:dyDescent="0.3">
      <c r="A35" s="21"/>
      <c r="C35" s="24"/>
      <c r="P35" s="39"/>
      <c r="Q35" s="39"/>
      <c r="T35" s="37"/>
      <c r="U35" s="37"/>
      <c r="V35" s="37"/>
      <c r="W35" s="139"/>
      <c r="Z35" s="491"/>
      <c r="AA35" s="492"/>
      <c r="AD35" s="140"/>
      <c r="AF35" s="71"/>
      <c r="AG35" s="71"/>
      <c r="AH35" s="71"/>
      <c r="AO35" s="138"/>
      <c r="AQ35" s="8"/>
      <c r="AR35" s="501"/>
      <c r="AS35" s="502"/>
      <c r="AT35" s="8"/>
      <c r="AU35" s="8"/>
      <c r="AV35" s="501"/>
      <c r="AW35" s="502"/>
      <c r="AX35" s="8"/>
      <c r="AZ35" s="27"/>
      <c r="BA35" s="79"/>
      <c r="BC35" s="80" t="s">
        <v>25</v>
      </c>
      <c r="BD35" s="81"/>
      <c r="BF35" s="335" t="s">
        <v>105</v>
      </c>
      <c r="BG35" s="336">
        <f>VLOOKUP($BG$13,杭周リスト,4,FALSE)</f>
        <v>1894</v>
      </c>
    </row>
    <row r="36" spans="1:111" ht="15" customHeight="1" thickBot="1" x14ac:dyDescent="0.3">
      <c r="A36" s="21"/>
      <c r="K36" s="71"/>
      <c r="W36" s="139"/>
      <c r="Z36" s="491"/>
      <c r="AA36" s="492"/>
      <c r="AD36" s="140"/>
      <c r="AE36" s="8"/>
      <c r="AF36" s="71"/>
      <c r="AH36" s="71"/>
      <c r="AI36" s="71"/>
      <c r="AJ36" s="71"/>
      <c r="AK36" s="71"/>
      <c r="AL36" s="446"/>
      <c r="AM36" s="447"/>
      <c r="AO36" s="138"/>
      <c r="AR36" s="104"/>
      <c r="AT36" s="108"/>
      <c r="AU36" s="104"/>
      <c r="AV36" s="104"/>
      <c r="AW36" s="108"/>
      <c r="AZ36" s="27"/>
      <c r="BA36" s="79"/>
      <c r="BC36" s="141" t="s">
        <v>106</v>
      </c>
      <c r="BD36" s="94"/>
      <c r="BF36" s="335"/>
      <c r="BG36" s="336"/>
    </row>
    <row r="37" spans="1:111" ht="15" customHeight="1" thickBot="1" x14ac:dyDescent="0.3">
      <c r="A37" s="21"/>
      <c r="B37" s="8"/>
      <c r="C37" s="39"/>
      <c r="D37" s="8"/>
      <c r="E37" s="8"/>
      <c r="F37" s="8"/>
      <c r="G37" s="8"/>
      <c r="H37" s="8"/>
      <c r="I37" s="8"/>
      <c r="J37" s="8"/>
      <c r="K37" s="8"/>
      <c r="L37" s="8"/>
      <c r="W37" s="139"/>
      <c r="Z37" s="491"/>
      <c r="AA37" s="492"/>
      <c r="AD37" s="140"/>
      <c r="AF37" s="71"/>
      <c r="AG37" s="71"/>
      <c r="AH37" s="497"/>
      <c r="AI37" s="498"/>
      <c r="AJ37" s="498"/>
      <c r="AK37" s="142"/>
      <c r="AL37" s="71"/>
      <c r="AM37" s="71"/>
      <c r="AR37" s="104"/>
      <c r="AZ37" s="27"/>
      <c r="BA37" s="79"/>
      <c r="BC37" s="143" t="s">
        <v>107</v>
      </c>
      <c r="BD37" s="144"/>
      <c r="BF37" s="335" t="s">
        <v>108</v>
      </c>
      <c r="BG37" s="336">
        <f>VLOOKUP($BG$13,杭周リスト,5,FALSE)</f>
        <v>1136</v>
      </c>
      <c r="CJ37" s="145"/>
      <c r="CK37" s="145"/>
      <c r="CL37" s="145"/>
      <c r="CM37" s="145"/>
      <c r="CN37" s="145"/>
      <c r="CO37" s="145"/>
      <c r="CP37" s="145"/>
      <c r="CQ37" s="145"/>
      <c r="CR37" s="146"/>
      <c r="CS37" s="146"/>
      <c r="CT37" s="146"/>
      <c r="CU37" s="146"/>
      <c r="CV37" s="146"/>
      <c r="CW37" s="146"/>
      <c r="CX37" s="146"/>
      <c r="CY37" s="146"/>
      <c r="CZ37" s="147"/>
      <c r="DA37" s="147"/>
      <c r="DB37" s="147"/>
      <c r="DC37" s="147"/>
      <c r="DD37" s="147"/>
      <c r="DE37" s="147"/>
      <c r="DF37" s="147"/>
      <c r="DG37" s="147"/>
    </row>
    <row r="38" spans="1:111" ht="15" customHeight="1" thickBot="1" x14ac:dyDescent="0.3">
      <c r="A38" s="21"/>
      <c r="B38" s="103"/>
      <c r="C38" s="148"/>
      <c r="D38" s="8"/>
      <c r="E38" s="8"/>
      <c r="F38" s="8"/>
      <c r="G38" s="8"/>
      <c r="H38" s="8"/>
      <c r="I38" s="8"/>
      <c r="J38" s="8"/>
      <c r="K38" s="8"/>
      <c r="L38" s="8"/>
      <c r="W38" s="139"/>
      <c r="Z38" s="491"/>
      <c r="AA38" s="492"/>
      <c r="AD38" s="140"/>
      <c r="AF38" s="71"/>
      <c r="AG38" s="71"/>
      <c r="AH38" s="499"/>
      <c r="AI38" s="500"/>
      <c r="AJ38" s="500"/>
      <c r="AK38" s="149"/>
      <c r="AL38" s="71"/>
      <c r="AM38" s="71"/>
      <c r="AZ38" s="27"/>
      <c r="BA38" s="79"/>
      <c r="BF38" s="335"/>
      <c r="BG38" s="336"/>
      <c r="BJ38" s="150"/>
      <c r="CJ38" s="145"/>
      <c r="CK38" s="145"/>
      <c r="CL38" s="145"/>
      <c r="CM38" s="145"/>
      <c r="CN38" s="145"/>
      <c r="CO38" s="145"/>
      <c r="CP38" s="145"/>
      <c r="CQ38" s="145"/>
      <c r="CR38" s="146"/>
      <c r="CS38" s="146"/>
      <c r="CT38" s="146"/>
      <c r="CU38" s="146"/>
      <c r="CV38" s="146"/>
      <c r="CW38" s="146"/>
      <c r="CX38" s="146"/>
      <c r="CY38" s="146"/>
      <c r="CZ38" s="147"/>
      <c r="DA38" s="147"/>
      <c r="DB38" s="147"/>
      <c r="DC38" s="147"/>
      <c r="DD38" s="147"/>
      <c r="DE38" s="147"/>
      <c r="DF38" s="147"/>
      <c r="DG38" s="147"/>
    </row>
    <row r="39" spans="1:111" ht="15" customHeight="1" thickBot="1" x14ac:dyDescent="0.3">
      <c r="A39" s="21"/>
      <c r="B39" s="103"/>
      <c r="C39" s="148"/>
      <c r="D39" s="8"/>
      <c r="E39" s="8"/>
      <c r="F39" s="8"/>
      <c r="G39" s="8"/>
      <c r="H39" s="8"/>
      <c r="I39" s="8"/>
      <c r="J39" s="8"/>
      <c r="K39" s="8"/>
      <c r="L39" s="8"/>
      <c r="W39" s="139"/>
      <c r="Z39" s="491"/>
      <c r="AA39" s="492"/>
      <c r="AD39" s="140"/>
      <c r="AI39" s="71"/>
      <c r="AJ39" s="47"/>
      <c r="AK39" s="151"/>
      <c r="AL39" s="7"/>
      <c r="AQ39" s="8"/>
      <c r="AR39" s="8"/>
      <c r="AS39" s="8"/>
      <c r="AT39" s="8"/>
      <c r="AU39" s="8"/>
      <c r="AV39" s="8"/>
      <c r="AW39" s="8"/>
      <c r="AX39" s="446"/>
      <c r="AY39" s="447"/>
      <c r="AZ39" s="27"/>
      <c r="BF39" s="335" t="s">
        <v>109</v>
      </c>
      <c r="BG39" s="336">
        <f>VLOOKUP($BG$13,杭周リスト,8,FALSE)</f>
        <v>1735</v>
      </c>
      <c r="BJ39" s="150"/>
      <c r="BK39" s="150"/>
      <c r="BL39" s="150"/>
      <c r="BM39" s="150"/>
      <c r="BN39" s="150"/>
      <c r="BO39" s="150"/>
      <c r="BP39" s="150"/>
    </row>
    <row r="40" spans="1:111" ht="15" customHeight="1" thickBot="1" x14ac:dyDescent="0.3">
      <c r="A40" s="21"/>
      <c r="E40" s="152"/>
      <c r="F40" s="152"/>
      <c r="G40" s="152"/>
      <c r="H40" s="485"/>
      <c r="I40" s="274"/>
      <c r="J40" s="274"/>
      <c r="K40" s="274"/>
      <c r="L40" s="50"/>
      <c r="V40" s="7"/>
      <c r="W40" s="153"/>
      <c r="X40" s="154"/>
      <c r="Y40" s="129"/>
      <c r="Z40" s="493"/>
      <c r="AA40" s="494"/>
      <c r="AB40" s="129"/>
      <c r="AC40" s="129"/>
      <c r="AD40" s="155"/>
      <c r="AE40" s="156"/>
      <c r="AF40" s="154"/>
      <c r="AG40" s="156"/>
      <c r="AH40" s="157"/>
      <c r="AM40" s="51"/>
      <c r="AQ40" s="8"/>
      <c r="AR40" s="71"/>
      <c r="AS40" s="152"/>
      <c r="AT40" s="152"/>
      <c r="AU40" s="152"/>
      <c r="AV40" s="497"/>
      <c r="AW40" s="245"/>
      <c r="AX40" s="245"/>
      <c r="AY40" s="127"/>
      <c r="AZ40" s="27"/>
      <c r="BF40" s="335"/>
      <c r="BG40" s="336"/>
      <c r="BM40" s="9"/>
      <c r="BN40" s="9"/>
      <c r="BO40" s="9"/>
      <c r="BP40" s="9"/>
      <c r="CJ40" s="503"/>
      <c r="CK40" s="503"/>
      <c r="CL40" s="503"/>
      <c r="CM40" s="503"/>
      <c r="CN40" s="503"/>
      <c r="CO40" s="503"/>
      <c r="CP40" s="503"/>
      <c r="CQ40" s="503"/>
      <c r="CR40" s="503"/>
      <c r="CS40" s="503"/>
      <c r="CT40" s="503"/>
      <c r="CU40" s="503"/>
      <c r="CV40" s="503"/>
      <c r="CW40" s="503"/>
      <c r="CX40" s="503"/>
      <c r="CY40" s="503"/>
      <c r="CZ40" s="504"/>
      <c r="DA40" s="504"/>
      <c r="DB40" s="504"/>
      <c r="DC40" s="504"/>
      <c r="DD40" s="504"/>
      <c r="DE40" s="504"/>
      <c r="DF40" s="504"/>
      <c r="DG40" s="504"/>
    </row>
    <row r="41" spans="1:111" ht="15" customHeight="1" thickBot="1" x14ac:dyDescent="0.3">
      <c r="A41" s="21"/>
      <c r="C41" s="8"/>
      <c r="D41" s="8"/>
      <c r="E41" s="8"/>
      <c r="F41" s="8"/>
      <c r="G41" s="8"/>
      <c r="H41" s="486"/>
      <c r="I41" s="331"/>
      <c r="J41" s="331"/>
      <c r="K41" s="331"/>
      <c r="L41" s="58"/>
      <c r="W41" s="139"/>
      <c r="AC41" s="131"/>
      <c r="AD41" s="140"/>
      <c r="AQ41" s="8"/>
      <c r="AR41" s="71"/>
      <c r="AS41" s="71"/>
      <c r="AT41" s="71"/>
      <c r="AU41" s="71"/>
      <c r="AV41" s="357"/>
      <c r="AW41" s="358"/>
      <c r="AX41" s="358"/>
      <c r="AY41" s="45"/>
      <c r="AZ41" s="27"/>
      <c r="BF41" s="335" t="s">
        <v>110</v>
      </c>
      <c r="BG41" s="336">
        <v>0</v>
      </c>
      <c r="BM41" s="9"/>
      <c r="BN41" s="9"/>
      <c r="BO41" s="9"/>
      <c r="BP41" s="9"/>
      <c r="CJ41" s="503"/>
      <c r="CK41" s="503"/>
      <c r="CL41" s="503"/>
      <c r="CM41" s="503"/>
      <c r="CN41" s="503"/>
      <c r="CO41" s="503"/>
      <c r="CP41" s="503"/>
      <c r="CQ41" s="503"/>
      <c r="CR41" s="503"/>
      <c r="CS41" s="503"/>
      <c r="CT41" s="503"/>
      <c r="CU41" s="503"/>
      <c r="CV41" s="503"/>
      <c r="CW41" s="503"/>
      <c r="CX41" s="503"/>
      <c r="CY41" s="503"/>
      <c r="CZ41" s="504"/>
      <c r="DA41" s="504"/>
      <c r="DB41" s="504"/>
      <c r="DC41" s="504"/>
      <c r="DD41" s="504"/>
      <c r="DE41" s="504"/>
      <c r="DF41" s="504"/>
      <c r="DG41" s="504"/>
    </row>
    <row r="42" spans="1:111" ht="15" customHeight="1" thickBot="1" x14ac:dyDescent="0.3">
      <c r="A42" s="21"/>
      <c r="C42" s="158"/>
      <c r="D42" s="8"/>
      <c r="E42" s="8"/>
      <c r="N42" s="8"/>
      <c r="W42" s="139"/>
      <c r="AD42" s="140"/>
      <c r="AE42" s="8"/>
      <c r="AF42" s="71"/>
      <c r="AG42" s="74"/>
      <c r="AJ42" s="113"/>
      <c r="AL42" s="446"/>
      <c r="AM42" s="447"/>
      <c r="AZ42" s="27"/>
      <c r="BF42" s="335"/>
      <c r="BG42" s="336"/>
      <c r="BM42" s="9"/>
      <c r="BN42" s="9"/>
      <c r="BO42" s="9"/>
      <c r="BP42" s="9"/>
      <c r="CJ42" s="503"/>
      <c r="CK42" s="503"/>
      <c r="CL42" s="503"/>
      <c r="CM42" s="503"/>
      <c r="CN42" s="503"/>
      <c r="CO42" s="503"/>
      <c r="CP42" s="503"/>
      <c r="CQ42" s="503"/>
      <c r="CR42" s="503"/>
      <c r="CS42" s="503"/>
      <c r="CT42" s="503"/>
      <c r="CU42" s="503"/>
      <c r="CV42" s="503"/>
      <c r="CW42" s="503"/>
      <c r="CX42" s="503"/>
      <c r="CY42" s="503"/>
      <c r="CZ42" s="504"/>
      <c r="DA42" s="504"/>
      <c r="DB42" s="504"/>
      <c r="DC42" s="504"/>
      <c r="DD42" s="504"/>
      <c r="DE42" s="504"/>
      <c r="DF42" s="504"/>
      <c r="DG42" s="504"/>
    </row>
    <row r="43" spans="1:111" ht="15" customHeight="1" thickBot="1" x14ac:dyDescent="0.3">
      <c r="A43" s="21"/>
      <c r="C43" s="158"/>
      <c r="D43" s="8"/>
      <c r="E43" s="8"/>
      <c r="N43" s="8"/>
      <c r="W43" s="139"/>
      <c r="AD43" s="140"/>
      <c r="AF43" s="152"/>
      <c r="AG43" s="152"/>
      <c r="AI43" s="159"/>
      <c r="AK43" s="7"/>
      <c r="AM43" s="160"/>
      <c r="AQ43" s="8"/>
      <c r="AR43" s="8"/>
      <c r="AS43" s="8"/>
      <c r="AT43" s="8"/>
      <c r="AU43" s="8"/>
      <c r="AV43" s="8"/>
      <c r="AW43" s="8"/>
      <c r="AX43" s="446"/>
      <c r="AY43" s="447"/>
      <c r="AZ43" s="27"/>
      <c r="BF43" s="335" t="s">
        <v>89</v>
      </c>
      <c r="BG43" s="336">
        <v>0</v>
      </c>
      <c r="BM43" s="9"/>
      <c r="BN43" s="9"/>
      <c r="BO43" s="9"/>
      <c r="BP43" s="9"/>
      <c r="CJ43" s="503"/>
      <c r="CK43" s="503"/>
      <c r="CL43" s="503"/>
      <c r="CM43" s="503"/>
      <c r="CN43" s="503"/>
      <c r="CO43" s="503"/>
      <c r="CP43" s="503"/>
      <c r="CQ43" s="503"/>
      <c r="CR43" s="503"/>
      <c r="CS43" s="503"/>
      <c r="CT43" s="503"/>
      <c r="CU43" s="503"/>
      <c r="CV43" s="503"/>
      <c r="CW43" s="503"/>
      <c r="CX43" s="503"/>
      <c r="CY43" s="503"/>
      <c r="CZ43" s="504"/>
      <c r="DA43" s="504"/>
      <c r="DB43" s="504"/>
      <c r="DC43" s="504"/>
      <c r="DD43" s="504"/>
      <c r="DE43" s="504"/>
      <c r="DF43" s="504"/>
      <c r="DG43" s="504"/>
    </row>
    <row r="44" spans="1:111" ht="15" customHeight="1" thickBot="1" x14ac:dyDescent="0.3">
      <c r="A44" s="21"/>
      <c r="E44" s="152"/>
      <c r="F44" s="152"/>
      <c r="G44" s="152"/>
      <c r="H44" s="485"/>
      <c r="I44" s="274"/>
      <c r="J44" s="274"/>
      <c r="K44" s="274"/>
      <c r="L44" s="50"/>
      <c r="O44" s="39"/>
      <c r="Q44" s="8"/>
      <c r="R44" s="8"/>
      <c r="W44" s="139"/>
      <c r="AD44" s="140"/>
      <c r="AF44" s="497"/>
      <c r="AG44" s="498"/>
      <c r="AH44" s="498"/>
      <c r="AI44" s="161"/>
      <c r="AJ44" s="162"/>
      <c r="AK44" s="163"/>
      <c r="AL44" s="163"/>
      <c r="AM44" s="164"/>
      <c r="AQ44" s="8"/>
      <c r="AR44" s="152"/>
      <c r="AS44" s="152"/>
      <c r="AT44" s="8"/>
      <c r="AU44" s="160"/>
      <c r="AW44" s="8"/>
      <c r="AX44" s="8"/>
      <c r="AY44" s="160"/>
      <c r="AZ44" s="27"/>
      <c r="BF44" s="335"/>
      <c r="BG44" s="336"/>
      <c r="BH44" s="10"/>
      <c r="BJ44" s="10"/>
      <c r="BK44" s="10"/>
      <c r="BL44" s="10"/>
      <c r="BM44" s="10"/>
      <c r="BN44" s="9"/>
      <c r="BO44" s="9"/>
      <c r="BP44" s="9"/>
      <c r="CJ44" s="503"/>
      <c r="CK44" s="503"/>
      <c r="CL44" s="503"/>
      <c r="CM44" s="503"/>
      <c r="CN44" s="503"/>
      <c r="CO44" s="503"/>
      <c r="CP44" s="503"/>
      <c r="CQ44" s="503"/>
      <c r="CR44" s="503"/>
      <c r="CS44" s="503"/>
      <c r="CT44" s="503"/>
      <c r="CU44" s="503"/>
      <c r="CV44" s="503"/>
      <c r="CW44" s="503"/>
      <c r="CX44" s="503"/>
      <c r="CY44" s="503"/>
      <c r="CZ44" s="504"/>
      <c r="DA44" s="504"/>
      <c r="DB44" s="504"/>
      <c r="DC44" s="504"/>
      <c r="DD44" s="504"/>
      <c r="DE44" s="504"/>
      <c r="DF44" s="504"/>
      <c r="DG44" s="504"/>
    </row>
    <row r="45" spans="1:111" ht="15" customHeight="1" thickBot="1" x14ac:dyDescent="0.3">
      <c r="A45" s="21"/>
      <c r="C45" s="165"/>
      <c r="D45" s="8"/>
      <c r="E45" s="8"/>
      <c r="F45" s="8"/>
      <c r="G45" s="8"/>
      <c r="H45" s="486"/>
      <c r="I45" s="331"/>
      <c r="J45" s="331"/>
      <c r="K45" s="331"/>
      <c r="L45" s="58"/>
      <c r="O45" s="39"/>
      <c r="Q45" s="8"/>
      <c r="R45" s="8"/>
      <c r="W45" s="139"/>
      <c r="AD45" s="140"/>
      <c r="AF45" s="499"/>
      <c r="AG45" s="500"/>
      <c r="AH45" s="500"/>
      <c r="AI45" s="166"/>
      <c r="AJ45" s="167"/>
      <c r="AK45" s="168"/>
      <c r="AL45" s="168"/>
      <c r="AM45" s="169"/>
      <c r="AR45" s="497"/>
      <c r="AS45" s="498"/>
      <c r="AT45" s="498"/>
      <c r="AU45" s="127"/>
      <c r="AV45" s="497"/>
      <c r="AW45" s="498"/>
      <c r="AX45" s="498"/>
      <c r="AY45" s="127"/>
      <c r="AZ45" s="27"/>
      <c r="BF45" s="335" t="s">
        <v>74</v>
      </c>
      <c r="BG45" s="336">
        <v>0</v>
      </c>
      <c r="BH45" s="10"/>
      <c r="BJ45" s="10"/>
      <c r="BK45" s="10"/>
      <c r="BL45" s="10"/>
      <c r="BM45" s="10"/>
      <c r="BN45" s="9"/>
      <c r="BO45" s="9"/>
      <c r="BP45" s="9"/>
      <c r="CJ45" s="503"/>
      <c r="CK45" s="503"/>
      <c r="CL45" s="503"/>
      <c r="CM45" s="503"/>
      <c r="CN45" s="503"/>
      <c r="CO45" s="503"/>
      <c r="CP45" s="503"/>
      <c r="CQ45" s="503"/>
      <c r="CR45" s="503"/>
      <c r="CS45" s="503"/>
      <c r="CT45" s="503"/>
      <c r="CU45" s="503"/>
      <c r="CV45" s="503"/>
      <c r="CW45" s="503"/>
      <c r="CX45" s="503"/>
      <c r="CY45" s="503"/>
      <c r="CZ45" s="504"/>
      <c r="DA45" s="504"/>
      <c r="DB45" s="504"/>
      <c r="DC45" s="504"/>
      <c r="DD45" s="504"/>
      <c r="DE45" s="504"/>
      <c r="DF45" s="504"/>
      <c r="DG45" s="504"/>
    </row>
    <row r="46" spans="1:111" ht="15" customHeight="1" thickBot="1" x14ac:dyDescent="0.3">
      <c r="A46" s="21"/>
      <c r="C46" s="158"/>
      <c r="D46" s="8"/>
      <c r="E46" s="8"/>
      <c r="F46" s="8"/>
      <c r="G46" s="8"/>
      <c r="H46" s="8"/>
      <c r="I46" s="8"/>
      <c r="J46" s="8"/>
      <c r="K46" s="8"/>
      <c r="L46" s="8"/>
      <c r="M46" s="8"/>
      <c r="O46" s="8"/>
      <c r="W46" s="139"/>
      <c r="AD46" s="140"/>
      <c r="AF46" s="104"/>
      <c r="AI46" s="507"/>
      <c r="AJ46" s="507"/>
      <c r="AK46" s="507"/>
      <c r="AL46" s="104"/>
      <c r="AM46" s="51"/>
      <c r="AR46" s="499"/>
      <c r="AS46" s="500"/>
      <c r="AT46" s="500"/>
      <c r="AU46" s="45"/>
      <c r="AV46" s="499"/>
      <c r="AW46" s="500"/>
      <c r="AX46" s="500"/>
      <c r="AY46" s="45"/>
      <c r="AZ46" s="27"/>
      <c r="BF46" s="335"/>
      <c r="BG46" s="336"/>
      <c r="BH46" s="10"/>
      <c r="BJ46" s="10"/>
      <c r="BK46" s="10"/>
      <c r="BL46" s="10"/>
      <c r="BM46" s="10"/>
      <c r="BN46" s="9"/>
      <c r="BO46" s="9"/>
      <c r="BP46" s="9"/>
      <c r="CJ46" s="503"/>
      <c r="CK46" s="503"/>
      <c r="CL46" s="503"/>
      <c r="CM46" s="503"/>
      <c r="CN46" s="503"/>
      <c r="CO46" s="503"/>
      <c r="CP46" s="503"/>
      <c r="CQ46" s="503"/>
      <c r="CR46" s="503"/>
      <c r="CS46" s="503"/>
      <c r="CT46" s="503"/>
      <c r="CU46" s="503"/>
      <c r="CV46" s="503"/>
      <c r="CW46" s="503"/>
      <c r="CX46" s="503"/>
      <c r="CY46" s="503"/>
      <c r="CZ46" s="504"/>
      <c r="DA46" s="504"/>
      <c r="DB46" s="504"/>
      <c r="DC46" s="504"/>
      <c r="DD46" s="504"/>
      <c r="DE46" s="504"/>
      <c r="DF46" s="504"/>
      <c r="DG46" s="504"/>
    </row>
    <row r="47" spans="1:111" ht="15" customHeight="1" x14ac:dyDescent="0.25">
      <c r="A47" s="21"/>
      <c r="M47" s="8"/>
      <c r="N47" s="8"/>
      <c r="O47" s="8"/>
      <c r="W47" s="139"/>
      <c r="AD47" s="140"/>
      <c r="AG47" s="8"/>
      <c r="AJ47" s="484"/>
      <c r="AK47" s="484"/>
      <c r="AL47" s="484"/>
      <c r="AM47" s="484"/>
      <c r="AQ47" s="8"/>
      <c r="AR47" s="170"/>
      <c r="AT47" s="104"/>
      <c r="AU47" s="108"/>
      <c r="AV47" s="104"/>
      <c r="AW47" s="126"/>
      <c r="AX47" s="108"/>
      <c r="AY47" s="108"/>
      <c r="AZ47" s="171"/>
      <c r="BF47" s="335" t="s">
        <v>16</v>
      </c>
      <c r="BG47" s="336">
        <v>4</v>
      </c>
      <c r="BH47" s="10"/>
      <c r="BJ47" s="10"/>
      <c r="BK47" s="10"/>
      <c r="BL47" s="10"/>
      <c r="BM47" s="10"/>
      <c r="BN47" s="9"/>
      <c r="BO47" s="9"/>
      <c r="BP47" s="9"/>
      <c r="CJ47" s="503"/>
      <c r="CK47" s="503"/>
      <c r="CL47" s="503"/>
      <c r="CM47" s="503"/>
      <c r="CN47" s="503"/>
      <c r="CO47" s="503"/>
      <c r="CP47" s="503"/>
      <c r="CQ47" s="503"/>
      <c r="CR47" s="503"/>
      <c r="CS47" s="503"/>
      <c r="CT47" s="503"/>
      <c r="CU47" s="503"/>
      <c r="CV47" s="503"/>
      <c r="CW47" s="503"/>
      <c r="CX47" s="503"/>
      <c r="CY47" s="503"/>
      <c r="CZ47" s="504"/>
      <c r="DA47" s="504"/>
      <c r="DB47" s="504"/>
      <c r="DC47" s="504"/>
      <c r="DD47" s="504"/>
      <c r="DE47" s="504"/>
      <c r="DF47" s="504"/>
      <c r="DG47" s="504"/>
    </row>
    <row r="48" spans="1:111" ht="15" customHeight="1" thickBot="1" x14ac:dyDescent="0.3">
      <c r="A48" s="21"/>
      <c r="B48" s="8"/>
      <c r="C48" s="39"/>
      <c r="D48" s="8"/>
      <c r="E48" s="8"/>
      <c r="F48" s="8"/>
      <c r="G48" s="8"/>
      <c r="M48" s="8"/>
      <c r="N48" s="8"/>
      <c r="W48" s="139"/>
      <c r="AD48" s="140"/>
      <c r="AH48" s="8"/>
      <c r="AI48" s="8"/>
      <c r="AJ48" s="484"/>
      <c r="AK48" s="484"/>
      <c r="AL48" s="484"/>
      <c r="AM48" s="484"/>
      <c r="AQ48" s="8"/>
      <c r="AT48" s="104"/>
      <c r="AU48" s="104"/>
      <c r="AV48" s="104"/>
      <c r="AW48" s="104"/>
      <c r="AX48" s="104"/>
      <c r="AY48" s="104"/>
      <c r="AZ48" s="172"/>
      <c r="BF48" s="335"/>
      <c r="BG48" s="336"/>
      <c r="BH48" s="10"/>
      <c r="BJ48" s="10"/>
      <c r="BK48" s="10"/>
      <c r="BL48" s="10"/>
      <c r="BM48" s="10"/>
      <c r="BN48" s="9"/>
      <c r="BO48" s="9"/>
      <c r="BP48" s="9"/>
      <c r="CJ48" s="503"/>
      <c r="CK48" s="503"/>
      <c r="CL48" s="503"/>
      <c r="CM48" s="503"/>
      <c r="CN48" s="503"/>
      <c r="CO48" s="503"/>
      <c r="CP48" s="503"/>
      <c r="CQ48" s="503"/>
      <c r="CR48" s="503"/>
      <c r="CS48" s="503"/>
      <c r="CT48" s="503"/>
      <c r="CU48" s="503"/>
      <c r="CV48" s="503"/>
      <c r="CW48" s="503"/>
      <c r="CX48" s="503"/>
      <c r="CY48" s="503"/>
      <c r="CZ48" s="504"/>
      <c r="DA48" s="504"/>
      <c r="DB48" s="504"/>
      <c r="DC48" s="504"/>
      <c r="DD48" s="504"/>
      <c r="DE48" s="504"/>
      <c r="DF48" s="504"/>
      <c r="DG48" s="504"/>
    </row>
    <row r="49" spans="1:111" ht="15" customHeight="1" thickBot="1" x14ac:dyDescent="0.3">
      <c r="A49" s="21"/>
      <c r="B49" s="74"/>
      <c r="H49" s="152"/>
      <c r="I49" s="152"/>
      <c r="K49" s="446"/>
      <c r="L49" s="447"/>
      <c r="M49" s="8"/>
      <c r="N49" s="8"/>
      <c r="W49" s="139"/>
      <c r="AD49" s="140"/>
      <c r="AG49" s="74"/>
      <c r="AV49" s="104"/>
      <c r="AW49" s="108"/>
      <c r="AX49" s="108"/>
      <c r="AY49" s="108"/>
      <c r="AZ49" s="171"/>
      <c r="BF49" s="362" t="s">
        <v>111</v>
      </c>
      <c r="BG49" s="364" t="str">
        <f>IFERROR(IF(OR(BK3="",BK15=BK3),"straight","bighead"),"straight")</f>
        <v>straight</v>
      </c>
      <c r="BH49" s="10"/>
      <c r="BJ49" s="10"/>
      <c r="BK49" s="10"/>
      <c r="BL49" s="10"/>
      <c r="BM49" s="10"/>
      <c r="BN49" s="9"/>
      <c r="BO49" s="9"/>
      <c r="BP49" s="9"/>
      <c r="CJ49" s="503"/>
      <c r="CK49" s="503"/>
      <c r="CL49" s="503"/>
      <c r="CM49" s="503"/>
      <c r="CN49" s="503"/>
      <c r="CO49" s="503"/>
      <c r="CP49" s="503"/>
      <c r="CQ49" s="503"/>
      <c r="CR49" s="503"/>
      <c r="CS49" s="503"/>
      <c r="CT49" s="503"/>
      <c r="CU49" s="503"/>
      <c r="CV49" s="503"/>
      <c r="CW49" s="503"/>
      <c r="CX49" s="503"/>
      <c r="CY49" s="503"/>
      <c r="CZ49" s="504"/>
      <c r="DA49" s="504"/>
      <c r="DB49" s="504"/>
      <c r="DC49" s="504"/>
      <c r="DD49" s="504"/>
      <c r="DE49" s="504"/>
      <c r="DF49" s="504"/>
      <c r="DG49" s="504"/>
    </row>
    <row r="50" spans="1:111" ht="15" customHeight="1" thickBot="1" x14ac:dyDescent="0.3">
      <c r="A50" s="21"/>
      <c r="G50" s="160"/>
      <c r="H50" s="485"/>
      <c r="I50" s="274"/>
      <c r="J50" s="274"/>
      <c r="K50" s="274"/>
      <c r="L50" s="50"/>
      <c r="O50" s="39"/>
      <c r="W50" s="139"/>
      <c r="AD50" s="140"/>
      <c r="AT50" s="104"/>
      <c r="AZ50" s="27"/>
      <c r="BF50" s="505"/>
      <c r="BG50" s="506"/>
      <c r="BH50" s="10"/>
      <c r="BJ50" s="10"/>
      <c r="BK50" s="10"/>
      <c r="BL50" s="10"/>
      <c r="BM50" s="10"/>
      <c r="BN50" s="9"/>
      <c r="BO50" s="9"/>
      <c r="BP50" s="9"/>
      <c r="CJ50" s="503"/>
      <c r="CK50" s="503"/>
      <c r="CL50" s="503"/>
      <c r="CM50" s="503"/>
      <c r="CN50" s="503"/>
      <c r="CO50" s="503"/>
      <c r="CP50" s="503"/>
      <c r="CQ50" s="503"/>
      <c r="CR50" s="503"/>
      <c r="CS50" s="503"/>
      <c r="CT50" s="503"/>
      <c r="CU50" s="503"/>
      <c r="CV50" s="503"/>
      <c r="CW50" s="503"/>
      <c r="CX50" s="503"/>
      <c r="CY50" s="503"/>
      <c r="CZ50" s="504"/>
      <c r="DA50" s="504"/>
      <c r="DB50" s="504"/>
      <c r="DC50" s="504"/>
      <c r="DD50" s="504"/>
      <c r="DE50" s="504"/>
      <c r="DF50" s="504"/>
      <c r="DG50" s="504"/>
    </row>
    <row r="51" spans="1:111" ht="15" customHeight="1" thickBot="1" x14ac:dyDescent="0.3">
      <c r="A51" s="21"/>
      <c r="E51" s="8"/>
      <c r="F51" s="8"/>
      <c r="G51" s="8"/>
      <c r="H51" s="486"/>
      <c r="I51" s="331"/>
      <c r="J51" s="331"/>
      <c r="K51" s="331"/>
      <c r="L51" s="58"/>
      <c r="O51" s="39"/>
      <c r="W51" s="139"/>
      <c r="AD51" s="140"/>
      <c r="AZ51" s="27"/>
      <c r="BH51" s="10"/>
      <c r="BJ51" s="10"/>
      <c r="BK51" s="10"/>
      <c r="BL51" s="10"/>
      <c r="BM51" s="10"/>
      <c r="BN51" s="9"/>
      <c r="BO51" s="9"/>
      <c r="BP51" s="9"/>
      <c r="CJ51" s="503"/>
      <c r="CK51" s="503"/>
      <c r="CL51" s="503"/>
      <c r="CM51" s="503"/>
      <c r="CN51" s="503"/>
      <c r="CO51" s="503"/>
      <c r="CP51" s="503"/>
      <c r="CQ51" s="503"/>
      <c r="CR51" s="503"/>
      <c r="CS51" s="503"/>
      <c r="CT51" s="503"/>
      <c r="CU51" s="503"/>
      <c r="CV51" s="503"/>
      <c r="CW51" s="503"/>
      <c r="CX51" s="503"/>
      <c r="CY51" s="503"/>
      <c r="CZ51" s="504"/>
      <c r="DA51" s="504"/>
      <c r="DB51" s="504"/>
      <c r="DC51" s="504"/>
      <c r="DD51" s="504"/>
      <c r="DE51" s="504"/>
      <c r="DF51" s="504"/>
      <c r="DG51" s="504"/>
    </row>
    <row r="52" spans="1:111" ht="15" customHeight="1" thickBot="1" x14ac:dyDescent="0.3">
      <c r="A52" s="21"/>
      <c r="E52" s="104"/>
      <c r="F52" s="8"/>
      <c r="G52" s="512"/>
      <c r="H52" s="512"/>
      <c r="I52" s="512"/>
      <c r="J52" s="104"/>
      <c r="K52" s="8"/>
      <c r="W52" s="139"/>
      <c r="AD52" s="140"/>
      <c r="AQ52" s="8"/>
      <c r="AR52" s="8"/>
      <c r="AS52" s="8"/>
      <c r="AT52" s="8"/>
      <c r="AU52" s="8"/>
      <c r="AV52" s="113"/>
      <c r="AW52" s="8"/>
      <c r="AX52" s="446"/>
      <c r="AY52" s="447"/>
      <c r="AZ52" s="27"/>
      <c r="BH52" s="10"/>
      <c r="BJ52" s="10"/>
      <c r="BK52" s="10"/>
      <c r="BL52" s="10"/>
      <c r="BM52" s="10"/>
      <c r="BN52" s="9"/>
      <c r="BO52" s="9"/>
      <c r="BP52" s="9"/>
      <c r="CJ52" s="503"/>
      <c r="CK52" s="503"/>
      <c r="CL52" s="503"/>
      <c r="CM52" s="503"/>
      <c r="CN52" s="503"/>
      <c r="CO52" s="503"/>
      <c r="CP52" s="503"/>
      <c r="CQ52" s="503"/>
      <c r="CR52" s="503"/>
      <c r="CS52" s="503"/>
      <c r="CT52" s="503"/>
      <c r="CU52" s="503"/>
      <c r="CV52" s="503"/>
      <c r="CW52" s="503"/>
      <c r="CX52" s="503"/>
      <c r="CY52" s="503"/>
      <c r="CZ52" s="504"/>
      <c r="DA52" s="504"/>
      <c r="DB52" s="504"/>
      <c r="DC52" s="504"/>
      <c r="DD52" s="504"/>
      <c r="DE52" s="504"/>
      <c r="DF52" s="504"/>
      <c r="DG52" s="504"/>
    </row>
    <row r="53" spans="1:111" ht="15" customHeight="1" thickBot="1" x14ac:dyDescent="0.3">
      <c r="A53" s="21"/>
      <c r="G53" s="160"/>
      <c r="H53" s="485"/>
      <c r="I53" s="274"/>
      <c r="J53" s="274"/>
      <c r="K53" s="274"/>
      <c r="L53" s="50"/>
      <c r="W53" s="139"/>
      <c r="AD53" s="140"/>
      <c r="AQ53" s="8"/>
      <c r="AS53" s="8"/>
      <c r="AT53" s="8"/>
      <c r="AU53" s="160"/>
      <c r="AW53" s="39"/>
      <c r="AX53" s="39"/>
      <c r="AY53" s="160"/>
      <c r="AZ53" s="27"/>
      <c r="BH53" s="10"/>
      <c r="BK53" s="10"/>
      <c r="BL53" s="10"/>
      <c r="BM53" s="10"/>
      <c r="BN53" s="9"/>
      <c r="BO53" s="9"/>
      <c r="BP53" s="9"/>
      <c r="CJ53" s="503"/>
      <c r="CK53" s="503"/>
      <c r="CL53" s="503"/>
      <c r="CM53" s="503"/>
      <c r="CN53" s="503"/>
      <c r="CO53" s="503"/>
      <c r="CP53" s="503"/>
      <c r="CQ53" s="503"/>
      <c r="CR53" s="503"/>
      <c r="CS53" s="503"/>
      <c r="CT53" s="503"/>
      <c r="CU53" s="503"/>
      <c r="CV53" s="503"/>
      <c r="CW53" s="503"/>
      <c r="CX53" s="503"/>
      <c r="CY53" s="503"/>
      <c r="CZ53" s="504"/>
      <c r="DA53" s="504"/>
      <c r="DB53" s="504"/>
      <c r="DC53" s="504"/>
      <c r="DD53" s="504"/>
      <c r="DE53" s="504"/>
      <c r="DF53" s="504"/>
      <c r="DG53" s="504"/>
    </row>
    <row r="54" spans="1:111" ht="15" customHeight="1" thickBot="1" x14ac:dyDescent="0.3">
      <c r="A54" s="21"/>
      <c r="B54" s="74"/>
      <c r="H54" s="486"/>
      <c r="I54" s="331"/>
      <c r="J54" s="331"/>
      <c r="K54" s="331"/>
      <c r="L54" s="58"/>
      <c r="P54" s="8"/>
      <c r="Q54" s="8"/>
      <c r="W54" s="139"/>
      <c r="AD54" s="140"/>
      <c r="AR54" s="384"/>
      <c r="AS54" s="245"/>
      <c r="AT54" s="245"/>
      <c r="AU54" s="173"/>
      <c r="AV54" s="274"/>
      <c r="AW54" s="274"/>
      <c r="AX54" s="274"/>
      <c r="AY54" s="174"/>
      <c r="AZ54" s="27"/>
      <c r="BH54" s="10"/>
      <c r="BK54" s="10"/>
      <c r="BL54" s="10"/>
      <c r="BM54" s="10"/>
      <c r="BN54" s="9"/>
      <c r="BO54" s="9"/>
      <c r="BP54" s="9"/>
      <c r="CJ54" s="503"/>
      <c r="CK54" s="503"/>
      <c r="CL54" s="503"/>
      <c r="CM54" s="503"/>
      <c r="CN54" s="503"/>
      <c r="CO54" s="503"/>
      <c r="CP54" s="503"/>
      <c r="CQ54" s="503"/>
      <c r="CR54" s="503"/>
      <c r="CS54" s="503"/>
      <c r="CT54" s="503"/>
      <c r="CU54" s="503"/>
      <c r="CV54" s="503"/>
      <c r="CW54" s="503"/>
      <c r="CX54" s="503"/>
      <c r="CY54" s="503"/>
      <c r="CZ54" s="504"/>
      <c r="DA54" s="504"/>
      <c r="DB54" s="504"/>
      <c r="DC54" s="504"/>
      <c r="DD54" s="504"/>
      <c r="DE54" s="504"/>
      <c r="DF54" s="504"/>
      <c r="DG54" s="504"/>
    </row>
    <row r="55" spans="1:111" ht="15" customHeight="1" thickBot="1" x14ac:dyDescent="0.3">
      <c r="A55" s="21"/>
      <c r="E55" s="109"/>
      <c r="H55" s="175"/>
      <c r="I55" s="512"/>
      <c r="J55" s="512"/>
      <c r="K55" s="104"/>
      <c r="L55" s="39"/>
      <c r="P55" s="176"/>
      <c r="Q55" s="176"/>
      <c r="R55" s="51"/>
      <c r="W55" s="139"/>
      <c r="AD55" s="140"/>
      <c r="AR55" s="357"/>
      <c r="AS55" s="358"/>
      <c r="AT55" s="358"/>
      <c r="AU55" s="166"/>
      <c r="AV55" s="331"/>
      <c r="AW55" s="331"/>
      <c r="AX55" s="331"/>
      <c r="AY55" s="177"/>
      <c r="AZ55" s="27"/>
      <c r="BH55" s="10"/>
      <c r="BK55" s="10"/>
      <c r="BL55" s="10"/>
      <c r="BM55" s="10"/>
      <c r="BN55" s="9"/>
      <c r="BO55" s="9"/>
      <c r="BP55" s="9"/>
      <c r="CJ55" s="503"/>
      <c r="CK55" s="503"/>
      <c r="CL55" s="503"/>
      <c r="CM55" s="503"/>
      <c r="CN55" s="503"/>
      <c r="CO55" s="503"/>
      <c r="CP55" s="503"/>
      <c r="CQ55" s="503"/>
      <c r="CR55" s="503"/>
      <c r="CS55" s="503"/>
      <c r="CT55" s="503"/>
      <c r="CU55" s="503"/>
      <c r="CV55" s="503"/>
      <c r="CW55" s="503"/>
      <c r="CX55" s="503"/>
      <c r="CY55" s="503"/>
      <c r="CZ55" s="504"/>
      <c r="DA55" s="504"/>
      <c r="DB55" s="504"/>
      <c r="DC55" s="504"/>
      <c r="DD55" s="504"/>
      <c r="DE55" s="504"/>
      <c r="DF55" s="504"/>
      <c r="DG55" s="504"/>
    </row>
    <row r="56" spans="1:111" ht="15" customHeight="1" thickBot="1" x14ac:dyDescent="0.3">
      <c r="A56" s="21"/>
      <c r="N56" s="8"/>
      <c r="W56" s="139"/>
      <c r="AD56" s="140"/>
      <c r="AQ56" s="8"/>
      <c r="AS56" s="8"/>
      <c r="AT56" s="8"/>
      <c r="AV56" s="484"/>
      <c r="AW56" s="484"/>
      <c r="AX56" s="484"/>
      <c r="AY56" s="484"/>
      <c r="AZ56" s="27"/>
      <c r="BK56" s="10"/>
      <c r="BL56" s="10"/>
      <c r="BM56" s="10"/>
      <c r="BN56" s="9"/>
      <c r="BO56" s="9"/>
      <c r="BP56" s="9"/>
      <c r="CJ56" s="503"/>
      <c r="CK56" s="503"/>
      <c r="CL56" s="503"/>
      <c r="CM56" s="503"/>
      <c r="CN56" s="503"/>
      <c r="CO56" s="503"/>
      <c r="CP56" s="503"/>
      <c r="CQ56" s="503"/>
      <c r="CR56" s="503"/>
      <c r="CS56" s="503"/>
      <c r="CT56" s="503"/>
      <c r="CU56" s="503"/>
      <c r="CV56" s="503"/>
      <c r="CW56" s="503"/>
      <c r="CX56" s="503"/>
      <c r="CY56" s="503"/>
      <c r="CZ56" s="504"/>
      <c r="DA56" s="504"/>
      <c r="DB56" s="504"/>
      <c r="DC56" s="504"/>
      <c r="DD56" s="504"/>
      <c r="DE56" s="504"/>
      <c r="DF56" s="504"/>
      <c r="DG56" s="504"/>
    </row>
    <row r="57" spans="1:111" ht="15" customHeight="1" thickBot="1" x14ac:dyDescent="0.3">
      <c r="A57" s="21"/>
      <c r="B57" s="8"/>
      <c r="C57" s="8"/>
      <c r="D57" s="8"/>
      <c r="F57" s="113"/>
      <c r="G57" s="8"/>
      <c r="H57" s="8"/>
      <c r="I57" s="8"/>
      <c r="K57" s="446"/>
      <c r="L57" s="447"/>
      <c r="N57" s="7"/>
      <c r="W57" s="139"/>
      <c r="AD57" s="140"/>
      <c r="AQ57" s="71"/>
      <c r="AS57" s="8"/>
      <c r="AT57" s="8"/>
      <c r="AV57" s="484"/>
      <c r="AW57" s="484"/>
      <c r="AX57" s="484"/>
      <c r="AY57" s="484"/>
      <c r="AZ57" s="27"/>
      <c r="BK57" s="10"/>
      <c r="BL57" s="10"/>
      <c r="BM57" s="10"/>
      <c r="BN57" s="9"/>
      <c r="BO57" s="9"/>
      <c r="BP57" s="9"/>
      <c r="CJ57" s="503"/>
      <c r="CK57" s="503"/>
      <c r="CL57" s="503"/>
      <c r="CM57" s="503"/>
      <c r="CN57" s="503"/>
      <c r="CO57" s="503"/>
      <c r="CP57" s="503"/>
      <c r="CQ57" s="503"/>
      <c r="CR57" s="503"/>
      <c r="CS57" s="503"/>
      <c r="CT57" s="503"/>
      <c r="CU57" s="503"/>
      <c r="CV57" s="503"/>
      <c r="CW57" s="503"/>
      <c r="CX57" s="503"/>
      <c r="CY57" s="503"/>
      <c r="CZ57" s="504"/>
      <c r="DA57" s="504"/>
      <c r="DB57" s="504"/>
      <c r="DC57" s="504"/>
      <c r="DD57" s="504"/>
      <c r="DE57" s="504"/>
      <c r="DF57" s="504"/>
      <c r="DG57" s="504"/>
    </row>
    <row r="58" spans="1:111" ht="15" customHeight="1" thickBot="1" x14ac:dyDescent="0.3">
      <c r="A58" s="21"/>
      <c r="B58" s="103"/>
      <c r="C58" s="7"/>
      <c r="D58" s="7"/>
      <c r="E58" s="152"/>
      <c r="F58" s="152"/>
      <c r="G58" s="7"/>
      <c r="H58" s="159"/>
      <c r="I58" s="7"/>
      <c r="J58" s="7"/>
      <c r="K58" s="25"/>
      <c r="L58" s="160"/>
      <c r="M58" s="7"/>
      <c r="N58" s="7"/>
      <c r="O58" s="170"/>
      <c r="P58" s="7"/>
      <c r="Q58" s="7"/>
      <c r="R58" s="7"/>
      <c r="S58" s="7"/>
      <c r="T58" s="7"/>
      <c r="U58" s="7"/>
      <c r="W58" s="139"/>
      <c r="AC58" s="7"/>
      <c r="AD58" s="140"/>
      <c r="AE58" s="7"/>
      <c r="AF58" s="7"/>
      <c r="AG58" s="7"/>
      <c r="AH58" s="7"/>
      <c r="AI58" s="7"/>
      <c r="AJ58" s="7"/>
      <c r="AK58" s="7"/>
      <c r="AL58" s="7"/>
      <c r="AZ58" s="27"/>
      <c r="BK58" s="10"/>
      <c r="BL58" s="10"/>
      <c r="BM58" s="10"/>
      <c r="BN58" s="9"/>
      <c r="BO58" s="9"/>
      <c r="BP58" s="9"/>
      <c r="CJ58" s="503"/>
      <c r="CK58" s="503"/>
      <c r="CL58" s="503"/>
      <c r="CM58" s="503"/>
      <c r="CN58" s="503"/>
      <c r="CO58" s="503"/>
      <c r="CP58" s="503"/>
      <c r="CQ58" s="503"/>
      <c r="CR58" s="503"/>
      <c r="CS58" s="503"/>
      <c r="CT58" s="503"/>
      <c r="CU58" s="503"/>
      <c r="CV58" s="503"/>
      <c r="CW58" s="503"/>
      <c r="CX58" s="503"/>
      <c r="CY58" s="503"/>
      <c r="CZ58" s="504"/>
      <c r="DA58" s="504"/>
      <c r="DB58" s="504"/>
      <c r="DC58" s="504"/>
      <c r="DD58" s="504"/>
      <c r="DE58" s="504"/>
      <c r="DF58" s="504"/>
      <c r="DG58" s="504"/>
    </row>
    <row r="59" spans="1:111" ht="15" customHeight="1" thickBot="1" x14ac:dyDescent="0.3">
      <c r="A59" s="21"/>
      <c r="B59" s="8"/>
      <c r="C59" s="8"/>
      <c r="D59" s="8"/>
      <c r="E59" s="497"/>
      <c r="F59" s="498"/>
      <c r="G59" s="498"/>
      <c r="H59" s="161"/>
      <c r="I59" s="508"/>
      <c r="J59" s="509"/>
      <c r="K59" s="509"/>
      <c r="L59" s="164"/>
      <c r="M59" s="7"/>
      <c r="N59" s="170"/>
      <c r="O59" s="8"/>
      <c r="P59" s="7"/>
      <c r="Q59" s="7"/>
      <c r="R59" s="7"/>
      <c r="S59" s="7"/>
      <c r="W59" s="139"/>
      <c r="AC59" s="7"/>
      <c r="AD59" s="140"/>
      <c r="AE59" s="7"/>
      <c r="AF59" s="7"/>
      <c r="AG59" s="7"/>
      <c r="AH59" s="7"/>
      <c r="AI59" s="7"/>
      <c r="AJ59" s="7"/>
      <c r="AK59" s="7"/>
      <c r="AL59" s="7"/>
      <c r="AQ59" s="8"/>
      <c r="AR59" s="8"/>
      <c r="AS59" s="8"/>
      <c r="AT59" s="8"/>
      <c r="AU59" s="8"/>
      <c r="AV59" s="8"/>
      <c r="AW59" s="39"/>
      <c r="AX59" s="446"/>
      <c r="AY59" s="447"/>
      <c r="AZ59" s="27"/>
      <c r="BK59" s="10"/>
      <c r="BL59" s="10"/>
      <c r="BM59" s="10"/>
      <c r="BN59" s="9"/>
      <c r="BO59" s="9"/>
      <c r="BP59" s="9"/>
      <c r="CJ59" s="503"/>
      <c r="CK59" s="503"/>
      <c r="CL59" s="503"/>
      <c r="CM59" s="503"/>
      <c r="CN59" s="503"/>
      <c r="CO59" s="503"/>
      <c r="CP59" s="503"/>
      <c r="CQ59" s="503"/>
      <c r="CR59" s="503"/>
      <c r="CS59" s="503"/>
      <c r="CT59" s="503"/>
      <c r="CU59" s="503"/>
      <c r="CV59" s="503"/>
      <c r="CW59" s="503"/>
      <c r="CX59" s="503"/>
      <c r="CY59" s="503"/>
      <c r="CZ59" s="504"/>
      <c r="DA59" s="504"/>
      <c r="DB59" s="504"/>
      <c r="DC59" s="504"/>
      <c r="DD59" s="504"/>
      <c r="DE59" s="504"/>
      <c r="DF59" s="504"/>
      <c r="DG59" s="504"/>
    </row>
    <row r="60" spans="1:111" s="9" customFormat="1" ht="15" customHeight="1" thickBot="1" x14ac:dyDescent="0.3">
      <c r="A60" s="21"/>
      <c r="B60" s="7"/>
      <c r="C60" s="7"/>
      <c r="D60" s="7"/>
      <c r="E60" s="499"/>
      <c r="F60" s="500"/>
      <c r="G60" s="500"/>
      <c r="H60" s="166"/>
      <c r="I60" s="510"/>
      <c r="J60" s="511"/>
      <c r="K60" s="511"/>
      <c r="L60" s="58"/>
      <c r="M60" s="7"/>
      <c r="N60" s="178"/>
      <c r="O60" s="170"/>
      <c r="P60" s="7"/>
      <c r="Q60" s="7"/>
      <c r="R60" s="7"/>
      <c r="S60" s="7"/>
      <c r="T60" s="7"/>
      <c r="U60" s="7"/>
      <c r="V60" s="7"/>
      <c r="W60" s="57"/>
      <c r="X60" s="7"/>
      <c r="Y60" s="7"/>
      <c r="Z60" s="7"/>
      <c r="AA60" s="7"/>
      <c r="AB60" s="7"/>
      <c r="AC60" s="7"/>
      <c r="AD60" s="2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04"/>
      <c r="AS60" s="7"/>
      <c r="AT60" s="104"/>
      <c r="AU60" s="104"/>
      <c r="AV60" s="104"/>
      <c r="AW60" s="104"/>
      <c r="AX60" s="112"/>
      <c r="AY60" s="7"/>
      <c r="AZ60" s="27"/>
      <c r="BA60" s="7"/>
      <c r="BB60" s="7"/>
      <c r="BC60" s="7"/>
      <c r="BD60" s="7"/>
      <c r="BE60" s="7"/>
      <c r="CJ60" s="503"/>
      <c r="CK60" s="503"/>
      <c r="CL60" s="503"/>
      <c r="CM60" s="503"/>
      <c r="CN60" s="503"/>
      <c r="CO60" s="503"/>
      <c r="CP60" s="503"/>
      <c r="CQ60" s="503"/>
      <c r="CR60" s="503"/>
      <c r="CS60" s="503"/>
      <c r="CT60" s="503"/>
      <c r="CU60" s="503"/>
      <c r="CV60" s="503"/>
      <c r="CW60" s="503"/>
      <c r="CX60" s="503"/>
      <c r="CY60" s="503"/>
      <c r="CZ60" s="504"/>
      <c r="DA60" s="504"/>
      <c r="DB60" s="504"/>
      <c r="DC60" s="504"/>
      <c r="DD60" s="504"/>
      <c r="DE60" s="504"/>
      <c r="DF60" s="504"/>
      <c r="DG60" s="504"/>
    </row>
    <row r="61" spans="1:111" s="9" customFormat="1" ht="15" customHeight="1" thickBot="1" x14ac:dyDescent="0.2">
      <c r="A61" s="21"/>
      <c r="B61" s="7"/>
      <c r="C61" s="7"/>
      <c r="D61" s="7"/>
      <c r="E61" s="7"/>
      <c r="F61" s="104"/>
      <c r="G61" s="8"/>
      <c r="H61" s="104"/>
      <c r="I61" s="507"/>
      <c r="J61" s="507"/>
      <c r="K61" s="104"/>
      <c r="L61" s="8"/>
      <c r="M61" s="7"/>
      <c r="N61" s="178"/>
      <c r="O61" s="170"/>
      <c r="P61" s="7"/>
      <c r="Q61" s="7"/>
      <c r="R61" s="7"/>
      <c r="S61" s="7"/>
      <c r="T61" s="7"/>
      <c r="U61" s="7"/>
      <c r="V61" s="7"/>
      <c r="W61" s="57"/>
      <c r="X61" s="7"/>
      <c r="Y61" s="7"/>
      <c r="Z61" s="7"/>
      <c r="AA61" s="7"/>
      <c r="AB61" s="7"/>
      <c r="AC61" s="7"/>
      <c r="AD61" s="2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7"/>
      <c r="BA61" s="7"/>
      <c r="BB61" s="7"/>
      <c r="BC61" s="7"/>
      <c r="BD61" s="7"/>
      <c r="BE61" s="7"/>
      <c r="CJ61" s="503"/>
      <c r="CK61" s="503"/>
      <c r="CL61" s="503"/>
      <c r="CM61" s="503"/>
      <c r="CN61" s="503"/>
      <c r="CO61" s="503"/>
      <c r="CP61" s="503"/>
      <c r="CQ61" s="503"/>
      <c r="CR61" s="503"/>
      <c r="CS61" s="503"/>
      <c r="CT61" s="503"/>
      <c r="CU61" s="503"/>
      <c r="CV61" s="503"/>
      <c r="CW61" s="503"/>
      <c r="CX61" s="503"/>
      <c r="CY61" s="503"/>
      <c r="CZ61" s="504"/>
      <c r="DA61" s="504"/>
      <c r="DB61" s="504"/>
      <c r="DC61" s="504"/>
      <c r="DD61" s="504"/>
      <c r="DE61" s="504"/>
      <c r="DF61" s="504"/>
      <c r="DG61" s="504"/>
    </row>
    <row r="62" spans="1:111" s="9" customFormat="1" ht="15" customHeight="1" thickBot="1" x14ac:dyDescent="0.2">
      <c r="A62" s="21"/>
      <c r="B62" s="103"/>
      <c r="C62" s="7"/>
      <c r="D62" s="8"/>
      <c r="E62" s="7"/>
      <c r="F62" s="8"/>
      <c r="G62" s="7"/>
      <c r="H62" s="7"/>
      <c r="I62" s="484"/>
      <c r="J62" s="484"/>
      <c r="K62" s="484"/>
      <c r="L62" s="484"/>
      <c r="M62" s="7"/>
      <c r="N62" s="48"/>
      <c r="O62" s="178"/>
      <c r="P62" s="7"/>
      <c r="Q62" s="7"/>
      <c r="R62" s="7"/>
      <c r="S62" s="7"/>
      <c r="T62" s="7"/>
      <c r="U62" s="7"/>
      <c r="V62" s="7"/>
      <c r="W62" s="57"/>
      <c r="X62" s="7"/>
      <c r="Y62" s="7"/>
      <c r="Z62" s="7"/>
      <c r="AA62" s="7"/>
      <c r="AB62" s="7"/>
      <c r="AC62" s="7"/>
      <c r="AD62" s="27"/>
      <c r="AE62" s="7"/>
      <c r="AF62" s="7"/>
      <c r="AG62" s="7"/>
      <c r="AH62" s="7"/>
      <c r="AI62" s="7"/>
      <c r="AJ62" s="152"/>
      <c r="AK62" s="152"/>
      <c r="AL62" s="7"/>
      <c r="AM62" s="7"/>
      <c r="AN62" s="7"/>
      <c r="AO62" s="7"/>
      <c r="AP62" s="7"/>
      <c r="AQ62" s="8"/>
      <c r="AR62" s="7"/>
      <c r="AS62" s="7"/>
      <c r="AT62" s="7"/>
      <c r="AU62" s="7"/>
      <c r="AV62" s="7"/>
      <c r="AW62" s="7"/>
      <c r="AX62" s="446"/>
      <c r="AY62" s="447"/>
      <c r="AZ62" s="27"/>
      <c r="BA62" s="7"/>
      <c r="BB62" s="7"/>
      <c r="BC62" s="7"/>
      <c r="BD62" s="7"/>
      <c r="BE62" s="7"/>
      <c r="CJ62" s="503"/>
      <c r="CK62" s="503"/>
      <c r="CL62" s="503"/>
      <c r="CM62" s="503"/>
      <c r="CN62" s="503"/>
      <c r="CO62" s="503"/>
      <c r="CP62" s="503"/>
      <c r="CQ62" s="503"/>
      <c r="CR62" s="503"/>
      <c r="CS62" s="503"/>
      <c r="CT62" s="503"/>
      <c r="CU62" s="503"/>
      <c r="CV62" s="503"/>
      <c r="CW62" s="503"/>
      <c r="CX62" s="503"/>
      <c r="CY62" s="503"/>
      <c r="CZ62" s="504"/>
      <c r="DA62" s="504"/>
      <c r="DB62" s="504"/>
      <c r="DC62" s="504"/>
      <c r="DD62" s="504"/>
      <c r="DE62" s="504"/>
      <c r="DF62" s="504"/>
      <c r="DG62" s="504"/>
    </row>
    <row r="63" spans="1:111" s="9" customFormat="1" ht="15" customHeight="1" thickBot="1" x14ac:dyDescent="0.2">
      <c r="A63" s="21"/>
      <c r="B63" s="7"/>
      <c r="C63" s="8"/>
      <c r="D63" s="8"/>
      <c r="E63" s="7"/>
      <c r="F63" s="7"/>
      <c r="G63" s="7"/>
      <c r="H63" s="7"/>
      <c r="I63" s="484"/>
      <c r="J63" s="484"/>
      <c r="K63" s="484"/>
      <c r="L63" s="484"/>
      <c r="M63" s="7"/>
      <c r="N63" s="8"/>
      <c r="O63" s="178"/>
      <c r="P63" s="178"/>
      <c r="Q63" s="7"/>
      <c r="R63" s="7"/>
      <c r="S63" s="7"/>
      <c r="T63" s="7"/>
      <c r="U63" s="7"/>
      <c r="V63" s="7"/>
      <c r="W63" s="57"/>
      <c r="X63" s="7"/>
      <c r="Y63" s="7"/>
      <c r="Z63" s="7"/>
      <c r="AA63" s="7"/>
      <c r="AB63" s="7"/>
      <c r="AC63" s="7"/>
      <c r="AD63" s="27"/>
      <c r="AE63" s="7"/>
      <c r="AF63" s="7"/>
      <c r="AG63" s="7"/>
      <c r="AH63" s="7"/>
      <c r="AI63" s="7"/>
      <c r="AJ63" s="497"/>
      <c r="AK63" s="498"/>
      <c r="AL63" s="498"/>
      <c r="AM63" s="6"/>
      <c r="AN63" s="7"/>
      <c r="AO63" s="7"/>
      <c r="AP63" s="7"/>
      <c r="AQ63" s="170"/>
      <c r="AR63" s="152"/>
      <c r="AS63" s="152"/>
      <c r="AT63" s="7"/>
      <c r="AU63" s="160"/>
      <c r="AV63" s="7"/>
      <c r="AW63" s="8"/>
      <c r="AX63" s="8"/>
      <c r="AY63" s="160"/>
      <c r="AZ63" s="27"/>
      <c r="BA63" s="7"/>
      <c r="BB63" s="7"/>
      <c r="BC63" s="7"/>
      <c r="BD63" s="7"/>
      <c r="BE63" s="7"/>
      <c r="CJ63" s="503"/>
      <c r="CK63" s="503"/>
      <c r="CL63" s="503"/>
      <c r="CM63" s="503"/>
      <c r="CN63" s="503"/>
      <c r="CO63" s="503"/>
      <c r="CP63" s="503"/>
      <c r="CQ63" s="503"/>
      <c r="CR63" s="503"/>
      <c r="CS63" s="503"/>
      <c r="CT63" s="503"/>
      <c r="CU63" s="503"/>
      <c r="CV63" s="503"/>
      <c r="CW63" s="503"/>
      <c r="CX63" s="503"/>
      <c r="CY63" s="503"/>
      <c r="CZ63" s="504"/>
      <c r="DA63" s="504"/>
      <c r="DB63" s="504"/>
      <c r="DC63" s="504"/>
      <c r="DD63" s="504"/>
      <c r="DE63" s="504"/>
      <c r="DF63" s="504"/>
      <c r="DG63" s="504"/>
    </row>
    <row r="64" spans="1:111" s="9" customFormat="1" ht="15" customHeight="1" thickBot="1" x14ac:dyDescent="0.2">
      <c r="A64" s="21"/>
      <c r="B64" s="103"/>
      <c r="C64" s="165"/>
      <c r="D64" s="8"/>
      <c r="E64" s="74"/>
      <c r="F64" s="74"/>
      <c r="G64" s="74"/>
      <c r="H64" s="74"/>
      <c r="I64" s="74"/>
      <c r="J64" s="74"/>
      <c r="K64" s="74"/>
      <c r="L64" s="71"/>
      <c r="M64" s="7"/>
      <c r="N64" s="7"/>
      <c r="O64" s="48"/>
      <c r="P64" s="179"/>
      <c r="Q64" s="179"/>
      <c r="R64" s="154"/>
      <c r="S64" s="154"/>
      <c r="T64" s="154"/>
      <c r="U64" s="154"/>
      <c r="V64" s="154"/>
      <c r="W64" s="63"/>
      <c r="X64" s="64"/>
      <c r="Y64" s="7"/>
      <c r="Z64" s="7"/>
      <c r="AA64" s="7"/>
      <c r="AB64" s="7"/>
      <c r="AC64" s="64"/>
      <c r="AD64" s="65"/>
      <c r="AE64" s="156"/>
      <c r="AF64" s="154"/>
      <c r="AG64" s="154"/>
      <c r="AH64" s="154"/>
      <c r="AI64" s="180"/>
      <c r="AJ64" s="499"/>
      <c r="AK64" s="500"/>
      <c r="AL64" s="500"/>
      <c r="AM64" s="65"/>
      <c r="AN64" s="7"/>
      <c r="AO64" s="7"/>
      <c r="AP64" s="7"/>
      <c r="AQ64" s="178"/>
      <c r="AR64" s="517"/>
      <c r="AS64" s="518"/>
      <c r="AT64" s="518"/>
      <c r="AU64" s="127"/>
      <c r="AV64" s="521"/>
      <c r="AW64" s="522"/>
      <c r="AX64" s="522"/>
      <c r="AY64" s="127"/>
      <c r="AZ64" s="27"/>
      <c r="BA64" s="7"/>
      <c r="BB64" s="7"/>
      <c r="BC64" s="7"/>
      <c r="BD64" s="7"/>
      <c r="BE64" s="7"/>
      <c r="CJ64" s="503"/>
      <c r="CK64" s="503"/>
      <c r="CL64" s="503"/>
      <c r="CM64" s="503"/>
      <c r="CN64" s="503"/>
      <c r="CO64" s="503"/>
      <c r="CP64" s="503"/>
      <c r="CQ64" s="503"/>
      <c r="CR64" s="503"/>
      <c r="CS64" s="503"/>
      <c r="CT64" s="503"/>
      <c r="CU64" s="503"/>
      <c r="CV64" s="503"/>
      <c r="CW64" s="503"/>
      <c r="CX64" s="503"/>
      <c r="CY64" s="503"/>
      <c r="CZ64" s="504"/>
      <c r="DA64" s="504"/>
      <c r="DB64" s="504"/>
      <c r="DC64" s="504"/>
      <c r="DD64" s="504"/>
      <c r="DE64" s="504"/>
      <c r="DF64" s="504"/>
      <c r="DG64" s="504"/>
    </row>
    <row r="65" spans="1:111" s="9" customFormat="1" ht="15" customHeight="1" thickBot="1" x14ac:dyDescent="0.2">
      <c r="A65" s="2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48"/>
      <c r="P65" s="48"/>
      <c r="Q65" s="48"/>
      <c r="R65" s="7"/>
      <c r="S65" s="7"/>
      <c r="T65" s="7"/>
      <c r="U65" s="7"/>
      <c r="V65" s="7"/>
      <c r="W65" s="181"/>
      <c r="X65" s="182"/>
      <c r="Y65" s="182"/>
      <c r="Z65" s="182"/>
      <c r="AA65" s="182"/>
      <c r="AB65" s="182"/>
      <c r="AC65" s="182"/>
      <c r="AD65" s="183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178"/>
      <c r="AR65" s="519"/>
      <c r="AS65" s="520"/>
      <c r="AT65" s="520"/>
      <c r="AU65" s="45"/>
      <c r="AV65" s="523"/>
      <c r="AW65" s="524"/>
      <c r="AX65" s="524"/>
      <c r="AY65" s="45"/>
      <c r="AZ65" s="27"/>
      <c r="BA65" s="7"/>
      <c r="BB65" s="7"/>
      <c r="BC65" s="7"/>
      <c r="BD65" s="7"/>
      <c r="BE65" s="7"/>
      <c r="CJ65" s="503"/>
      <c r="CK65" s="503"/>
      <c r="CL65" s="503"/>
      <c r="CM65" s="503"/>
      <c r="CN65" s="503"/>
      <c r="CO65" s="503"/>
      <c r="CP65" s="503"/>
      <c r="CQ65" s="503"/>
      <c r="CR65" s="503"/>
      <c r="CS65" s="503"/>
      <c r="CT65" s="503"/>
      <c r="CU65" s="503"/>
      <c r="CV65" s="503"/>
      <c r="CW65" s="503"/>
      <c r="CX65" s="503"/>
      <c r="CY65" s="503"/>
      <c r="CZ65" s="504"/>
      <c r="DA65" s="504"/>
      <c r="DB65" s="504"/>
      <c r="DC65" s="504"/>
      <c r="DD65" s="504"/>
      <c r="DE65" s="504"/>
      <c r="DF65" s="504"/>
      <c r="DG65" s="504"/>
    </row>
    <row r="66" spans="1:111" s="9" customFormat="1" ht="15" customHeight="1" thickBot="1" x14ac:dyDescent="0.2">
      <c r="A66" s="2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  <c r="P66" s="7"/>
      <c r="Q66" s="8"/>
      <c r="R66" s="7"/>
      <c r="S66" s="7"/>
      <c r="T66" s="7"/>
      <c r="U66" s="7"/>
      <c r="V66" s="7"/>
      <c r="W66" s="184"/>
      <c r="X66" s="185"/>
      <c r="Y66" s="185"/>
      <c r="Z66" s="185"/>
      <c r="AA66" s="185"/>
      <c r="AB66" s="185"/>
      <c r="AC66" s="185"/>
      <c r="AD66" s="186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8"/>
      <c r="AR66" s="104"/>
      <c r="AS66" s="8"/>
      <c r="AT66" s="104"/>
      <c r="AU66" s="8"/>
      <c r="AV66" s="8"/>
      <c r="AW66" s="8"/>
      <c r="AX66" s="8"/>
      <c r="AY66" s="71"/>
      <c r="AZ66" s="27"/>
      <c r="BA66" s="7"/>
      <c r="BB66" s="7"/>
      <c r="BC66" s="7"/>
      <c r="BD66" s="7"/>
      <c r="BE66" s="7"/>
      <c r="CJ66" s="503"/>
      <c r="CK66" s="503"/>
      <c r="CL66" s="503"/>
      <c r="CM66" s="503"/>
      <c r="CN66" s="503"/>
      <c r="CO66" s="503"/>
      <c r="CP66" s="503"/>
      <c r="CQ66" s="503"/>
      <c r="CR66" s="503"/>
      <c r="CS66" s="503"/>
      <c r="CT66" s="503"/>
      <c r="CU66" s="503"/>
      <c r="CV66" s="503"/>
      <c r="CW66" s="503"/>
      <c r="CX66" s="503"/>
      <c r="CY66" s="503"/>
      <c r="CZ66" s="504"/>
      <c r="DA66" s="504"/>
      <c r="DB66" s="504"/>
      <c r="DC66" s="504"/>
      <c r="DD66" s="504"/>
      <c r="DE66" s="504"/>
      <c r="DF66" s="504"/>
      <c r="DG66" s="504"/>
    </row>
    <row r="67" spans="1:111" s="9" customFormat="1" ht="15" customHeight="1" thickBot="1" x14ac:dyDescent="0.2">
      <c r="A67" s="2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8"/>
      <c r="P67" s="7"/>
      <c r="Q67" s="497"/>
      <c r="R67" s="498"/>
      <c r="S67" s="498"/>
      <c r="T67" s="6"/>
      <c r="U67" s="7"/>
      <c r="V67" s="7"/>
      <c r="W67" s="184"/>
      <c r="X67" s="185"/>
      <c r="Y67" s="185"/>
      <c r="Z67" s="185"/>
      <c r="AA67" s="185"/>
      <c r="AB67" s="185"/>
      <c r="AC67" s="185"/>
      <c r="AD67" s="186"/>
      <c r="AE67" s="7"/>
      <c r="AF67" s="7"/>
      <c r="AG67" s="7"/>
      <c r="AH67" s="7"/>
      <c r="AI67" s="7"/>
      <c r="AJ67" s="152"/>
      <c r="AK67" s="152"/>
      <c r="AL67" s="7"/>
      <c r="AM67" s="7"/>
      <c r="AN67" s="7"/>
      <c r="AO67" s="7"/>
      <c r="AP67" s="7"/>
      <c r="AQ67" s="71"/>
      <c r="AR67" s="71"/>
      <c r="AS67" s="71"/>
      <c r="AT67" s="104"/>
      <c r="AU67" s="71"/>
      <c r="AV67" s="71"/>
      <c r="AW67" s="71"/>
      <c r="AX67" s="71"/>
      <c r="AY67" s="71"/>
      <c r="AZ67" s="27"/>
      <c r="BA67" s="7"/>
      <c r="BB67" s="7"/>
      <c r="BC67" s="7"/>
      <c r="BD67" s="7"/>
      <c r="BE67" s="7"/>
      <c r="CJ67" s="503"/>
      <c r="CK67" s="503"/>
      <c r="CL67" s="503"/>
      <c r="CM67" s="503"/>
      <c r="CN67" s="503"/>
      <c r="CO67" s="503"/>
      <c r="CP67" s="503"/>
      <c r="CQ67" s="503"/>
      <c r="CR67" s="503"/>
      <c r="CS67" s="503"/>
      <c r="CT67" s="503"/>
      <c r="CU67" s="503"/>
      <c r="CV67" s="503"/>
      <c r="CW67" s="503"/>
      <c r="CX67" s="503"/>
      <c r="CY67" s="503"/>
      <c r="CZ67" s="504"/>
      <c r="DA67" s="504"/>
      <c r="DB67" s="504"/>
      <c r="DC67" s="504"/>
      <c r="DD67" s="504"/>
      <c r="DE67" s="504"/>
      <c r="DF67" s="504"/>
      <c r="DG67" s="504"/>
    </row>
    <row r="68" spans="1:111" s="9" customFormat="1" ht="15" customHeight="1" thickBot="1" x14ac:dyDescent="0.2">
      <c r="A68" s="2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8"/>
      <c r="P68" s="7"/>
      <c r="Q68" s="499"/>
      <c r="R68" s="500"/>
      <c r="S68" s="500"/>
      <c r="T68" s="65"/>
      <c r="U68" s="7"/>
      <c r="V68" s="7"/>
      <c r="W68" s="184"/>
      <c r="X68" s="185"/>
      <c r="Y68" s="185"/>
      <c r="Z68" s="185"/>
      <c r="AA68" s="185"/>
      <c r="AB68" s="185"/>
      <c r="AC68" s="185"/>
      <c r="AD68" s="186"/>
      <c r="AE68" s="7"/>
      <c r="AF68" s="7"/>
      <c r="AG68" s="7"/>
      <c r="AH68" s="7"/>
      <c r="AI68" s="7"/>
      <c r="AJ68" s="497"/>
      <c r="AK68" s="498"/>
      <c r="AL68" s="498"/>
      <c r="AM68" s="6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7"/>
      <c r="BA68" s="7"/>
      <c r="BB68" s="7"/>
      <c r="BC68" s="7"/>
      <c r="BD68" s="7"/>
      <c r="BE68" s="7"/>
      <c r="CJ68" s="503"/>
      <c r="CK68" s="503"/>
      <c r="CL68" s="503"/>
      <c r="CM68" s="503"/>
      <c r="CN68" s="503"/>
      <c r="CO68" s="503"/>
      <c r="CP68" s="503"/>
      <c r="CQ68" s="503"/>
      <c r="CR68" s="503"/>
      <c r="CS68" s="503"/>
      <c r="CT68" s="503"/>
      <c r="CU68" s="503"/>
      <c r="CV68" s="503"/>
      <c r="CW68" s="503"/>
      <c r="CX68" s="503"/>
      <c r="CY68" s="503"/>
      <c r="CZ68" s="504"/>
      <c r="DA68" s="504"/>
      <c r="DB68" s="504"/>
      <c r="DC68" s="504"/>
      <c r="DD68" s="504"/>
      <c r="DE68" s="504"/>
      <c r="DF68" s="504"/>
      <c r="DG68" s="504"/>
    </row>
    <row r="69" spans="1:111" s="9" customFormat="1" ht="15" customHeight="1" thickBot="1" x14ac:dyDescent="0.2">
      <c r="A69" s="2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7"/>
      <c r="Q69" s="187"/>
      <c r="R69" s="188"/>
      <c r="S69" s="154"/>
      <c r="T69" s="154"/>
      <c r="U69" s="154"/>
      <c r="V69" s="180"/>
      <c r="W69" s="189"/>
      <c r="X69" s="190"/>
      <c r="Y69" s="190"/>
      <c r="Z69" s="190"/>
      <c r="AA69" s="190"/>
      <c r="AB69" s="190"/>
      <c r="AC69" s="190"/>
      <c r="AD69" s="191"/>
      <c r="AE69" s="156"/>
      <c r="AF69" s="154"/>
      <c r="AG69" s="154"/>
      <c r="AH69" s="154"/>
      <c r="AI69" s="180"/>
      <c r="AJ69" s="499"/>
      <c r="AK69" s="500"/>
      <c r="AL69" s="500"/>
      <c r="AM69" s="65"/>
      <c r="AN69" s="8"/>
      <c r="AO69" s="7"/>
      <c r="AP69" s="7"/>
      <c r="AQ69" s="525"/>
      <c r="AR69" s="525"/>
      <c r="AS69" s="525"/>
      <c r="AT69" s="525"/>
      <c r="AU69" s="525"/>
      <c r="AV69" s="525"/>
      <c r="AW69" s="526"/>
      <c r="AX69" s="446"/>
      <c r="AY69" s="447"/>
      <c r="AZ69" s="27"/>
      <c r="BA69" s="7"/>
      <c r="BB69" s="7"/>
      <c r="BC69" s="7"/>
      <c r="BD69" s="7"/>
      <c r="BE69" s="7"/>
      <c r="CJ69" s="503"/>
      <c r="CK69" s="503"/>
      <c r="CL69" s="503"/>
      <c r="CM69" s="503"/>
      <c r="CN69" s="503"/>
      <c r="CO69" s="503"/>
      <c r="CP69" s="503"/>
      <c r="CQ69" s="503"/>
      <c r="CR69" s="503"/>
      <c r="CS69" s="503"/>
      <c r="CT69" s="503"/>
      <c r="CU69" s="503"/>
      <c r="CV69" s="503"/>
      <c r="CW69" s="503"/>
      <c r="CX69" s="503"/>
      <c r="CY69" s="503"/>
      <c r="CZ69" s="504"/>
      <c r="DA69" s="504"/>
      <c r="DB69" s="504"/>
      <c r="DC69" s="504"/>
      <c r="DD69" s="504"/>
      <c r="DE69" s="504"/>
      <c r="DF69" s="504"/>
      <c r="DG69" s="504"/>
    </row>
    <row r="70" spans="1:111" s="9" customFormat="1" ht="15" customHeight="1" thickBot="1" x14ac:dyDescent="0.3">
      <c r="A70" s="2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8"/>
      <c r="O70" s="7"/>
      <c r="P70" s="7"/>
      <c r="Q70" s="7"/>
      <c r="R70" s="7"/>
      <c r="S70" s="7"/>
      <c r="T70" s="7"/>
      <c r="U70" s="7"/>
      <c r="V70" s="7"/>
      <c r="W70" s="184"/>
      <c r="X70" s="185"/>
      <c r="Y70" s="185"/>
      <c r="Z70" s="185"/>
      <c r="AA70" s="185"/>
      <c r="AB70" s="185"/>
      <c r="AC70" s="185"/>
      <c r="AD70" s="186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8"/>
      <c r="AR70" s="7"/>
      <c r="AS70" s="8"/>
      <c r="AT70" s="8"/>
      <c r="AU70" s="160"/>
      <c r="AV70" s="7"/>
      <c r="AW70" s="39"/>
      <c r="AX70" s="39"/>
      <c r="AY70" s="160"/>
      <c r="AZ70" s="27"/>
      <c r="BA70" s="7"/>
      <c r="BB70" s="7"/>
      <c r="BC70" s="7"/>
      <c r="BD70" s="7"/>
      <c r="BE70" s="7"/>
      <c r="CJ70" s="503"/>
      <c r="CK70" s="503"/>
      <c r="CL70" s="503"/>
      <c r="CM70" s="503"/>
      <c r="CN70" s="503"/>
      <c r="CO70" s="503"/>
      <c r="CP70" s="503"/>
      <c r="CQ70" s="503"/>
      <c r="CR70" s="503"/>
      <c r="CS70" s="503"/>
      <c r="CT70" s="503"/>
      <c r="CU70" s="503"/>
      <c r="CV70" s="503"/>
      <c r="CW70" s="503"/>
      <c r="CX70" s="503"/>
      <c r="CY70" s="503"/>
      <c r="CZ70" s="504"/>
      <c r="DA70" s="504"/>
      <c r="DB70" s="504"/>
      <c r="DC70" s="504"/>
      <c r="DD70" s="504"/>
      <c r="DE70" s="504"/>
      <c r="DF70" s="504"/>
      <c r="DG70" s="504"/>
    </row>
    <row r="71" spans="1:111" s="9" customFormat="1" ht="15" customHeight="1" thickBot="1" x14ac:dyDescent="0.3">
      <c r="A71" s="2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8"/>
      <c r="N71" s="8"/>
      <c r="O71" s="7"/>
      <c r="P71" s="7"/>
      <c r="Q71" s="8"/>
      <c r="R71" s="7"/>
      <c r="S71" s="7"/>
      <c r="T71" s="7"/>
      <c r="U71" s="7"/>
      <c r="V71" s="7"/>
      <c r="W71" s="184"/>
      <c r="X71" s="185"/>
      <c r="Y71" s="185"/>
      <c r="Z71" s="185"/>
      <c r="AA71" s="185"/>
      <c r="AB71" s="185"/>
      <c r="AC71" s="185"/>
      <c r="AD71" s="186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48"/>
      <c r="AR71" s="384"/>
      <c r="AS71" s="245"/>
      <c r="AT71" s="245"/>
      <c r="AU71" s="173"/>
      <c r="AV71" s="274"/>
      <c r="AW71" s="274"/>
      <c r="AX71" s="274"/>
      <c r="AY71" s="192"/>
      <c r="AZ71" s="27"/>
      <c r="BA71" s="7"/>
      <c r="BB71" s="7"/>
      <c r="BC71" s="7"/>
      <c r="BD71" s="7"/>
      <c r="BE71" s="7"/>
      <c r="CJ71" s="503"/>
      <c r="CK71" s="503"/>
      <c r="CL71" s="503"/>
      <c r="CM71" s="503"/>
      <c r="CN71" s="503"/>
      <c r="CO71" s="503"/>
      <c r="CP71" s="503"/>
      <c r="CQ71" s="503"/>
      <c r="CR71" s="503"/>
      <c r="CS71" s="503"/>
      <c r="CT71" s="503"/>
      <c r="CU71" s="503"/>
      <c r="CV71" s="503"/>
      <c r="CW71" s="503"/>
      <c r="CX71" s="503"/>
      <c r="CY71" s="503"/>
      <c r="CZ71" s="504"/>
      <c r="DA71" s="504"/>
      <c r="DB71" s="504"/>
      <c r="DC71" s="504"/>
      <c r="DD71" s="504"/>
      <c r="DE71" s="504"/>
      <c r="DF71" s="504"/>
      <c r="DG71" s="504"/>
    </row>
    <row r="72" spans="1:111" s="9" customFormat="1" ht="15" customHeight="1" thickBot="1" x14ac:dyDescent="0.3">
      <c r="A72" s="2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497"/>
      <c r="R72" s="498"/>
      <c r="S72" s="498"/>
      <c r="T72" s="6"/>
      <c r="U72" s="7"/>
      <c r="V72" s="7"/>
      <c r="W72" s="184"/>
      <c r="X72" s="185"/>
      <c r="Y72" s="185"/>
      <c r="Z72" s="185"/>
      <c r="AA72" s="185"/>
      <c r="AB72" s="185"/>
      <c r="AC72" s="185"/>
      <c r="AD72" s="186"/>
      <c r="AE72" s="7"/>
      <c r="AF72" s="7"/>
      <c r="AG72" s="7"/>
      <c r="AH72" s="7"/>
      <c r="AI72" s="7"/>
      <c r="AJ72" s="152"/>
      <c r="AK72" s="152"/>
      <c r="AL72" s="7"/>
      <c r="AM72" s="7"/>
      <c r="AN72" s="7"/>
      <c r="AO72" s="7"/>
      <c r="AP72" s="7"/>
      <c r="AQ72" s="8"/>
      <c r="AR72" s="357"/>
      <c r="AS72" s="358"/>
      <c r="AT72" s="358"/>
      <c r="AU72" s="166"/>
      <c r="AV72" s="331"/>
      <c r="AW72" s="331"/>
      <c r="AX72" s="331"/>
      <c r="AY72" s="193"/>
      <c r="AZ72" s="27"/>
      <c r="BA72" s="7"/>
      <c r="BB72" s="7"/>
      <c r="BC72" s="7"/>
      <c r="BD72" s="7"/>
      <c r="BE72" s="7"/>
      <c r="CJ72" s="503"/>
      <c r="CK72" s="503"/>
      <c r="CL72" s="503"/>
      <c r="CM72" s="503"/>
      <c r="CN72" s="503"/>
      <c r="CO72" s="503"/>
      <c r="CP72" s="503"/>
      <c r="CQ72" s="503"/>
      <c r="CR72" s="503"/>
      <c r="CS72" s="503"/>
      <c r="CT72" s="503"/>
      <c r="CU72" s="503"/>
      <c r="CV72" s="503"/>
      <c r="CW72" s="503"/>
      <c r="CX72" s="503"/>
      <c r="CY72" s="503"/>
      <c r="CZ72" s="504"/>
      <c r="DA72" s="504"/>
      <c r="DB72" s="504"/>
      <c r="DC72" s="504"/>
      <c r="DD72" s="504"/>
      <c r="DE72" s="504"/>
      <c r="DF72" s="504"/>
      <c r="DG72" s="504"/>
    </row>
    <row r="73" spans="1:111" s="9" customFormat="1" ht="15" customHeight="1" thickBot="1" x14ac:dyDescent="0.2">
      <c r="A73" s="21"/>
      <c r="B73" s="8"/>
      <c r="C73" s="7"/>
      <c r="D73" s="7"/>
      <c r="E73" s="7"/>
      <c r="F73" s="7"/>
      <c r="G73" s="7"/>
      <c r="H73" s="7"/>
      <c r="I73" s="7"/>
      <c r="J73" s="7"/>
      <c r="K73" s="8"/>
      <c r="L73" s="8"/>
      <c r="M73" s="7"/>
      <c r="N73" s="7"/>
      <c r="O73" s="7"/>
      <c r="P73" s="7"/>
      <c r="Q73" s="499"/>
      <c r="R73" s="500"/>
      <c r="S73" s="500"/>
      <c r="T73" s="45"/>
      <c r="U73" s="7"/>
      <c r="V73" s="7"/>
      <c r="W73" s="184"/>
      <c r="X73" s="185"/>
      <c r="Y73" s="194"/>
      <c r="Z73" s="194"/>
      <c r="AA73" s="194"/>
      <c r="AB73" s="194"/>
      <c r="AC73" s="194"/>
      <c r="AD73" s="195"/>
      <c r="AE73" s="8"/>
      <c r="AF73" s="8"/>
      <c r="AG73" s="7"/>
      <c r="AH73" s="7"/>
      <c r="AI73" s="7"/>
      <c r="AJ73" s="497"/>
      <c r="AK73" s="498"/>
      <c r="AL73" s="498"/>
      <c r="AM73" s="6"/>
      <c r="AN73" s="7"/>
      <c r="AO73" s="7"/>
      <c r="AP73" s="7"/>
      <c r="AQ73" s="7"/>
      <c r="AR73" s="7"/>
      <c r="AS73" s="8"/>
      <c r="AT73" s="74"/>
      <c r="AU73" s="8"/>
      <c r="AV73" s="484"/>
      <c r="AW73" s="484"/>
      <c r="AX73" s="484"/>
      <c r="AY73" s="484"/>
      <c r="AZ73" s="27"/>
      <c r="BA73" s="7"/>
      <c r="BB73" s="7"/>
      <c r="BC73" s="7"/>
      <c r="BD73" s="7"/>
      <c r="BE73" s="7"/>
      <c r="CJ73" s="503"/>
      <c r="CK73" s="503"/>
      <c r="CL73" s="503"/>
      <c r="CM73" s="503"/>
      <c r="CN73" s="503"/>
      <c r="CO73" s="503"/>
      <c r="CP73" s="503"/>
      <c r="CQ73" s="503"/>
      <c r="CR73" s="503"/>
      <c r="CS73" s="503"/>
      <c r="CT73" s="503"/>
      <c r="CU73" s="503"/>
      <c r="CV73" s="503"/>
      <c r="CW73" s="503"/>
      <c r="CX73" s="503"/>
      <c r="CY73" s="503"/>
      <c r="CZ73" s="504"/>
      <c r="DA73" s="504"/>
      <c r="DB73" s="504"/>
      <c r="DC73" s="504"/>
      <c r="DD73" s="504"/>
      <c r="DE73" s="504"/>
      <c r="DF73" s="504"/>
      <c r="DG73" s="504"/>
    </row>
    <row r="74" spans="1:111" s="9" customFormat="1" ht="15" customHeight="1" thickBot="1" x14ac:dyDescent="0.2">
      <c r="A74" s="21"/>
      <c r="B74" s="7"/>
      <c r="C74" s="7"/>
      <c r="D74" s="7"/>
      <c r="E74" s="196"/>
      <c r="F74" s="196"/>
      <c r="G74" s="7"/>
      <c r="H74" s="7"/>
      <c r="I74" s="7"/>
      <c r="J74" s="7"/>
      <c r="K74" s="196"/>
      <c r="L74" s="8"/>
      <c r="M74" s="7"/>
      <c r="N74" s="7"/>
      <c r="O74" s="7"/>
      <c r="P74" s="7"/>
      <c r="Q74" s="187"/>
      <c r="R74" s="187"/>
      <c r="S74" s="187"/>
      <c r="T74" s="197"/>
      <c r="U74" s="156"/>
      <c r="V74" s="180"/>
      <c r="W74" s="189"/>
      <c r="X74" s="190"/>
      <c r="Y74" s="198"/>
      <c r="Z74" s="198"/>
      <c r="AA74" s="198"/>
      <c r="AB74" s="198"/>
      <c r="AC74" s="198"/>
      <c r="AD74" s="199"/>
      <c r="AE74" s="156"/>
      <c r="AF74" s="156"/>
      <c r="AG74" s="154"/>
      <c r="AH74" s="154"/>
      <c r="AI74" s="180"/>
      <c r="AJ74" s="499"/>
      <c r="AK74" s="500"/>
      <c r="AL74" s="500"/>
      <c r="AM74" s="65"/>
      <c r="AN74" s="7"/>
      <c r="AO74" s="7"/>
      <c r="AP74" s="7"/>
      <c r="AQ74" s="7"/>
      <c r="AR74" s="7"/>
      <c r="AS74" s="8"/>
      <c r="AT74" s="8"/>
      <c r="AU74" s="8"/>
      <c r="AV74" s="484"/>
      <c r="AW74" s="484"/>
      <c r="AX74" s="484"/>
      <c r="AY74" s="484"/>
      <c r="AZ74" s="27"/>
      <c r="BA74" s="7"/>
      <c r="BB74" s="7"/>
      <c r="BC74" s="7"/>
      <c r="BD74" s="7"/>
      <c r="BE74" s="7"/>
      <c r="CJ74" s="503"/>
      <c r="CK74" s="503"/>
      <c r="CL74" s="503"/>
      <c r="CM74" s="503"/>
      <c r="CN74" s="503"/>
      <c r="CO74" s="503"/>
      <c r="CP74" s="503"/>
      <c r="CQ74" s="503"/>
      <c r="CR74" s="503"/>
      <c r="CS74" s="503"/>
      <c r="CT74" s="503"/>
      <c r="CU74" s="503"/>
      <c r="CV74" s="503"/>
      <c r="CW74" s="503"/>
      <c r="CX74" s="503"/>
      <c r="CY74" s="503"/>
      <c r="CZ74" s="504"/>
      <c r="DA74" s="504"/>
      <c r="DB74" s="504"/>
      <c r="DC74" s="504"/>
      <c r="DD74" s="504"/>
      <c r="DE74" s="504"/>
      <c r="DF74" s="504"/>
      <c r="DG74" s="504"/>
    </row>
    <row r="75" spans="1:111" s="9" customFormat="1" ht="15" customHeight="1" x14ac:dyDescent="0.15">
      <c r="A75" s="2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8"/>
      <c r="P75" s="7"/>
      <c r="Q75" s="7"/>
      <c r="R75" s="8"/>
      <c r="S75" s="7"/>
      <c r="T75" s="7"/>
      <c r="U75" s="7"/>
      <c r="V75" s="7"/>
      <c r="W75" s="184"/>
      <c r="X75" s="185"/>
      <c r="Y75" s="194"/>
      <c r="Z75" s="194"/>
      <c r="AA75" s="194"/>
      <c r="AB75" s="194"/>
      <c r="AC75" s="194"/>
      <c r="AD75" s="195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7"/>
      <c r="BA75" s="7"/>
      <c r="BB75" s="7"/>
      <c r="BC75" s="7"/>
      <c r="BD75" s="7"/>
      <c r="BE75" s="7"/>
    </row>
    <row r="76" spans="1:111" s="9" customFormat="1" ht="15" customHeight="1" thickBot="1" x14ac:dyDescent="0.2">
      <c r="A76" s="2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  <c r="P76" s="7"/>
      <c r="Q76" s="8"/>
      <c r="R76" s="8"/>
      <c r="S76" s="8"/>
      <c r="T76" s="7"/>
      <c r="U76" s="7"/>
      <c r="V76" s="7"/>
      <c r="W76" s="184"/>
      <c r="X76" s="185"/>
      <c r="Y76" s="185"/>
      <c r="Z76" s="185"/>
      <c r="AA76" s="185"/>
      <c r="AB76" s="185"/>
      <c r="AC76" s="200"/>
      <c r="AD76" s="201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7"/>
      <c r="BA76" s="7"/>
      <c r="BB76" s="7"/>
      <c r="BC76" s="7"/>
      <c r="BD76" s="7"/>
      <c r="BE76" s="7"/>
    </row>
    <row r="77" spans="1:111" s="9" customFormat="1" ht="15" customHeight="1" thickBot="1" x14ac:dyDescent="0.2">
      <c r="A77" s="21"/>
      <c r="B77" s="7"/>
      <c r="C77" s="7"/>
      <c r="D77" s="160"/>
      <c r="E77" s="170"/>
      <c r="F77" s="7"/>
      <c r="G77" s="7"/>
      <c r="H77" s="7"/>
      <c r="I77" s="7"/>
      <c r="J77" s="7"/>
      <c r="K77" s="7"/>
      <c r="L77" s="7"/>
      <c r="M77" s="7"/>
      <c r="N77" s="8"/>
      <c r="O77" s="8"/>
      <c r="P77" s="7"/>
      <c r="Q77" s="497"/>
      <c r="R77" s="498"/>
      <c r="S77" s="498"/>
      <c r="T77" s="6"/>
      <c r="U77" s="7"/>
      <c r="V77" s="8"/>
      <c r="W77" s="202"/>
      <c r="X77" s="185"/>
      <c r="Y77" s="203"/>
      <c r="Z77" s="204"/>
      <c r="AA77" s="204"/>
      <c r="AB77" s="204"/>
      <c r="AC77" s="200"/>
      <c r="AD77" s="201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7"/>
      <c r="BA77" s="7"/>
      <c r="BB77" s="7"/>
      <c r="BC77" s="7"/>
      <c r="BD77" s="7"/>
      <c r="BE77" s="7"/>
    </row>
    <row r="78" spans="1:111" s="9" customFormat="1" ht="15" customHeight="1" thickBot="1" x14ac:dyDescent="0.2">
      <c r="A78" s="21"/>
      <c r="B78" s="7"/>
      <c r="C78" s="7"/>
      <c r="D78" s="7"/>
      <c r="E78" s="7"/>
      <c r="F78" s="7"/>
      <c r="G78" s="104"/>
      <c r="H78" s="7"/>
      <c r="I78" s="7"/>
      <c r="J78" s="7"/>
      <c r="K78" s="7"/>
      <c r="L78" s="7"/>
      <c r="M78" s="8"/>
      <c r="N78" s="8"/>
      <c r="O78" s="7"/>
      <c r="P78" s="7"/>
      <c r="Q78" s="499"/>
      <c r="R78" s="500"/>
      <c r="S78" s="500"/>
      <c r="T78" s="65"/>
      <c r="U78" s="7"/>
      <c r="V78" s="7"/>
      <c r="W78" s="184"/>
      <c r="X78" s="185"/>
      <c r="Y78" s="513"/>
      <c r="Z78" s="514"/>
      <c r="AA78" s="514"/>
      <c r="AB78" s="205"/>
      <c r="AC78" s="200"/>
      <c r="AD78" s="186"/>
      <c r="AE78" s="7"/>
      <c r="AF78" s="7"/>
      <c r="AG78" s="7"/>
      <c r="AH78" s="7"/>
      <c r="AI78" s="7"/>
      <c r="AJ78" s="152"/>
      <c r="AK78" s="152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7"/>
      <c r="BA78" s="8"/>
      <c r="BB78" s="7"/>
      <c r="BC78" s="7"/>
      <c r="BD78" s="7"/>
      <c r="BE78" s="7"/>
    </row>
    <row r="79" spans="1:111" s="9" customFormat="1" ht="15" customHeight="1" thickBot="1" x14ac:dyDescent="0.2">
      <c r="A79" s="21"/>
      <c r="B79" s="7"/>
      <c r="C79" s="7"/>
      <c r="D79" s="7"/>
      <c r="E79" s="7"/>
      <c r="F79" s="7"/>
      <c r="G79" s="104"/>
      <c r="H79" s="7"/>
      <c r="I79" s="7"/>
      <c r="J79" s="7"/>
      <c r="K79" s="7"/>
      <c r="L79" s="7"/>
      <c r="M79" s="7"/>
      <c r="N79" s="8"/>
      <c r="O79" s="7"/>
      <c r="P79" s="7"/>
      <c r="Q79" s="7"/>
      <c r="R79" s="7"/>
      <c r="S79" s="7"/>
      <c r="T79" s="7"/>
      <c r="U79" s="7"/>
      <c r="V79" s="7"/>
      <c r="W79" s="184"/>
      <c r="X79" s="185"/>
      <c r="Y79" s="515"/>
      <c r="Z79" s="516"/>
      <c r="AA79" s="516"/>
      <c r="AB79" s="206"/>
      <c r="AC79" s="200"/>
      <c r="AD79" s="186"/>
      <c r="AE79" s="7"/>
      <c r="AF79" s="7"/>
      <c r="AG79" s="7"/>
      <c r="AH79" s="7"/>
      <c r="AI79" s="7"/>
      <c r="AJ79" s="497"/>
      <c r="AK79" s="498"/>
      <c r="AL79" s="498"/>
      <c r="AM79" s="6"/>
      <c r="AN79" s="7"/>
      <c r="AO79" s="7"/>
      <c r="AP79" s="8"/>
      <c r="AQ79" s="7"/>
      <c r="AR79" s="7"/>
      <c r="AS79" s="7"/>
      <c r="AT79" s="7"/>
      <c r="AU79" s="7"/>
      <c r="AV79" s="7"/>
      <c r="AW79" s="7"/>
      <c r="AX79" s="7"/>
      <c r="AY79" s="7"/>
      <c r="AZ79" s="207"/>
      <c r="BA79" s="8"/>
      <c r="BB79" s="7"/>
      <c r="BC79" s="7"/>
      <c r="BD79" s="7"/>
      <c r="BE79" s="7"/>
    </row>
    <row r="80" spans="1:111" s="9" customFormat="1" ht="15" customHeight="1" thickBot="1" x14ac:dyDescent="0.2">
      <c r="A80" s="21"/>
      <c r="B80" s="7"/>
      <c r="C80" s="7"/>
      <c r="D80" s="160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154"/>
      <c r="Q80" s="154"/>
      <c r="R80" s="154"/>
      <c r="S80" s="154"/>
      <c r="T80" s="154"/>
      <c r="U80" s="154"/>
      <c r="V80" s="180"/>
      <c r="W80" s="208"/>
      <c r="X80" s="209"/>
      <c r="Y80" s="209"/>
      <c r="Z80" s="209"/>
      <c r="AA80" s="209"/>
      <c r="AB80" s="209"/>
      <c r="AC80" s="210"/>
      <c r="AD80" s="211"/>
      <c r="AE80" s="156"/>
      <c r="AF80" s="154"/>
      <c r="AG80" s="154"/>
      <c r="AH80" s="154"/>
      <c r="AI80" s="180"/>
      <c r="AJ80" s="499"/>
      <c r="AK80" s="500"/>
      <c r="AL80" s="500"/>
      <c r="AM80" s="65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212"/>
      <c r="AZ80" s="207"/>
      <c r="BA80" s="7"/>
      <c r="BB80" s="7"/>
      <c r="BC80" s="7"/>
      <c r="BD80" s="7"/>
      <c r="BE80" s="7"/>
    </row>
    <row r="81" spans="1:57" s="9" customFormat="1" ht="15" customHeight="1" x14ac:dyDescent="0.25">
      <c r="A81" s="2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196"/>
      <c r="R81" s="196"/>
      <c r="S81" s="196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212"/>
      <c r="AZ81" s="27"/>
      <c r="BA81" s="7"/>
      <c r="BB81" s="39"/>
      <c r="BC81" s="7"/>
      <c r="BD81" s="7"/>
      <c r="BE81" s="7"/>
    </row>
    <row r="82" spans="1:57" s="9" customFormat="1" ht="15" customHeight="1" thickBot="1" x14ac:dyDescent="0.3">
      <c r="A82" s="57"/>
      <c r="B82" s="8"/>
      <c r="C82" s="23"/>
      <c r="D82" s="7"/>
      <c r="E82" s="7"/>
      <c r="F82" s="7"/>
      <c r="G82" s="7"/>
      <c r="H82" s="113"/>
      <c r="I82" s="7"/>
      <c r="J82" s="7"/>
      <c r="K82" s="7"/>
      <c r="L82" s="7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51"/>
      <c r="AB82" s="51"/>
      <c r="AC82" s="51"/>
      <c r="AD82" s="51"/>
      <c r="AE82" s="51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7"/>
      <c r="BA82" s="7"/>
      <c r="BB82" s="39"/>
      <c r="BC82" s="7"/>
      <c r="BD82" s="7"/>
      <c r="BE82" s="7"/>
    </row>
    <row r="83" spans="1:57" s="9" customFormat="1" ht="15" customHeight="1" thickBot="1" x14ac:dyDescent="0.2">
      <c r="A83" s="57"/>
      <c r="B83" s="23"/>
      <c r="C83" s="474"/>
      <c r="D83" s="475"/>
      <c r="E83" s="82"/>
      <c r="F83" s="82"/>
      <c r="G83" s="82"/>
      <c r="H83" s="82"/>
      <c r="I83" s="62"/>
      <c r="J83" s="62"/>
      <c r="K83" s="82"/>
      <c r="L83" s="82"/>
      <c r="M83" s="82"/>
      <c r="N83" s="82"/>
      <c r="O83" s="474"/>
      <c r="P83" s="475"/>
      <c r="Q83" s="62"/>
      <c r="R83" s="62"/>
      <c r="S83" s="82"/>
      <c r="T83" s="82"/>
      <c r="U83" s="82"/>
      <c r="V83" s="82"/>
      <c r="W83" s="82"/>
      <c r="X83" s="82"/>
      <c r="Y83" s="62"/>
      <c r="Z83" s="62"/>
      <c r="AA83" s="474"/>
      <c r="AB83" s="475"/>
      <c r="AC83" s="82"/>
      <c r="AD83" s="82"/>
      <c r="AE83" s="82"/>
      <c r="AF83" s="82"/>
      <c r="AG83" s="62"/>
      <c r="AH83" s="62"/>
      <c r="AI83" s="82"/>
      <c r="AJ83" s="82"/>
      <c r="AK83" s="82"/>
      <c r="AL83" s="82"/>
      <c r="AM83" s="474"/>
      <c r="AN83" s="475"/>
      <c r="AO83" s="62"/>
      <c r="AP83" s="62"/>
      <c r="AQ83" s="82"/>
      <c r="AR83" s="82"/>
      <c r="AS83" s="82"/>
      <c r="AT83" s="82"/>
      <c r="AU83" s="82"/>
      <c r="AV83" s="82"/>
      <c r="AW83" s="62"/>
      <c r="AX83" s="62"/>
      <c r="AY83" s="7"/>
      <c r="AZ83" s="27"/>
      <c r="BA83" s="7"/>
      <c r="BB83" s="7"/>
      <c r="BC83" s="7"/>
      <c r="BD83" s="7"/>
      <c r="BE83" s="7"/>
    </row>
    <row r="84" spans="1:57" s="9" customFormat="1" ht="15" customHeight="1" x14ac:dyDescent="0.25">
      <c r="A84" s="57"/>
      <c r="B84" s="23"/>
      <c r="C84" s="478"/>
      <c r="D84" s="33"/>
      <c r="E84" s="85"/>
      <c r="F84" s="34"/>
      <c r="G84" s="451"/>
      <c r="H84" s="452"/>
      <c r="I84" s="452"/>
      <c r="J84" s="452"/>
      <c r="K84" s="452"/>
      <c r="L84" s="452"/>
      <c r="M84" s="452"/>
      <c r="N84" s="452"/>
      <c r="O84" s="481"/>
      <c r="P84" s="33"/>
      <c r="Q84" s="85"/>
      <c r="R84" s="34"/>
      <c r="S84" s="451"/>
      <c r="T84" s="452"/>
      <c r="U84" s="452"/>
      <c r="V84" s="452"/>
      <c r="W84" s="452"/>
      <c r="X84" s="452"/>
      <c r="Y84" s="452"/>
      <c r="Z84" s="452"/>
      <c r="AA84" s="478"/>
      <c r="AB84" s="33"/>
      <c r="AC84" s="85"/>
      <c r="AD84" s="34"/>
      <c r="AE84" s="451"/>
      <c r="AF84" s="452"/>
      <c r="AG84" s="452"/>
      <c r="AH84" s="452"/>
      <c r="AI84" s="452"/>
      <c r="AJ84" s="452"/>
      <c r="AK84" s="452"/>
      <c r="AL84" s="452"/>
      <c r="AM84" s="478"/>
      <c r="AN84" s="33"/>
      <c r="AO84" s="85"/>
      <c r="AP84" s="34"/>
      <c r="AQ84" s="451"/>
      <c r="AR84" s="452"/>
      <c r="AS84" s="452"/>
      <c r="AT84" s="452"/>
      <c r="AU84" s="452"/>
      <c r="AV84" s="452"/>
      <c r="AW84" s="452"/>
      <c r="AX84" s="453"/>
      <c r="AY84" s="39"/>
      <c r="AZ84" s="27"/>
      <c r="BA84" s="7"/>
      <c r="BB84" s="7"/>
      <c r="BC84" s="7"/>
      <c r="BD84" s="7"/>
      <c r="BE84" s="7"/>
    </row>
    <row r="85" spans="1:57" s="9" customFormat="1" ht="15" customHeight="1" x14ac:dyDescent="0.15">
      <c r="A85" s="57"/>
      <c r="B85" s="23"/>
      <c r="C85" s="479"/>
      <c r="D85" s="40"/>
      <c r="E85" s="88"/>
      <c r="F85" s="41"/>
      <c r="G85" s="299"/>
      <c r="H85" s="300"/>
      <c r="I85" s="300"/>
      <c r="J85" s="300"/>
      <c r="K85" s="300"/>
      <c r="L85" s="300"/>
      <c r="M85" s="300"/>
      <c r="N85" s="300"/>
      <c r="O85" s="482"/>
      <c r="P85" s="40"/>
      <c r="Q85" s="88"/>
      <c r="R85" s="41"/>
      <c r="S85" s="299"/>
      <c r="T85" s="300"/>
      <c r="U85" s="300"/>
      <c r="V85" s="300"/>
      <c r="W85" s="300"/>
      <c r="X85" s="300"/>
      <c r="Y85" s="300"/>
      <c r="Z85" s="300"/>
      <c r="AA85" s="479"/>
      <c r="AB85" s="40"/>
      <c r="AC85" s="88"/>
      <c r="AD85" s="41"/>
      <c r="AE85" s="299"/>
      <c r="AF85" s="300"/>
      <c r="AG85" s="300"/>
      <c r="AH85" s="300"/>
      <c r="AI85" s="300"/>
      <c r="AJ85" s="300"/>
      <c r="AK85" s="300"/>
      <c r="AL85" s="300"/>
      <c r="AM85" s="479"/>
      <c r="AN85" s="40"/>
      <c r="AO85" s="88"/>
      <c r="AP85" s="41"/>
      <c r="AQ85" s="299"/>
      <c r="AR85" s="300"/>
      <c r="AS85" s="300"/>
      <c r="AT85" s="300"/>
      <c r="AU85" s="300"/>
      <c r="AV85" s="300"/>
      <c r="AW85" s="300"/>
      <c r="AX85" s="301"/>
      <c r="AY85" s="110"/>
      <c r="AZ85" s="27"/>
      <c r="BA85" s="7"/>
      <c r="BB85" s="7"/>
      <c r="BC85" s="7"/>
      <c r="BD85" s="7"/>
      <c r="BE85" s="7"/>
    </row>
    <row r="86" spans="1:57" s="9" customFormat="1" ht="15" customHeight="1" x14ac:dyDescent="0.15">
      <c r="A86" s="57"/>
      <c r="B86" s="23"/>
      <c r="C86" s="479"/>
      <c r="D86" s="40"/>
      <c r="E86" s="88"/>
      <c r="F86" s="41"/>
      <c r="G86" s="286"/>
      <c r="H86" s="287"/>
      <c r="I86" s="287"/>
      <c r="J86" s="287"/>
      <c r="K86" s="287"/>
      <c r="L86" s="287"/>
      <c r="M86" s="287"/>
      <c r="N86" s="287"/>
      <c r="O86" s="482"/>
      <c r="P86" s="40"/>
      <c r="Q86" s="88"/>
      <c r="R86" s="41"/>
      <c r="S86" s="286"/>
      <c r="T86" s="287"/>
      <c r="U86" s="287"/>
      <c r="V86" s="287"/>
      <c r="W86" s="287"/>
      <c r="X86" s="287"/>
      <c r="Y86" s="287"/>
      <c r="Z86" s="287"/>
      <c r="AA86" s="479"/>
      <c r="AB86" s="40"/>
      <c r="AC86" s="88"/>
      <c r="AD86" s="41"/>
      <c r="AE86" s="286"/>
      <c r="AF86" s="287"/>
      <c r="AG86" s="287"/>
      <c r="AH86" s="287"/>
      <c r="AI86" s="287"/>
      <c r="AJ86" s="287"/>
      <c r="AK86" s="287"/>
      <c r="AL86" s="287"/>
      <c r="AM86" s="479"/>
      <c r="AN86" s="40"/>
      <c r="AO86" s="88"/>
      <c r="AP86" s="41"/>
      <c r="AQ86" s="286"/>
      <c r="AR86" s="287"/>
      <c r="AS86" s="287"/>
      <c r="AT86" s="287"/>
      <c r="AU86" s="287"/>
      <c r="AV86" s="43"/>
      <c r="AW86" s="43"/>
      <c r="AX86" s="44"/>
      <c r="AY86" s="110"/>
      <c r="AZ86" s="27"/>
      <c r="BA86" s="7"/>
      <c r="BB86" s="7"/>
      <c r="BC86" s="7"/>
      <c r="BD86" s="7"/>
      <c r="BE86" s="7"/>
    </row>
    <row r="87" spans="1:57" s="9" customFormat="1" ht="15" customHeight="1" x14ac:dyDescent="0.15">
      <c r="A87" s="57"/>
      <c r="B87" s="23"/>
      <c r="C87" s="479"/>
      <c r="D87" s="457"/>
      <c r="E87" s="458"/>
      <c r="F87" s="459"/>
      <c r="G87" s="42"/>
      <c r="H87" s="43"/>
      <c r="I87" s="287"/>
      <c r="J87" s="287"/>
      <c r="K87" s="287"/>
      <c r="L87" s="287"/>
      <c r="M87" s="287"/>
      <c r="N87" s="435"/>
      <c r="O87" s="482"/>
      <c r="P87" s="457"/>
      <c r="Q87" s="458"/>
      <c r="R87" s="459"/>
      <c r="S87" s="42"/>
      <c r="T87" s="43"/>
      <c r="U87" s="287"/>
      <c r="V87" s="287"/>
      <c r="W87" s="287"/>
      <c r="X87" s="287"/>
      <c r="Y87" s="287"/>
      <c r="Z87" s="435"/>
      <c r="AA87" s="479"/>
      <c r="AB87" s="457"/>
      <c r="AC87" s="458"/>
      <c r="AD87" s="459"/>
      <c r="AE87" s="42"/>
      <c r="AF87" s="43"/>
      <c r="AG87" s="287"/>
      <c r="AH87" s="287"/>
      <c r="AI87" s="287"/>
      <c r="AJ87" s="287"/>
      <c r="AK87" s="287"/>
      <c r="AL87" s="435"/>
      <c r="AM87" s="479"/>
      <c r="AN87" s="457"/>
      <c r="AO87" s="458"/>
      <c r="AP87" s="459"/>
      <c r="AQ87" s="42"/>
      <c r="AR87" s="43"/>
      <c r="AS87" s="287"/>
      <c r="AT87" s="287"/>
      <c r="AU87" s="287"/>
      <c r="AV87" s="287"/>
      <c r="AW87" s="287"/>
      <c r="AX87" s="435"/>
      <c r="AY87" s="7"/>
      <c r="AZ87" s="27"/>
      <c r="BA87" s="7"/>
      <c r="BB87" s="7"/>
      <c r="BC87" s="7"/>
      <c r="BD87" s="7"/>
      <c r="BE87" s="7"/>
    </row>
    <row r="88" spans="1:57" s="9" customFormat="1" ht="15" customHeight="1" thickBot="1" x14ac:dyDescent="0.2">
      <c r="A88" s="21"/>
      <c r="B88" s="23"/>
      <c r="C88" s="480"/>
      <c r="D88" s="52"/>
      <c r="E88" s="93"/>
      <c r="F88" s="53"/>
      <c r="G88" s="445"/>
      <c r="H88" s="349"/>
      <c r="I88" s="349"/>
      <c r="J88" s="349"/>
      <c r="K88" s="349"/>
      <c r="L88" s="349"/>
      <c r="M88" s="349"/>
      <c r="N88" s="349"/>
      <c r="O88" s="483"/>
      <c r="P88" s="52"/>
      <c r="Q88" s="93"/>
      <c r="R88" s="53"/>
      <c r="S88" s="445"/>
      <c r="T88" s="349"/>
      <c r="U88" s="349"/>
      <c r="V88" s="349"/>
      <c r="W88" s="349"/>
      <c r="X88" s="349"/>
      <c r="Y88" s="349"/>
      <c r="Z88" s="349"/>
      <c r="AA88" s="480"/>
      <c r="AB88" s="52"/>
      <c r="AC88" s="93"/>
      <c r="AD88" s="53"/>
      <c r="AE88" s="445"/>
      <c r="AF88" s="349"/>
      <c r="AG88" s="349"/>
      <c r="AH88" s="349"/>
      <c r="AI88" s="349"/>
      <c r="AJ88" s="349"/>
      <c r="AK88" s="349"/>
      <c r="AL88" s="349"/>
      <c r="AM88" s="480"/>
      <c r="AN88" s="52"/>
      <c r="AO88" s="93"/>
      <c r="AP88" s="53"/>
      <c r="AQ88" s="445"/>
      <c r="AR88" s="349"/>
      <c r="AS88" s="349"/>
      <c r="AT88" s="349"/>
      <c r="AU88" s="349"/>
      <c r="AV88" s="349"/>
      <c r="AW88" s="349"/>
      <c r="AX88" s="350"/>
      <c r="AY88" s="7"/>
      <c r="AZ88" s="27"/>
      <c r="BA88" s="7"/>
      <c r="BB88" s="7"/>
      <c r="BC88" s="7"/>
      <c r="BD88" s="7"/>
      <c r="BE88" s="7"/>
    </row>
    <row r="89" spans="1:57" s="9" customFormat="1" ht="15" customHeight="1" x14ac:dyDescent="0.25">
      <c r="A89" s="21"/>
      <c r="B89" s="23"/>
      <c r="C89" s="116"/>
      <c r="D89" s="59"/>
      <c r="E89" s="117"/>
      <c r="F89" s="59"/>
      <c r="G89" s="488"/>
      <c r="H89" s="488"/>
      <c r="I89" s="488"/>
      <c r="J89" s="488"/>
      <c r="K89" s="118"/>
      <c r="L89" s="119"/>
      <c r="M89" s="120"/>
      <c r="N89" s="119"/>
      <c r="O89" s="121"/>
      <c r="P89" s="119"/>
      <c r="Q89" s="120"/>
      <c r="R89" s="119"/>
      <c r="S89" s="496"/>
      <c r="T89" s="496"/>
      <c r="U89" s="496"/>
      <c r="V89" s="496"/>
      <c r="W89" s="121"/>
      <c r="X89" s="121"/>
      <c r="Y89" s="121"/>
      <c r="Z89" s="121"/>
      <c r="AA89" s="59"/>
      <c r="AB89" s="59"/>
      <c r="AC89" s="117"/>
      <c r="AD89" s="59"/>
      <c r="AE89" s="488"/>
      <c r="AF89" s="488"/>
      <c r="AG89" s="488"/>
      <c r="AH89" s="488"/>
      <c r="AI89" s="59"/>
      <c r="AN89" s="59"/>
      <c r="AQ89" s="488"/>
      <c r="AR89" s="488"/>
      <c r="AS89" s="488"/>
      <c r="AT89" s="488"/>
      <c r="AY89" s="7"/>
      <c r="AZ89" s="27"/>
      <c r="BA89" s="7"/>
      <c r="BB89" s="39"/>
      <c r="BC89" s="7"/>
      <c r="BD89" s="7"/>
      <c r="BE89" s="7"/>
    </row>
    <row r="90" spans="1:57" s="9" customFormat="1" ht="15" customHeight="1" thickBot="1" x14ac:dyDescent="0.3">
      <c r="A90" s="21"/>
      <c r="B90" s="38"/>
      <c r="C90" s="122"/>
      <c r="D90" s="59"/>
      <c r="E90" s="59"/>
      <c r="F90" s="59"/>
      <c r="G90" s="488"/>
      <c r="H90" s="488"/>
      <c r="I90" s="488"/>
      <c r="J90" s="488"/>
      <c r="L90" s="59"/>
      <c r="M90" s="59"/>
      <c r="N90" s="59"/>
      <c r="O90" s="123"/>
      <c r="P90" s="123"/>
      <c r="Q90" s="123"/>
      <c r="R90" s="123"/>
      <c r="S90" s="488"/>
      <c r="T90" s="488"/>
      <c r="U90" s="488"/>
      <c r="V90" s="488"/>
      <c r="W90" s="123"/>
      <c r="X90" s="123"/>
      <c r="Y90" s="123"/>
      <c r="Z90" s="123"/>
      <c r="AB90" s="59"/>
      <c r="AC90" s="59"/>
      <c r="AD90" s="59"/>
      <c r="AE90" s="488"/>
      <c r="AF90" s="488"/>
      <c r="AG90" s="488"/>
      <c r="AH90" s="488"/>
      <c r="AJ90" s="59"/>
      <c r="AK90" s="59"/>
      <c r="AL90" s="59"/>
      <c r="AQ90" s="488"/>
      <c r="AR90" s="488"/>
      <c r="AS90" s="488"/>
      <c r="AT90" s="488"/>
      <c r="AY90" s="7"/>
      <c r="AZ90" s="27"/>
      <c r="BA90" s="7"/>
      <c r="BB90" s="39"/>
      <c r="BC90" s="7"/>
      <c r="BD90" s="7"/>
      <c r="BE90" s="7"/>
    </row>
    <row r="91" spans="1:57" s="9" customFormat="1" ht="15" customHeight="1" thickBot="1" x14ac:dyDescent="0.3">
      <c r="A91" s="1" t="s">
        <v>112</v>
      </c>
      <c r="B91" s="2"/>
      <c r="C91" s="213"/>
      <c r="D91" s="213"/>
      <c r="E91" s="213"/>
      <c r="F91" s="213"/>
      <c r="G91" s="213"/>
      <c r="H91" s="213"/>
      <c r="I91" s="213"/>
      <c r="J91" s="213"/>
      <c r="K91" s="21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37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214"/>
      <c r="AY91" s="215"/>
      <c r="AZ91" s="216"/>
      <c r="BA91" s="7"/>
      <c r="BB91" s="7"/>
      <c r="BC91" s="7"/>
      <c r="BD91" s="7"/>
      <c r="BE91" s="7"/>
    </row>
    <row r="92" spans="1:57" s="9" customFormat="1" ht="15" customHeight="1" x14ac:dyDescent="0.25">
      <c r="A92" s="2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217"/>
      <c r="AV92" s="5"/>
      <c r="AW92" s="5"/>
      <c r="AX92" s="5"/>
      <c r="AY92" s="6"/>
      <c r="AZ92" s="27"/>
      <c r="BA92" s="7"/>
      <c r="BB92" s="39"/>
      <c r="BC92" s="7"/>
      <c r="BD92" s="7"/>
      <c r="BE92" s="7"/>
    </row>
    <row r="93" spans="1:57" s="9" customFormat="1" ht="15" customHeight="1" x14ac:dyDescent="0.25">
      <c r="A93" s="5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218"/>
      <c r="AV93" s="8"/>
      <c r="AW93" s="7"/>
      <c r="AX93" s="7"/>
      <c r="AY93" s="27"/>
      <c r="AZ93" s="27"/>
      <c r="BA93" s="219"/>
      <c r="BB93" s="39"/>
      <c r="BC93" s="7"/>
      <c r="BD93" s="7"/>
      <c r="BE93" s="7"/>
    </row>
    <row r="94" spans="1:57" ht="15" customHeight="1" thickBot="1" x14ac:dyDescent="0.3">
      <c r="A94" s="21"/>
      <c r="B94" s="220"/>
      <c r="C94" s="8"/>
      <c r="D94" s="7"/>
      <c r="E94" s="7"/>
      <c r="F94" s="8"/>
      <c r="G94" s="8"/>
      <c r="H94" s="8"/>
      <c r="I94" s="8"/>
      <c r="J94" s="8"/>
      <c r="K94" s="7"/>
      <c r="L94" s="7"/>
      <c r="M94" s="7"/>
      <c r="N94" s="7"/>
      <c r="O94" s="7"/>
      <c r="P94" s="7"/>
      <c r="Q94" s="7"/>
      <c r="R94" s="7"/>
      <c r="S94" s="8"/>
      <c r="T94" s="7"/>
      <c r="U94" s="7"/>
      <c r="V94" s="7"/>
      <c r="W94" s="7"/>
      <c r="X94" s="7"/>
      <c r="Y94" s="7"/>
      <c r="Z94" s="7"/>
      <c r="AA94" s="7"/>
      <c r="AB94" s="8"/>
      <c r="AC94" s="7"/>
      <c r="AD94" s="7"/>
      <c r="AE94" s="7"/>
      <c r="AF94" s="7"/>
      <c r="AG94" s="7"/>
      <c r="AH94" s="7"/>
      <c r="AI94" s="7"/>
      <c r="AJ94" s="7"/>
      <c r="AK94" s="220"/>
      <c r="AL94" s="7"/>
      <c r="AT94" s="71"/>
      <c r="AU94" s="221"/>
      <c r="AV94" s="25"/>
      <c r="AW94" s="64"/>
      <c r="AX94" s="64"/>
      <c r="AY94" s="65"/>
      <c r="AZ94" s="222"/>
      <c r="BA94" s="223"/>
      <c r="BB94" s="7"/>
      <c r="BC94" s="7"/>
    </row>
    <row r="95" spans="1:57" ht="15" customHeight="1" x14ac:dyDescent="0.25">
      <c r="A95" s="35"/>
      <c r="AZ95" s="27"/>
      <c r="BA95" s="223"/>
      <c r="BB95" s="7"/>
      <c r="BC95" s="7"/>
    </row>
    <row r="96" spans="1:57" ht="15" customHeight="1" x14ac:dyDescent="0.25">
      <c r="A96" s="21"/>
      <c r="B96" s="23"/>
      <c r="C96" s="38"/>
      <c r="D96" s="38"/>
      <c r="E96" s="38"/>
      <c r="F96" s="38"/>
      <c r="G96" s="38"/>
      <c r="H96" s="38"/>
      <c r="I96" s="38"/>
      <c r="J96" s="38"/>
      <c r="K96" s="3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71"/>
      <c r="AK96" s="71"/>
      <c r="AL96" s="7"/>
      <c r="AZ96" s="224"/>
      <c r="BA96" s="38"/>
      <c r="BB96" s="7"/>
      <c r="BC96" s="7"/>
    </row>
    <row r="97" spans="1:67" ht="15" customHeight="1" x14ac:dyDescent="0.25">
      <c r="A97" s="21"/>
      <c r="B97" s="23"/>
      <c r="C97" s="38"/>
      <c r="D97" s="38"/>
      <c r="E97" s="38"/>
      <c r="F97" s="38"/>
      <c r="G97" s="38"/>
      <c r="H97" s="38"/>
      <c r="I97" s="38"/>
      <c r="J97" s="38"/>
      <c r="K97" s="3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51"/>
      <c r="AB97" s="51"/>
      <c r="AC97" s="51"/>
      <c r="AD97" s="51"/>
      <c r="AE97" s="51"/>
      <c r="AF97" s="51"/>
      <c r="AG97" s="8"/>
      <c r="AH97" s="8"/>
      <c r="AI97" s="8"/>
      <c r="AJ97" s="71"/>
      <c r="AK97" s="71"/>
      <c r="AL97" s="7"/>
      <c r="AX97" s="223"/>
      <c r="AY97" s="223"/>
      <c r="AZ97" s="225"/>
      <c r="BB97" s="7"/>
      <c r="BC97" s="7"/>
    </row>
    <row r="98" spans="1:67" ht="15" customHeight="1" x14ac:dyDescent="0.25">
      <c r="A98" s="21"/>
      <c r="B98" s="23"/>
      <c r="C98" s="38"/>
      <c r="D98" s="38"/>
      <c r="E98" s="38"/>
      <c r="F98" s="38"/>
      <c r="G98" s="38"/>
      <c r="H98" s="38"/>
      <c r="I98" s="38"/>
      <c r="J98" s="38"/>
      <c r="K98" s="3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51"/>
      <c r="AB98" s="51"/>
      <c r="AC98" s="51"/>
      <c r="AD98" s="51"/>
      <c r="AE98" s="51"/>
      <c r="AF98" s="51"/>
      <c r="AG98" s="8"/>
      <c r="AH98" s="8"/>
      <c r="AI98" s="8"/>
      <c r="AJ98" s="71"/>
      <c r="AK98" s="71"/>
      <c r="AL98" s="7"/>
      <c r="AY98" s="38"/>
      <c r="AZ98" s="27"/>
      <c r="BA98" s="226"/>
      <c r="BB98" s="7"/>
      <c r="BC98" s="7"/>
    </row>
    <row r="99" spans="1:67" ht="15" customHeight="1" thickBot="1" x14ac:dyDescent="0.3">
      <c r="A99" s="227" t="s">
        <v>113</v>
      </c>
      <c r="B99" s="22"/>
      <c r="C99" s="228"/>
      <c r="D99" s="228"/>
      <c r="E99" s="228"/>
      <c r="F99" s="228"/>
      <c r="G99" s="228"/>
      <c r="H99" s="228"/>
      <c r="I99" s="228"/>
      <c r="J99" s="228"/>
      <c r="K99" s="228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137"/>
      <c r="AB99" s="137"/>
      <c r="AC99" s="137"/>
      <c r="AD99" s="137"/>
      <c r="AE99" s="137"/>
      <c r="AF99" s="137"/>
      <c r="AG99" s="25"/>
      <c r="AH99" s="25"/>
      <c r="AI99" s="25"/>
      <c r="AJ99" s="46"/>
      <c r="AK99" s="64"/>
      <c r="AL99" s="229"/>
      <c r="AM99" s="64"/>
      <c r="AN99" s="230"/>
      <c r="AO99" s="230"/>
      <c r="AP99" s="135"/>
      <c r="AQ99" s="135"/>
      <c r="AR99" s="64"/>
      <c r="AS99" s="64"/>
      <c r="AT99" s="64"/>
      <c r="AU99" s="64"/>
      <c r="AV99" s="64"/>
      <c r="AW99" s="64"/>
      <c r="AX99" s="231"/>
      <c r="AY99" s="231"/>
      <c r="AZ99" s="232" t="s">
        <v>114</v>
      </c>
      <c r="BA99" s="226"/>
      <c r="BB99" s="7"/>
      <c r="BC99" s="7"/>
    </row>
    <row r="100" spans="1:67" ht="15" customHeight="1" x14ac:dyDescent="0.25">
      <c r="BA100" s="39"/>
      <c r="BB100" s="7"/>
      <c r="BC100" s="7"/>
    </row>
    <row r="101" spans="1:67" ht="15" customHeight="1" x14ac:dyDescent="0.25">
      <c r="A101" s="23"/>
      <c r="B101" s="23"/>
      <c r="C101" s="38"/>
      <c r="D101" s="38"/>
      <c r="E101" s="38"/>
      <c r="F101" s="38"/>
      <c r="G101" s="38"/>
      <c r="H101" s="38"/>
      <c r="I101" s="38"/>
      <c r="J101" s="38"/>
      <c r="K101" s="3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71"/>
      <c r="AK101" s="7"/>
      <c r="AL101" s="38"/>
      <c r="AM101" s="38"/>
      <c r="AN101" s="38"/>
      <c r="AO101" s="38"/>
      <c r="AP101" s="39"/>
      <c r="AX101" s="226"/>
      <c r="AY101" s="226"/>
      <c r="AZ101" s="39"/>
      <c r="BA101" s="110"/>
      <c r="BB101" s="7"/>
      <c r="BC101" s="7"/>
    </row>
    <row r="102" spans="1:67" ht="15" customHeight="1" x14ac:dyDescent="0.25">
      <c r="A102" s="23"/>
      <c r="AZ102" s="110"/>
      <c r="BA102" s="110"/>
      <c r="BB102" s="7"/>
    </row>
    <row r="103" spans="1:67" ht="15" customHeight="1" x14ac:dyDescent="0.25">
      <c r="A103" s="23"/>
      <c r="AZ103" s="110"/>
      <c r="BC103" s="233"/>
    </row>
    <row r="104" spans="1:67" ht="15" customHeight="1" x14ac:dyDescent="0.25">
      <c r="A104" s="23"/>
    </row>
    <row r="105" spans="1:67" ht="15" customHeight="1" x14ac:dyDescent="0.25">
      <c r="A105" s="23"/>
    </row>
    <row r="106" spans="1:67" ht="15" customHeight="1" x14ac:dyDescent="0.25">
      <c r="A106" s="23"/>
      <c r="BM106" s="116"/>
      <c r="BO106" s="10"/>
    </row>
    <row r="107" spans="1:67" ht="15" customHeight="1" x14ac:dyDescent="0.25">
      <c r="A107" s="23"/>
      <c r="BI107" s="234"/>
      <c r="BJ107" s="234"/>
      <c r="BK107" s="234"/>
      <c r="BM107" s="116"/>
      <c r="BO107" s="10"/>
    </row>
    <row r="108" spans="1:67" ht="15" customHeight="1" x14ac:dyDescent="0.25">
      <c r="A108" s="23"/>
      <c r="BK108" s="234"/>
      <c r="BO108" s="10"/>
    </row>
    <row r="109" spans="1:67" ht="15" customHeight="1" x14ac:dyDescent="0.25">
      <c r="A109" s="23"/>
      <c r="BA109" s="233"/>
      <c r="BO109" s="10"/>
    </row>
    <row r="110" spans="1:67" ht="15" customHeight="1" x14ac:dyDescent="0.25">
      <c r="A110" s="23"/>
      <c r="AZ110" s="233"/>
      <c r="BM110" s="9"/>
      <c r="BN110" s="9"/>
      <c r="BO110" s="9"/>
    </row>
    <row r="111" spans="1:67" ht="15" customHeight="1" x14ac:dyDescent="0.25">
      <c r="A111" s="23"/>
      <c r="B111" s="23"/>
      <c r="C111" s="235"/>
      <c r="D111" s="235"/>
      <c r="E111" s="235"/>
      <c r="F111" s="235"/>
      <c r="G111" s="235"/>
      <c r="H111" s="235"/>
      <c r="I111" s="235"/>
      <c r="J111" s="235"/>
      <c r="K111" s="235"/>
      <c r="L111" s="8"/>
      <c r="M111" s="8"/>
      <c r="N111" s="8"/>
      <c r="AQ111" s="233"/>
      <c r="AR111" s="233"/>
      <c r="AS111" s="233"/>
      <c r="AT111" s="233"/>
      <c r="AU111" s="233"/>
      <c r="AV111" s="233"/>
      <c r="AW111" s="233"/>
      <c r="AX111" s="233"/>
      <c r="AY111" s="233"/>
      <c r="BM111" s="9"/>
      <c r="BN111" s="9"/>
      <c r="BO111" s="9"/>
    </row>
    <row r="112" spans="1:67" ht="15" customHeight="1" x14ac:dyDescent="0.25">
      <c r="A112" s="23"/>
      <c r="B112" s="23"/>
      <c r="C112" s="235"/>
      <c r="D112" s="235"/>
      <c r="E112" s="235"/>
      <c r="F112" s="235"/>
      <c r="G112" s="235"/>
      <c r="H112" s="235"/>
      <c r="I112" s="235"/>
      <c r="J112" s="235"/>
      <c r="K112" s="235"/>
      <c r="L112" s="8"/>
      <c r="M112" s="8"/>
      <c r="N112" s="8"/>
      <c r="BL112" s="234"/>
      <c r="BM112" s="9"/>
      <c r="BN112" s="9"/>
      <c r="BO112" s="9"/>
    </row>
    <row r="113" spans="1:67" ht="15" customHeight="1" x14ac:dyDescent="0.25">
      <c r="A113" s="23"/>
      <c r="B113" s="23"/>
      <c r="C113" s="38"/>
      <c r="D113" s="38"/>
      <c r="E113" s="38"/>
      <c r="F113" s="38"/>
      <c r="G113" s="38"/>
      <c r="H113" s="38"/>
      <c r="I113" s="38"/>
      <c r="J113" s="38"/>
      <c r="K113" s="38"/>
      <c r="L113" s="8"/>
      <c r="M113" s="8"/>
      <c r="N113" s="8"/>
      <c r="BM113" s="9"/>
      <c r="BN113" s="9"/>
      <c r="BO113" s="9"/>
    </row>
    <row r="114" spans="1:67" ht="15" customHeight="1" x14ac:dyDescent="0.25">
      <c r="A114" s="23"/>
      <c r="B114" s="23"/>
      <c r="C114" s="38"/>
      <c r="D114" s="38"/>
      <c r="E114" s="38"/>
      <c r="F114" s="38"/>
      <c r="G114" s="38"/>
      <c r="H114" s="38"/>
      <c r="I114" s="38"/>
      <c r="J114" s="38"/>
      <c r="K114" s="38"/>
      <c r="L114" s="8"/>
      <c r="M114" s="8"/>
      <c r="N114" s="8"/>
      <c r="BM114" s="9"/>
      <c r="BN114" s="9"/>
      <c r="BO114" s="9"/>
    </row>
    <row r="115" spans="1:67" ht="15" customHeight="1" x14ac:dyDescent="0.25">
      <c r="A115" s="23"/>
      <c r="B115" s="23"/>
      <c r="C115" s="38"/>
      <c r="D115" s="38"/>
      <c r="E115" s="38"/>
      <c r="F115" s="38"/>
      <c r="G115" s="38"/>
      <c r="H115" s="38"/>
      <c r="I115" s="38"/>
      <c r="J115" s="38"/>
      <c r="K115" s="38"/>
      <c r="L115" s="51"/>
      <c r="M115" s="51"/>
      <c r="N115" s="51"/>
    </row>
    <row r="116" spans="1:67" ht="15" customHeight="1" x14ac:dyDescent="0.25">
      <c r="A116" s="23"/>
      <c r="B116" s="23"/>
      <c r="C116" s="38"/>
      <c r="D116" s="38"/>
      <c r="E116" s="38"/>
      <c r="F116" s="38"/>
      <c r="G116" s="38"/>
      <c r="H116" s="38"/>
      <c r="I116" s="38"/>
      <c r="J116" s="38"/>
      <c r="K116" s="38"/>
      <c r="L116" s="8"/>
      <c r="M116" s="8"/>
      <c r="N116" s="8"/>
    </row>
    <row r="117" spans="1:67" ht="15" customHeight="1" x14ac:dyDescent="0.25">
      <c r="A117" s="23"/>
      <c r="B117" s="23"/>
      <c r="C117" s="38"/>
      <c r="D117" s="38"/>
      <c r="E117" s="38"/>
      <c r="F117" s="38"/>
      <c r="G117" s="38"/>
      <c r="H117" s="38"/>
      <c r="I117" s="38"/>
      <c r="J117" s="38"/>
      <c r="K117" s="38"/>
      <c r="L117" s="8"/>
      <c r="M117" s="8"/>
      <c r="N117" s="8"/>
      <c r="BF117" s="234"/>
    </row>
    <row r="118" spans="1:67" ht="15" customHeight="1" x14ac:dyDescent="0.25">
      <c r="A118" s="23"/>
      <c r="B118" s="23"/>
      <c r="C118" s="38"/>
      <c r="D118" s="38"/>
      <c r="E118" s="38"/>
      <c r="F118" s="38"/>
      <c r="G118" s="38"/>
      <c r="H118" s="38"/>
      <c r="I118" s="38"/>
      <c r="J118" s="38"/>
      <c r="K118" s="38"/>
      <c r="L118" s="8"/>
      <c r="M118" s="8"/>
      <c r="N118" s="8"/>
      <c r="BF118" s="234"/>
    </row>
    <row r="119" spans="1:67" ht="15" customHeight="1" x14ac:dyDescent="0.2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7"/>
      <c r="M119" s="7"/>
      <c r="N119" s="7"/>
    </row>
    <row r="120" spans="1:67" ht="15" customHeight="1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7"/>
      <c r="M120" s="7"/>
      <c r="N120" s="7"/>
    </row>
    <row r="121" spans="1:67" ht="15" customHeight="1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7"/>
      <c r="M121" s="7"/>
      <c r="N121" s="7"/>
    </row>
    <row r="122" spans="1:67" ht="15" customHeight="1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7"/>
      <c r="M122" s="7"/>
      <c r="N122" s="7"/>
    </row>
    <row r="123" spans="1:67" ht="15" customHeight="1" x14ac:dyDescent="0.25">
      <c r="C123" s="24"/>
      <c r="D123" s="24"/>
      <c r="E123" s="24"/>
      <c r="F123" s="24"/>
      <c r="G123" s="24"/>
      <c r="H123" s="24"/>
      <c r="I123" s="24"/>
      <c r="J123" s="24"/>
      <c r="K123" s="24"/>
      <c r="L123" s="7"/>
      <c r="M123" s="7"/>
      <c r="N123" s="7"/>
    </row>
    <row r="124" spans="1:67" ht="15" customHeight="1" x14ac:dyDescent="0.25">
      <c r="C124" s="24"/>
      <c r="D124" s="24"/>
      <c r="E124" s="24"/>
      <c r="F124" s="24"/>
      <c r="G124" s="24"/>
      <c r="H124" s="24"/>
      <c r="I124" s="24"/>
      <c r="J124" s="24"/>
      <c r="K124" s="24"/>
      <c r="L124" s="7"/>
      <c r="M124" s="7"/>
      <c r="N124" s="7"/>
    </row>
    <row r="125" spans="1:67" ht="15" customHeight="1" x14ac:dyDescent="0.25">
      <c r="C125" s="24"/>
      <c r="D125" s="24"/>
      <c r="E125" s="24"/>
      <c r="F125" s="24"/>
      <c r="G125" s="24"/>
      <c r="H125" s="24"/>
      <c r="I125" s="24"/>
      <c r="J125" s="24"/>
      <c r="K125" s="24"/>
      <c r="L125" s="7"/>
      <c r="M125" s="7"/>
      <c r="N125" s="7"/>
    </row>
    <row r="126" spans="1:67" ht="15" customHeight="1" x14ac:dyDescent="0.25">
      <c r="C126" s="24"/>
      <c r="D126" s="24"/>
      <c r="E126" s="24"/>
      <c r="F126" s="24"/>
      <c r="G126" s="24"/>
      <c r="H126" s="24"/>
      <c r="I126" s="24"/>
      <c r="J126" s="24"/>
      <c r="K126" s="24"/>
      <c r="L126" s="7"/>
      <c r="M126" s="7"/>
      <c r="N126" s="7"/>
    </row>
    <row r="127" spans="1:67" ht="15" customHeight="1" x14ac:dyDescent="0.25">
      <c r="C127" s="24"/>
      <c r="D127" s="24"/>
      <c r="E127" s="24"/>
      <c r="F127" s="24"/>
      <c r="G127" s="24"/>
      <c r="H127" s="24"/>
      <c r="I127" s="24"/>
      <c r="J127" s="24"/>
      <c r="K127" s="24"/>
      <c r="L127" s="7"/>
      <c r="M127" s="7"/>
      <c r="N127" s="7"/>
    </row>
    <row r="128" spans="1:67" ht="15" customHeight="1" x14ac:dyDescent="0.2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67" s="9" customFormat="1" ht="15" customHeight="1" x14ac:dyDescent="0.25">
      <c r="A129" s="236"/>
      <c r="B129" s="237"/>
      <c r="C129" s="74"/>
      <c r="D129" s="236"/>
      <c r="E129" s="236"/>
      <c r="F129" s="236"/>
      <c r="G129" s="236"/>
      <c r="H129" s="236"/>
      <c r="I129" s="236"/>
      <c r="J129" s="236"/>
      <c r="K129" s="236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9"/>
      <c r="AG129" s="71"/>
      <c r="AH129" s="71"/>
      <c r="AI129" s="71"/>
      <c r="AJ129" s="51"/>
      <c r="AK129" s="51"/>
      <c r="AL129" s="51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39"/>
      <c r="BC129" s="39"/>
      <c r="BD129" s="7"/>
      <c r="BE129" s="7"/>
      <c r="BM129" s="59"/>
      <c r="BN129" s="59"/>
      <c r="BO129" s="59"/>
    </row>
    <row r="130" spans="1:67" s="9" customFormat="1" ht="15" customHeight="1" x14ac:dyDescent="0.25">
      <c r="A130" s="107"/>
      <c r="B130" s="107"/>
      <c r="C130" s="74"/>
      <c r="D130" s="74"/>
      <c r="E130" s="74"/>
      <c r="F130" s="74"/>
      <c r="G130" s="74"/>
      <c r="H130" s="74"/>
      <c r="I130" s="74"/>
      <c r="J130" s="74"/>
      <c r="K130" s="74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4"/>
      <c r="AG130" s="51"/>
      <c r="AH130" s="51"/>
      <c r="AI130" s="51"/>
      <c r="AJ130" s="51"/>
      <c r="AK130" s="51"/>
      <c r="AL130" s="51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39"/>
      <c r="BC130" s="39"/>
      <c r="BD130" s="7"/>
      <c r="BE130" s="7"/>
      <c r="BM130" s="59"/>
      <c r="BN130" s="59"/>
      <c r="BO130" s="59"/>
    </row>
    <row r="131" spans="1:67" s="9" customFormat="1" ht="15" customHeight="1" x14ac:dyDescent="0.25">
      <c r="A131" s="107"/>
      <c r="B131" s="107"/>
      <c r="C131" s="74"/>
      <c r="D131" s="74"/>
      <c r="E131" s="74"/>
      <c r="F131" s="74"/>
      <c r="G131" s="74"/>
      <c r="H131" s="74"/>
      <c r="I131" s="74"/>
      <c r="J131" s="74"/>
      <c r="K131" s="74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4"/>
      <c r="AG131" s="51"/>
      <c r="AH131" s="51"/>
      <c r="AI131" s="51"/>
      <c r="AJ131" s="51"/>
      <c r="AK131" s="51"/>
      <c r="AL131" s="51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39"/>
      <c r="BC131" s="39"/>
      <c r="BD131" s="7"/>
      <c r="BE131" s="7"/>
      <c r="BM131" s="59"/>
      <c r="BN131" s="59"/>
      <c r="BO131" s="59"/>
    </row>
    <row r="132" spans="1:67" s="9" customFormat="1" ht="15" customHeight="1" x14ac:dyDescent="0.25">
      <c r="A132" s="240"/>
      <c r="B132" s="240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241"/>
      <c r="AI132" s="241"/>
      <c r="AJ132" s="51"/>
      <c r="AK132" s="51"/>
      <c r="AL132" s="51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39"/>
      <c r="BC132" s="39"/>
      <c r="BD132" s="7"/>
      <c r="BE132" s="7"/>
      <c r="BM132" s="59"/>
      <c r="BN132" s="59"/>
      <c r="BO132" s="59"/>
    </row>
    <row r="133" spans="1:67" s="9" customFormat="1" ht="15" customHeight="1" x14ac:dyDescent="0.25">
      <c r="A133" s="240"/>
      <c r="B133" s="240"/>
      <c r="C133" s="241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  <c r="AA133" s="241"/>
      <c r="AB133" s="241"/>
      <c r="AC133" s="241"/>
      <c r="AD133" s="241"/>
      <c r="AE133" s="241"/>
      <c r="AF133" s="241"/>
      <c r="AG133" s="241"/>
      <c r="AH133" s="241"/>
      <c r="AI133" s="241"/>
      <c r="AJ133" s="51"/>
      <c r="AK133" s="51"/>
      <c r="AL133" s="51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39"/>
      <c r="BC133" s="39"/>
      <c r="BD133" s="7"/>
      <c r="BE133" s="7"/>
      <c r="BM133" s="59"/>
      <c r="BN133" s="59"/>
      <c r="BO133" s="59"/>
    </row>
    <row r="134" spans="1:67" s="9" customFormat="1" ht="15" customHeight="1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242"/>
      <c r="AB134" s="242"/>
      <c r="AC134" s="242"/>
      <c r="AD134" s="242"/>
      <c r="AE134" s="242"/>
      <c r="AF134" s="242"/>
      <c r="AG134" s="242"/>
      <c r="AH134" s="242"/>
      <c r="AI134" s="242"/>
      <c r="AJ134" s="51"/>
      <c r="AK134" s="51"/>
      <c r="AL134" s="51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39"/>
      <c r="BC134" s="39"/>
      <c r="BD134" s="7"/>
      <c r="BE134" s="7"/>
      <c r="BM134" s="59"/>
      <c r="BN134" s="59"/>
      <c r="BO134" s="59"/>
    </row>
    <row r="135" spans="1:67" s="9" customFormat="1" ht="15" customHeight="1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242"/>
      <c r="AB135" s="242"/>
      <c r="AC135" s="61"/>
      <c r="AD135" s="242"/>
      <c r="AE135" s="242"/>
      <c r="AF135" s="242"/>
      <c r="AG135" s="242"/>
      <c r="AH135" s="242"/>
      <c r="AI135" s="242"/>
      <c r="AJ135" s="51"/>
      <c r="AK135" s="51"/>
      <c r="AL135" s="51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39"/>
      <c r="BC135" s="39"/>
      <c r="BD135" s="7"/>
      <c r="BE135" s="7"/>
      <c r="BM135" s="59"/>
      <c r="BN135" s="59"/>
      <c r="BO135" s="59"/>
    </row>
    <row r="136" spans="1:67" s="9" customFormat="1" ht="15" customHeight="1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242"/>
      <c r="AB136" s="242"/>
      <c r="AC136" s="61"/>
      <c r="AD136" s="61"/>
      <c r="AE136" s="61"/>
      <c r="AF136" s="61"/>
      <c r="AG136" s="61"/>
      <c r="AH136" s="61"/>
      <c r="AI136" s="242"/>
      <c r="AJ136" s="51"/>
      <c r="AK136" s="51"/>
      <c r="AL136" s="51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39"/>
      <c r="BC136" s="39"/>
      <c r="BD136" s="7"/>
      <c r="BE136" s="7"/>
      <c r="BM136" s="59"/>
      <c r="BN136" s="59"/>
      <c r="BO136" s="59"/>
    </row>
    <row r="137" spans="1:67" s="9" customFormat="1" ht="15" customHeight="1" x14ac:dyDescent="0.25">
      <c r="A137" s="107"/>
      <c r="B137" s="107"/>
      <c r="C137" s="74"/>
      <c r="D137" s="74"/>
      <c r="E137" s="74"/>
      <c r="F137" s="74"/>
      <c r="G137" s="74"/>
      <c r="H137" s="74"/>
      <c r="I137" s="74"/>
      <c r="J137" s="74"/>
      <c r="K137" s="74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4"/>
      <c r="AG137" s="51"/>
      <c r="AH137" s="51"/>
      <c r="AI137" s="51"/>
      <c r="AJ137" s="51"/>
      <c r="AK137" s="51"/>
      <c r="AL137" s="51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39"/>
      <c r="BC137" s="39"/>
      <c r="BD137" s="7"/>
      <c r="BE137" s="7"/>
      <c r="BM137" s="59"/>
      <c r="BN137" s="59"/>
      <c r="BO137" s="59"/>
    </row>
    <row r="138" spans="1:67" s="9" customFormat="1" ht="15" customHeight="1" x14ac:dyDescent="0.25">
      <c r="A138" s="107"/>
      <c r="B138" s="107"/>
      <c r="C138" s="74"/>
      <c r="D138" s="74"/>
      <c r="E138" s="74"/>
      <c r="F138" s="74"/>
      <c r="G138" s="74"/>
      <c r="H138" s="74"/>
      <c r="I138" s="74"/>
      <c r="J138" s="74"/>
      <c r="K138" s="74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4"/>
      <c r="AG138" s="51"/>
      <c r="AH138" s="51"/>
      <c r="AI138" s="51"/>
      <c r="AJ138" s="51"/>
      <c r="AK138" s="51"/>
      <c r="AL138" s="51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39"/>
      <c r="BC138" s="39"/>
      <c r="BD138" s="7"/>
      <c r="BE138" s="7"/>
      <c r="BM138" s="59"/>
      <c r="BN138" s="59"/>
      <c r="BO138" s="59"/>
    </row>
    <row r="139" spans="1:67" s="9" customFormat="1" ht="15" customHeight="1" x14ac:dyDescent="0.25">
      <c r="A139" s="107"/>
      <c r="B139" s="107"/>
      <c r="C139" s="74"/>
      <c r="D139" s="74"/>
      <c r="E139" s="74"/>
      <c r="F139" s="74"/>
      <c r="G139" s="74"/>
      <c r="H139" s="74"/>
      <c r="I139" s="74"/>
      <c r="J139" s="74"/>
      <c r="K139" s="74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4"/>
      <c r="AG139" s="51"/>
      <c r="AH139" s="51"/>
      <c r="AI139" s="51"/>
      <c r="AJ139" s="51"/>
      <c r="AK139" s="51"/>
      <c r="AL139" s="51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39"/>
      <c r="BC139" s="39"/>
      <c r="BD139" s="7"/>
      <c r="BE139" s="7"/>
      <c r="BM139" s="59"/>
      <c r="BN139" s="59"/>
      <c r="BO139" s="59"/>
    </row>
    <row r="140" spans="1:67" s="9" customFormat="1" ht="15" customHeight="1" x14ac:dyDescent="0.25">
      <c r="A140" s="107"/>
      <c r="B140" s="107"/>
      <c r="C140" s="74"/>
      <c r="D140" s="74"/>
      <c r="E140" s="74"/>
      <c r="F140" s="74"/>
      <c r="G140" s="74"/>
      <c r="H140" s="74"/>
      <c r="I140" s="74"/>
      <c r="J140" s="74"/>
      <c r="K140" s="74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4"/>
      <c r="AG140" s="51"/>
      <c r="AH140" s="51"/>
      <c r="AI140" s="51"/>
      <c r="AJ140" s="51"/>
      <c r="AK140" s="51"/>
      <c r="AL140" s="51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39"/>
      <c r="BC140" s="39"/>
      <c r="BD140" s="7"/>
      <c r="BE140" s="7"/>
      <c r="BM140" s="59"/>
      <c r="BN140" s="59"/>
      <c r="BO140" s="59"/>
    </row>
    <row r="141" spans="1:67" s="9" customFormat="1" ht="15" customHeight="1" x14ac:dyDescent="0.25">
      <c r="A141" s="107"/>
      <c r="B141" s="107"/>
      <c r="C141" s="74"/>
      <c r="D141" s="74"/>
      <c r="E141" s="74"/>
      <c r="F141" s="74"/>
      <c r="G141" s="74"/>
      <c r="H141" s="74"/>
      <c r="I141" s="74"/>
      <c r="J141" s="74"/>
      <c r="K141" s="74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4"/>
      <c r="AG141" s="51"/>
      <c r="AH141" s="51"/>
      <c r="AI141" s="51"/>
      <c r="AJ141" s="51"/>
      <c r="AK141" s="51"/>
      <c r="AL141" s="51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39"/>
      <c r="BC141" s="39"/>
      <c r="BD141" s="7"/>
      <c r="BE141" s="7"/>
      <c r="BM141" s="59"/>
      <c r="BN141" s="59"/>
      <c r="BO141" s="59"/>
    </row>
    <row r="142" spans="1:67" s="9" customFormat="1" ht="15" customHeight="1" x14ac:dyDescent="0.25">
      <c r="A142" s="107"/>
      <c r="B142" s="107"/>
      <c r="C142" s="74"/>
      <c r="D142" s="74"/>
      <c r="E142" s="74"/>
      <c r="F142" s="74"/>
      <c r="G142" s="74"/>
      <c r="H142" s="74"/>
      <c r="I142" s="74"/>
      <c r="J142" s="74"/>
      <c r="K142" s="74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4"/>
      <c r="AG142" s="51"/>
      <c r="AH142" s="51"/>
      <c r="AI142" s="51"/>
      <c r="AJ142" s="51"/>
      <c r="AK142" s="51"/>
      <c r="AL142" s="51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39"/>
      <c r="BC142" s="39"/>
      <c r="BD142" s="7"/>
      <c r="BE142" s="7"/>
      <c r="BM142" s="59"/>
      <c r="BN142" s="59"/>
      <c r="BO142" s="59"/>
    </row>
    <row r="143" spans="1:67" s="9" customFormat="1" ht="15" customHeight="1" x14ac:dyDescent="0.25">
      <c r="A143" s="107"/>
      <c r="B143" s="107"/>
      <c r="C143" s="74"/>
      <c r="D143" s="74"/>
      <c r="E143" s="74"/>
      <c r="F143" s="74"/>
      <c r="G143" s="74"/>
      <c r="H143" s="74"/>
      <c r="I143" s="74"/>
      <c r="J143" s="74"/>
      <c r="K143" s="74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4"/>
      <c r="AG143" s="51"/>
      <c r="AH143" s="51"/>
      <c r="AI143" s="51"/>
      <c r="AJ143" s="51"/>
      <c r="AK143" s="51"/>
      <c r="AL143" s="51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39"/>
      <c r="BC143" s="39"/>
      <c r="BD143" s="7"/>
      <c r="BE143" s="7"/>
      <c r="BM143" s="59"/>
      <c r="BN143" s="59"/>
      <c r="BO143" s="59"/>
    </row>
    <row r="144" spans="1:67" s="9" customFormat="1" ht="15" customHeight="1" x14ac:dyDescent="0.25">
      <c r="A144" s="107"/>
      <c r="B144" s="107"/>
      <c r="C144" s="74"/>
      <c r="D144" s="74"/>
      <c r="E144" s="74"/>
      <c r="F144" s="74"/>
      <c r="G144" s="74"/>
      <c r="H144" s="74"/>
      <c r="I144" s="74"/>
      <c r="J144" s="74"/>
      <c r="K144" s="74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4"/>
      <c r="AG144" s="51"/>
      <c r="AH144" s="51"/>
      <c r="AI144" s="51"/>
      <c r="AJ144" s="51"/>
      <c r="AK144" s="51"/>
      <c r="AL144" s="51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39"/>
      <c r="BC144" s="39"/>
      <c r="BD144" s="7"/>
      <c r="BE144" s="7"/>
      <c r="BM144" s="59"/>
      <c r="BN144" s="59"/>
      <c r="BO144" s="59"/>
    </row>
    <row r="145" spans="1:67" s="9" customFormat="1" ht="15" customHeight="1" x14ac:dyDescent="0.25">
      <c r="A145" s="107"/>
      <c r="B145" s="107"/>
      <c r="C145" s="74"/>
      <c r="D145" s="74"/>
      <c r="E145" s="74"/>
      <c r="F145" s="74"/>
      <c r="G145" s="74"/>
      <c r="H145" s="74"/>
      <c r="I145" s="74"/>
      <c r="J145" s="74"/>
      <c r="K145" s="74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4"/>
      <c r="AG145" s="51"/>
      <c r="AH145" s="51"/>
      <c r="AI145" s="51"/>
      <c r="AJ145" s="51"/>
      <c r="AK145" s="51"/>
      <c r="AL145" s="51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39"/>
      <c r="BC145" s="39"/>
      <c r="BD145" s="7"/>
      <c r="BE145" s="7"/>
      <c r="BM145" s="59"/>
      <c r="BN145" s="59"/>
      <c r="BO145" s="59"/>
    </row>
    <row r="146" spans="1:67" s="9" customFormat="1" ht="15" customHeight="1" x14ac:dyDescent="0.25">
      <c r="A146" s="107"/>
      <c r="B146" s="107"/>
      <c r="C146" s="74"/>
      <c r="D146" s="74"/>
      <c r="E146" s="74"/>
      <c r="F146" s="74"/>
      <c r="G146" s="74"/>
      <c r="H146" s="74"/>
      <c r="I146" s="74"/>
      <c r="J146" s="74"/>
      <c r="K146" s="74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4"/>
      <c r="AG146" s="51"/>
      <c r="AH146" s="51"/>
      <c r="AI146" s="51"/>
      <c r="AJ146" s="51"/>
      <c r="AK146" s="51"/>
      <c r="AL146" s="51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39"/>
      <c r="BC146" s="39"/>
      <c r="BD146" s="7"/>
      <c r="BE146" s="7"/>
      <c r="BM146" s="59"/>
      <c r="BN146" s="59"/>
      <c r="BO146" s="59"/>
    </row>
    <row r="147" spans="1:67" s="9" customFormat="1" ht="15" customHeight="1" x14ac:dyDescent="0.25">
      <c r="A147" s="107"/>
      <c r="B147" s="107"/>
      <c r="C147" s="74"/>
      <c r="D147" s="74"/>
      <c r="E147" s="74"/>
      <c r="F147" s="74"/>
      <c r="G147" s="74"/>
      <c r="H147" s="74"/>
      <c r="I147" s="74"/>
      <c r="J147" s="74"/>
      <c r="K147" s="74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4"/>
      <c r="AG147" s="51"/>
      <c r="AH147" s="51"/>
      <c r="AI147" s="51"/>
      <c r="AJ147" s="51"/>
      <c r="AK147" s="51"/>
      <c r="AL147" s="51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39"/>
      <c r="BC147" s="39"/>
      <c r="BD147" s="7"/>
      <c r="BE147" s="7"/>
      <c r="BM147" s="59"/>
      <c r="BN147" s="59"/>
      <c r="BO147" s="59"/>
    </row>
    <row r="148" spans="1:67" s="9" customFormat="1" ht="15" customHeight="1" x14ac:dyDescent="0.25">
      <c r="A148" s="107"/>
      <c r="B148" s="107"/>
      <c r="C148" s="74"/>
      <c r="D148" s="74"/>
      <c r="E148" s="74"/>
      <c r="F148" s="74"/>
      <c r="G148" s="74"/>
      <c r="H148" s="74"/>
      <c r="I148" s="74"/>
      <c r="J148" s="74"/>
      <c r="K148" s="74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4"/>
      <c r="AG148" s="51"/>
      <c r="AH148" s="51"/>
      <c r="AI148" s="51"/>
      <c r="AJ148" s="51"/>
      <c r="AK148" s="51"/>
      <c r="AL148" s="51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39"/>
      <c r="BC148" s="39"/>
      <c r="BD148" s="7"/>
      <c r="BE148" s="7"/>
      <c r="BM148" s="59"/>
      <c r="BN148" s="59"/>
      <c r="BO148" s="59"/>
    </row>
    <row r="149" spans="1:67" s="9" customFormat="1" ht="15" customHeight="1" x14ac:dyDescent="0.25">
      <c r="A149" s="107"/>
      <c r="B149" s="107"/>
      <c r="C149" s="74"/>
      <c r="D149" s="74"/>
      <c r="E149" s="74"/>
      <c r="F149" s="74"/>
      <c r="G149" s="74"/>
      <c r="H149" s="74"/>
      <c r="I149" s="74"/>
      <c r="J149" s="74"/>
      <c r="K149" s="74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4"/>
      <c r="AG149" s="51"/>
      <c r="AH149" s="51"/>
      <c r="AI149" s="51"/>
      <c r="AJ149" s="51"/>
      <c r="AK149" s="51"/>
      <c r="AL149" s="51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39"/>
      <c r="BC149" s="39"/>
      <c r="BD149" s="7"/>
      <c r="BE149" s="7"/>
      <c r="BM149" s="59"/>
      <c r="BN149" s="59"/>
      <c r="BO149" s="59"/>
    </row>
    <row r="150" spans="1:67" s="9" customFormat="1" ht="15" customHeight="1" x14ac:dyDescent="0.25">
      <c r="A150" s="107"/>
      <c r="B150" s="107"/>
      <c r="C150" s="74"/>
      <c r="D150" s="74"/>
      <c r="E150" s="74"/>
      <c r="F150" s="74"/>
      <c r="G150" s="74"/>
      <c r="H150" s="74"/>
      <c r="I150" s="74"/>
      <c r="J150" s="74"/>
      <c r="K150" s="74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4"/>
      <c r="AG150" s="51"/>
      <c r="AH150" s="51"/>
      <c r="AI150" s="51"/>
      <c r="AJ150" s="51"/>
      <c r="AK150" s="51"/>
      <c r="AL150" s="51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39"/>
      <c r="BC150" s="39"/>
      <c r="BD150" s="7"/>
      <c r="BE150" s="7"/>
      <c r="BM150" s="59"/>
      <c r="BN150" s="59"/>
      <c r="BO150" s="59"/>
    </row>
    <row r="151" spans="1:67" s="9" customFormat="1" ht="15" customHeight="1" x14ac:dyDescent="0.25">
      <c r="A151" s="107"/>
      <c r="B151" s="107"/>
      <c r="C151" s="74"/>
      <c r="D151" s="74"/>
      <c r="E151" s="74"/>
      <c r="F151" s="74"/>
      <c r="G151" s="74"/>
      <c r="H151" s="74"/>
      <c r="I151" s="74"/>
      <c r="J151" s="74"/>
      <c r="K151" s="74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4"/>
      <c r="AG151" s="51"/>
      <c r="AH151" s="51"/>
      <c r="AI151" s="51"/>
      <c r="AJ151" s="51"/>
      <c r="AK151" s="51"/>
      <c r="AL151" s="51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39"/>
      <c r="BC151" s="39"/>
      <c r="BD151" s="7"/>
      <c r="BE151" s="7"/>
      <c r="BM151" s="59"/>
      <c r="BN151" s="59"/>
      <c r="BO151" s="59"/>
    </row>
    <row r="152" spans="1:67" s="9" customFormat="1" ht="15" customHeight="1" x14ac:dyDescent="0.25">
      <c r="A152" s="107"/>
      <c r="B152" s="107"/>
      <c r="C152" s="74"/>
      <c r="D152" s="74"/>
      <c r="E152" s="74"/>
      <c r="F152" s="74"/>
      <c r="G152" s="74"/>
      <c r="H152" s="74"/>
      <c r="I152" s="74"/>
      <c r="J152" s="74"/>
      <c r="K152" s="74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4"/>
      <c r="AG152" s="51"/>
      <c r="AH152" s="51"/>
      <c r="AI152" s="51"/>
      <c r="AJ152" s="51"/>
      <c r="AK152" s="51"/>
      <c r="AL152" s="51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39"/>
      <c r="BC152" s="39"/>
      <c r="BD152" s="7"/>
      <c r="BE152" s="7"/>
      <c r="BM152" s="59"/>
      <c r="BN152" s="59"/>
      <c r="BO152" s="59"/>
    </row>
    <row r="153" spans="1:67" s="9" customFormat="1" ht="15" customHeight="1" x14ac:dyDescent="0.25">
      <c r="A153" s="107"/>
      <c r="B153" s="107"/>
      <c r="C153" s="74"/>
      <c r="D153" s="74"/>
      <c r="E153" s="74"/>
      <c r="F153" s="74"/>
      <c r="G153" s="74"/>
      <c r="H153" s="74"/>
      <c r="I153" s="74"/>
      <c r="J153" s="74"/>
      <c r="K153" s="74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4"/>
      <c r="AG153" s="51"/>
      <c r="AH153" s="51"/>
      <c r="AI153" s="51"/>
      <c r="AJ153" s="51"/>
      <c r="AK153" s="51"/>
      <c r="AL153" s="51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39"/>
      <c r="BC153" s="39"/>
      <c r="BD153" s="7"/>
      <c r="BE153" s="7"/>
      <c r="BM153" s="59"/>
      <c r="BN153" s="59"/>
      <c r="BO153" s="59"/>
    </row>
    <row r="154" spans="1:67" s="9" customFormat="1" ht="15" customHeight="1" x14ac:dyDescent="0.25">
      <c r="A154" s="107"/>
      <c r="B154" s="107"/>
      <c r="C154" s="74"/>
      <c r="D154" s="74"/>
      <c r="E154" s="74"/>
      <c r="F154" s="74"/>
      <c r="G154" s="74"/>
      <c r="H154" s="74"/>
      <c r="I154" s="74"/>
      <c r="J154" s="74"/>
      <c r="K154" s="74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4"/>
      <c r="AG154" s="51"/>
      <c r="AH154" s="51"/>
      <c r="AI154" s="51"/>
      <c r="AJ154" s="51"/>
      <c r="AK154" s="51"/>
      <c r="AL154" s="51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39"/>
      <c r="BC154" s="39"/>
      <c r="BD154" s="7"/>
      <c r="BE154" s="7"/>
      <c r="BM154" s="59"/>
      <c r="BN154" s="59"/>
      <c r="BO154" s="59"/>
    </row>
    <row r="155" spans="1:67" s="9" customFormat="1" ht="15" customHeight="1" x14ac:dyDescent="0.25">
      <c r="A155" s="107"/>
      <c r="B155" s="107"/>
      <c r="C155" s="74"/>
      <c r="D155" s="74"/>
      <c r="E155" s="74"/>
      <c r="F155" s="74"/>
      <c r="G155" s="74"/>
      <c r="H155" s="74"/>
      <c r="I155" s="74"/>
      <c r="J155" s="74"/>
      <c r="K155" s="74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4"/>
      <c r="AG155" s="51"/>
      <c r="AH155" s="51"/>
      <c r="AI155" s="51"/>
      <c r="AJ155" s="51"/>
      <c r="AK155" s="51"/>
      <c r="AL155" s="51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39"/>
      <c r="BC155" s="39"/>
      <c r="BD155" s="7"/>
      <c r="BE155" s="7"/>
      <c r="BM155" s="59"/>
      <c r="BN155" s="59"/>
      <c r="BO155" s="59"/>
    </row>
    <row r="156" spans="1:67" s="9" customFormat="1" ht="15" customHeight="1" x14ac:dyDescent="0.25">
      <c r="A156" s="107"/>
      <c r="B156" s="107"/>
      <c r="C156" s="74"/>
      <c r="D156" s="74"/>
      <c r="E156" s="74"/>
      <c r="F156" s="74"/>
      <c r="G156" s="74"/>
      <c r="H156" s="74"/>
      <c r="I156" s="74"/>
      <c r="J156" s="74"/>
      <c r="K156" s="74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4"/>
      <c r="AG156" s="51"/>
      <c r="AH156" s="51"/>
      <c r="AI156" s="51"/>
      <c r="AJ156" s="51"/>
      <c r="AK156" s="51"/>
      <c r="AL156" s="51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39"/>
      <c r="BC156" s="39"/>
      <c r="BD156" s="7"/>
      <c r="BE156" s="7"/>
      <c r="BM156" s="59"/>
      <c r="BN156" s="59"/>
      <c r="BO156" s="59"/>
    </row>
    <row r="157" spans="1:67" s="9" customFormat="1" ht="15" customHeight="1" x14ac:dyDescent="0.25">
      <c r="A157" s="107"/>
      <c r="B157" s="107"/>
      <c r="C157" s="74"/>
      <c r="D157" s="74"/>
      <c r="E157" s="74"/>
      <c r="F157" s="74"/>
      <c r="G157" s="74"/>
      <c r="H157" s="74"/>
      <c r="I157" s="74"/>
      <c r="J157" s="74"/>
      <c r="K157" s="74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4"/>
      <c r="AG157" s="51"/>
      <c r="AH157" s="51"/>
      <c r="AI157" s="51"/>
      <c r="AJ157" s="51"/>
      <c r="AK157" s="51"/>
      <c r="AL157" s="51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39"/>
      <c r="BC157" s="39"/>
      <c r="BD157" s="7"/>
      <c r="BE157" s="7"/>
      <c r="BM157" s="59"/>
      <c r="BN157" s="59"/>
      <c r="BO157" s="59"/>
    </row>
    <row r="158" spans="1:67" s="9" customFormat="1" ht="15" customHeight="1" x14ac:dyDescent="0.25">
      <c r="A158" s="107"/>
      <c r="B158" s="107"/>
      <c r="C158" s="74"/>
      <c r="D158" s="74"/>
      <c r="E158" s="74"/>
      <c r="F158" s="74"/>
      <c r="G158" s="74"/>
      <c r="H158" s="74"/>
      <c r="I158" s="74"/>
      <c r="J158" s="74"/>
      <c r="K158" s="74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4"/>
      <c r="AG158" s="51"/>
      <c r="AH158" s="51"/>
      <c r="AI158" s="51"/>
      <c r="AJ158" s="51"/>
      <c r="AK158" s="51"/>
      <c r="AL158" s="51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39"/>
      <c r="BC158" s="39"/>
      <c r="BD158" s="7"/>
      <c r="BE158" s="7"/>
      <c r="BM158" s="59"/>
      <c r="BN158" s="59"/>
      <c r="BO158" s="59"/>
    </row>
    <row r="159" spans="1:67" s="9" customFormat="1" ht="15" customHeight="1" x14ac:dyDescent="0.25">
      <c r="A159" s="107"/>
      <c r="B159" s="107"/>
      <c r="C159" s="74"/>
      <c r="D159" s="74"/>
      <c r="E159" s="74"/>
      <c r="F159" s="74"/>
      <c r="G159" s="74"/>
      <c r="H159" s="74"/>
      <c r="I159" s="74"/>
      <c r="J159" s="74"/>
      <c r="K159" s="74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4"/>
      <c r="AG159" s="51"/>
      <c r="AH159" s="51"/>
      <c r="AI159" s="51"/>
      <c r="AJ159" s="51"/>
      <c r="AK159" s="51"/>
      <c r="AL159" s="51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39"/>
      <c r="BC159" s="39"/>
      <c r="BD159" s="7"/>
      <c r="BE159" s="7"/>
      <c r="BM159" s="59"/>
      <c r="BN159" s="59"/>
      <c r="BO159" s="59"/>
    </row>
    <row r="160" spans="1:67" s="9" customFormat="1" ht="15" customHeight="1" x14ac:dyDescent="0.25">
      <c r="A160" s="107"/>
      <c r="B160" s="107"/>
      <c r="C160" s="74"/>
      <c r="D160" s="74"/>
      <c r="E160" s="74"/>
      <c r="F160" s="74"/>
      <c r="G160" s="74"/>
      <c r="H160" s="74"/>
      <c r="I160" s="74"/>
      <c r="J160" s="74"/>
      <c r="K160" s="74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4"/>
      <c r="AG160" s="51"/>
      <c r="AH160" s="51"/>
      <c r="AI160" s="51"/>
      <c r="AJ160" s="51"/>
      <c r="AK160" s="51"/>
      <c r="AL160" s="51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39"/>
      <c r="BC160" s="39"/>
      <c r="BD160" s="7"/>
      <c r="BE160" s="7"/>
      <c r="BM160" s="59"/>
      <c r="BN160" s="59"/>
      <c r="BO160" s="59"/>
    </row>
    <row r="161" spans="1:67" s="9" customFormat="1" ht="15" customHeight="1" x14ac:dyDescent="0.25">
      <c r="A161" s="107"/>
      <c r="B161" s="107"/>
      <c r="C161" s="74"/>
      <c r="D161" s="74"/>
      <c r="E161" s="74"/>
      <c r="F161" s="74"/>
      <c r="G161" s="74"/>
      <c r="H161" s="74"/>
      <c r="I161" s="74"/>
      <c r="J161" s="74"/>
      <c r="K161" s="74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4"/>
      <c r="AG161" s="51"/>
      <c r="AH161" s="51"/>
      <c r="AI161" s="51"/>
      <c r="AJ161" s="51"/>
      <c r="AK161" s="51"/>
      <c r="AL161" s="51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39"/>
      <c r="BC161" s="39"/>
      <c r="BD161" s="7"/>
      <c r="BE161" s="7"/>
      <c r="BM161" s="59"/>
      <c r="BN161" s="59"/>
      <c r="BO161" s="59"/>
    </row>
    <row r="162" spans="1:67" s="9" customFormat="1" ht="15" customHeight="1" x14ac:dyDescent="0.25">
      <c r="A162" s="107"/>
      <c r="B162" s="107"/>
      <c r="C162" s="74"/>
      <c r="D162" s="74"/>
      <c r="E162" s="74"/>
      <c r="F162" s="74"/>
      <c r="G162" s="74"/>
      <c r="H162" s="74"/>
      <c r="I162" s="74"/>
      <c r="J162" s="74"/>
      <c r="K162" s="74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4"/>
      <c r="AG162" s="51"/>
      <c r="AH162" s="51"/>
      <c r="AI162" s="51"/>
      <c r="AJ162" s="51"/>
      <c r="AK162" s="51"/>
      <c r="AL162" s="51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39"/>
      <c r="BC162" s="39"/>
      <c r="BD162" s="7"/>
      <c r="BE162" s="7"/>
      <c r="BM162" s="59"/>
      <c r="BN162" s="59"/>
      <c r="BO162" s="59"/>
    </row>
    <row r="163" spans="1:67" s="9" customFormat="1" ht="15" customHeight="1" x14ac:dyDescent="0.25">
      <c r="A163" s="107"/>
      <c r="B163" s="107"/>
      <c r="C163" s="74"/>
      <c r="D163" s="74"/>
      <c r="E163" s="74"/>
      <c r="F163" s="74"/>
      <c r="G163" s="74"/>
      <c r="H163" s="74"/>
      <c r="I163" s="74"/>
      <c r="J163" s="74"/>
      <c r="K163" s="74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4"/>
      <c r="AG163" s="51"/>
      <c r="AH163" s="51"/>
      <c r="AI163" s="51"/>
      <c r="AJ163" s="51"/>
      <c r="AK163" s="51"/>
      <c r="AL163" s="51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39"/>
      <c r="BC163" s="39"/>
      <c r="BD163" s="7"/>
      <c r="BE163" s="7"/>
      <c r="BM163" s="59"/>
      <c r="BN163" s="59"/>
      <c r="BO163" s="59"/>
    </row>
    <row r="164" spans="1:67" s="9" customFormat="1" ht="15" customHeight="1" x14ac:dyDescent="0.25">
      <c r="A164" s="107"/>
      <c r="B164" s="107"/>
      <c r="C164" s="74"/>
      <c r="D164" s="74"/>
      <c r="E164" s="74"/>
      <c r="F164" s="74"/>
      <c r="G164" s="74"/>
      <c r="H164" s="74"/>
      <c r="I164" s="74"/>
      <c r="J164" s="74"/>
      <c r="K164" s="74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4"/>
      <c r="AG164" s="51"/>
      <c r="AH164" s="51"/>
      <c r="AI164" s="51"/>
      <c r="AJ164" s="51"/>
      <c r="AK164" s="51"/>
      <c r="AL164" s="51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39"/>
      <c r="BC164" s="39"/>
      <c r="BD164" s="7"/>
      <c r="BE164" s="7"/>
      <c r="BM164" s="59"/>
      <c r="BN164" s="59"/>
      <c r="BO164" s="59"/>
    </row>
    <row r="165" spans="1:67" s="9" customFormat="1" ht="15" customHeight="1" x14ac:dyDescent="0.25">
      <c r="A165" s="107"/>
      <c r="B165" s="107"/>
      <c r="C165" s="74"/>
      <c r="D165" s="74"/>
      <c r="E165" s="74"/>
      <c r="F165" s="74"/>
      <c r="G165" s="74"/>
      <c r="H165" s="74"/>
      <c r="I165" s="74"/>
      <c r="J165" s="74"/>
      <c r="K165" s="74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4"/>
      <c r="AG165" s="51"/>
      <c r="AH165" s="51"/>
      <c r="AI165" s="51"/>
      <c r="AJ165" s="51"/>
      <c r="AK165" s="51"/>
      <c r="AL165" s="51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39"/>
      <c r="BC165" s="39"/>
      <c r="BD165" s="7"/>
      <c r="BE165" s="7"/>
      <c r="BM165" s="59"/>
      <c r="BN165" s="59"/>
      <c r="BO165" s="59"/>
    </row>
    <row r="166" spans="1:67" s="9" customFormat="1" ht="15" customHeight="1" x14ac:dyDescent="0.25">
      <c r="A166" s="107"/>
      <c r="B166" s="107"/>
      <c r="C166" s="74"/>
      <c r="D166" s="74"/>
      <c r="E166" s="74"/>
      <c r="F166" s="74"/>
      <c r="G166" s="74"/>
      <c r="H166" s="74"/>
      <c r="I166" s="74"/>
      <c r="J166" s="74"/>
      <c r="K166" s="74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4"/>
      <c r="AG166" s="51"/>
      <c r="AH166" s="51"/>
      <c r="AI166" s="51"/>
      <c r="AJ166" s="51"/>
      <c r="AK166" s="51"/>
      <c r="AL166" s="51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39"/>
      <c r="BC166" s="39"/>
      <c r="BD166" s="7"/>
      <c r="BE166" s="7"/>
      <c r="BM166" s="59"/>
      <c r="BN166" s="59"/>
      <c r="BO166" s="59"/>
    </row>
    <row r="167" spans="1:67" s="9" customFormat="1" ht="15" customHeight="1" x14ac:dyDescent="0.25">
      <c r="A167" s="107"/>
      <c r="B167" s="107"/>
      <c r="C167" s="74"/>
      <c r="D167" s="74"/>
      <c r="E167" s="74"/>
      <c r="F167" s="74"/>
      <c r="G167" s="74"/>
      <c r="H167" s="74"/>
      <c r="I167" s="74"/>
      <c r="J167" s="74"/>
      <c r="K167" s="74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4"/>
      <c r="AG167" s="51"/>
      <c r="AH167" s="51"/>
      <c r="AI167" s="51"/>
      <c r="AJ167" s="51"/>
      <c r="AK167" s="51"/>
      <c r="AL167" s="51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39"/>
      <c r="BC167" s="39"/>
      <c r="BD167" s="7"/>
      <c r="BE167" s="7"/>
      <c r="BM167" s="59"/>
      <c r="BN167" s="59"/>
      <c r="BO167" s="59"/>
    </row>
    <row r="168" spans="1:67" s="9" customFormat="1" ht="15" customHeight="1" x14ac:dyDescent="0.25">
      <c r="A168" s="107"/>
      <c r="B168" s="107"/>
      <c r="C168" s="74"/>
      <c r="D168" s="74"/>
      <c r="E168" s="74"/>
      <c r="F168" s="74"/>
      <c r="G168" s="74"/>
      <c r="H168" s="74"/>
      <c r="I168" s="74"/>
      <c r="J168" s="74"/>
      <c r="K168" s="74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4"/>
      <c r="AG168" s="51"/>
      <c r="AH168" s="51"/>
      <c r="AI168" s="51"/>
      <c r="AJ168" s="51"/>
      <c r="AK168" s="51"/>
      <c r="AL168" s="51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39"/>
      <c r="BC168" s="39"/>
      <c r="BD168" s="7"/>
      <c r="BE168" s="7"/>
      <c r="BM168" s="59"/>
      <c r="BN168" s="59"/>
      <c r="BO168" s="59"/>
    </row>
    <row r="169" spans="1:67" s="9" customFormat="1" ht="15" customHeight="1" x14ac:dyDescent="0.25">
      <c r="A169" s="107"/>
      <c r="B169" s="107"/>
      <c r="C169" s="74"/>
      <c r="D169" s="74"/>
      <c r="E169" s="74"/>
      <c r="F169" s="74"/>
      <c r="G169" s="74"/>
      <c r="H169" s="74"/>
      <c r="I169" s="74"/>
      <c r="J169" s="74"/>
      <c r="K169" s="74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4"/>
      <c r="AG169" s="51"/>
      <c r="AH169" s="51"/>
      <c r="AI169" s="51"/>
      <c r="AJ169" s="51"/>
      <c r="AK169" s="51"/>
      <c r="AL169" s="51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39"/>
      <c r="BC169" s="39"/>
      <c r="BD169" s="7"/>
      <c r="BE169" s="7"/>
      <c r="BM169" s="59"/>
      <c r="BN169" s="59"/>
      <c r="BO169" s="59"/>
    </row>
    <row r="170" spans="1:67" s="9" customFormat="1" ht="15" customHeight="1" x14ac:dyDescent="0.25">
      <c r="A170" s="107"/>
      <c r="B170" s="107"/>
      <c r="C170" s="74"/>
      <c r="D170" s="74"/>
      <c r="E170" s="74"/>
      <c r="F170" s="74"/>
      <c r="G170" s="74"/>
      <c r="H170" s="74"/>
      <c r="I170" s="74"/>
      <c r="J170" s="74"/>
      <c r="K170" s="74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4"/>
      <c r="AG170" s="51"/>
      <c r="AH170" s="51"/>
      <c r="AI170" s="51"/>
      <c r="AJ170" s="51"/>
      <c r="AK170" s="51"/>
      <c r="AL170" s="51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39"/>
      <c r="BC170" s="39"/>
      <c r="BD170" s="7"/>
      <c r="BE170" s="7"/>
      <c r="BM170" s="59"/>
      <c r="BN170" s="59"/>
      <c r="BO170" s="59"/>
    </row>
    <row r="171" spans="1:67" s="9" customFormat="1" ht="15" customHeight="1" x14ac:dyDescent="0.25">
      <c r="A171" s="107"/>
      <c r="B171" s="107"/>
      <c r="C171" s="74"/>
      <c r="D171" s="74"/>
      <c r="E171" s="74"/>
      <c r="F171" s="74"/>
      <c r="G171" s="74"/>
      <c r="H171" s="74"/>
      <c r="I171" s="74"/>
      <c r="J171" s="74"/>
      <c r="K171" s="74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4"/>
      <c r="AG171" s="51"/>
      <c r="AH171" s="51"/>
      <c r="AI171" s="51"/>
      <c r="AJ171" s="51"/>
      <c r="AK171" s="51"/>
      <c r="AL171" s="51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39"/>
      <c r="BC171" s="39"/>
      <c r="BD171" s="7"/>
      <c r="BE171" s="7"/>
      <c r="BM171" s="59"/>
      <c r="BN171" s="59"/>
      <c r="BO171" s="59"/>
    </row>
    <row r="172" spans="1:67" s="9" customFormat="1" ht="15" customHeight="1" x14ac:dyDescent="0.25">
      <c r="A172" s="107"/>
      <c r="B172" s="107"/>
      <c r="C172" s="74"/>
      <c r="D172" s="74"/>
      <c r="E172" s="74"/>
      <c r="F172" s="74"/>
      <c r="G172" s="74"/>
      <c r="H172" s="74"/>
      <c r="I172" s="74"/>
      <c r="J172" s="74"/>
      <c r="K172" s="74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4"/>
      <c r="AG172" s="51"/>
      <c r="AH172" s="51"/>
      <c r="AI172" s="51"/>
      <c r="AJ172" s="51"/>
      <c r="AK172" s="51"/>
      <c r="AL172" s="51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39"/>
      <c r="BC172" s="39"/>
      <c r="BD172" s="7"/>
      <c r="BE172" s="7"/>
      <c r="BM172" s="59"/>
      <c r="BN172" s="59"/>
      <c r="BO172" s="59"/>
    </row>
    <row r="173" spans="1:67" s="9" customFormat="1" ht="15" customHeight="1" x14ac:dyDescent="0.25">
      <c r="A173" s="107"/>
      <c r="B173" s="107"/>
      <c r="C173" s="74"/>
      <c r="D173" s="74"/>
      <c r="E173" s="74"/>
      <c r="F173" s="74"/>
      <c r="G173" s="74"/>
      <c r="H173" s="74"/>
      <c r="I173" s="74"/>
      <c r="J173" s="74"/>
      <c r="K173" s="74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4"/>
      <c r="AG173" s="51"/>
      <c r="AH173" s="51"/>
      <c r="AI173" s="51"/>
      <c r="AJ173" s="51"/>
      <c r="AK173" s="51"/>
      <c r="AL173" s="51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39"/>
      <c r="BC173" s="39"/>
      <c r="BD173" s="7"/>
      <c r="BE173" s="7"/>
      <c r="BM173" s="59"/>
      <c r="BN173" s="59"/>
      <c r="BO173" s="59"/>
    </row>
    <row r="174" spans="1:67" s="9" customFormat="1" ht="15" customHeight="1" x14ac:dyDescent="0.25">
      <c r="A174" s="107"/>
      <c r="B174" s="107"/>
      <c r="C174" s="74"/>
      <c r="D174" s="74"/>
      <c r="E174" s="74"/>
      <c r="F174" s="74"/>
      <c r="G174" s="74"/>
      <c r="H174" s="74"/>
      <c r="I174" s="74"/>
      <c r="J174" s="74"/>
      <c r="K174" s="74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4"/>
      <c r="AG174" s="51"/>
      <c r="AH174" s="51"/>
      <c r="AI174" s="51"/>
      <c r="AJ174" s="51"/>
      <c r="AK174" s="51"/>
      <c r="AL174" s="51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39"/>
      <c r="BC174" s="39"/>
      <c r="BD174" s="7"/>
      <c r="BE174" s="7"/>
      <c r="BM174" s="59"/>
      <c r="BN174" s="59"/>
      <c r="BO174" s="59"/>
    </row>
    <row r="175" spans="1:67" s="9" customFormat="1" ht="15" customHeight="1" x14ac:dyDescent="0.25">
      <c r="A175" s="107"/>
      <c r="B175" s="107"/>
      <c r="C175" s="74"/>
      <c r="D175" s="74"/>
      <c r="E175" s="74"/>
      <c r="F175" s="74"/>
      <c r="G175" s="74"/>
      <c r="H175" s="74"/>
      <c r="I175" s="74"/>
      <c r="J175" s="74"/>
      <c r="K175" s="74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4"/>
      <c r="AG175" s="51"/>
      <c r="AH175" s="51"/>
      <c r="AI175" s="51"/>
      <c r="AJ175" s="51"/>
      <c r="AK175" s="51"/>
      <c r="AL175" s="51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39"/>
      <c r="BC175" s="39"/>
      <c r="BD175" s="7"/>
      <c r="BE175" s="7"/>
      <c r="BM175" s="59"/>
      <c r="BN175" s="59"/>
      <c r="BO175" s="59"/>
    </row>
    <row r="176" spans="1:67" s="9" customFormat="1" ht="15" customHeight="1" x14ac:dyDescent="0.25">
      <c r="A176" s="107"/>
      <c r="B176" s="107"/>
      <c r="C176" s="74"/>
      <c r="D176" s="74"/>
      <c r="E176" s="74"/>
      <c r="F176" s="74"/>
      <c r="G176" s="74"/>
      <c r="H176" s="74"/>
      <c r="I176" s="74"/>
      <c r="J176" s="74"/>
      <c r="K176" s="74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4"/>
      <c r="AG176" s="51"/>
      <c r="AH176" s="51"/>
      <c r="AI176" s="51"/>
      <c r="AJ176" s="51"/>
      <c r="AK176" s="51"/>
      <c r="AL176" s="51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39"/>
      <c r="BC176" s="39"/>
      <c r="BD176" s="7"/>
      <c r="BE176" s="7"/>
      <c r="BM176" s="59"/>
      <c r="BN176" s="59"/>
      <c r="BO176" s="59"/>
    </row>
    <row r="177" spans="1:67" s="123" customFormat="1" ht="15" customHeight="1" x14ac:dyDescent="0.25">
      <c r="A177" s="107"/>
      <c r="B177" s="107"/>
      <c r="C177" s="74"/>
      <c r="D177" s="74"/>
      <c r="E177" s="74"/>
      <c r="F177" s="74"/>
      <c r="G177" s="74"/>
      <c r="H177" s="74"/>
      <c r="I177" s="74"/>
      <c r="J177" s="74"/>
      <c r="K177" s="74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4"/>
      <c r="AG177" s="51"/>
      <c r="AH177" s="51"/>
      <c r="AI177" s="51"/>
      <c r="AJ177" s="51"/>
      <c r="AK177" s="51"/>
      <c r="AL177" s="51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39"/>
      <c r="BC177" s="39"/>
      <c r="BD177" s="7"/>
      <c r="BE177" s="7"/>
      <c r="BF177" s="9"/>
      <c r="BG177" s="9"/>
      <c r="BH177" s="9"/>
      <c r="BI177" s="9"/>
      <c r="BJ177" s="9"/>
      <c r="BK177" s="9"/>
      <c r="BL177" s="9"/>
      <c r="BM177" s="59"/>
      <c r="BN177" s="59"/>
      <c r="BO177" s="59"/>
    </row>
    <row r="178" spans="1:67" s="123" customFormat="1" ht="15" customHeight="1" x14ac:dyDescent="0.25">
      <c r="A178" s="107"/>
      <c r="B178" s="107"/>
      <c r="C178" s="74"/>
      <c r="D178" s="74"/>
      <c r="E178" s="74"/>
      <c r="F178" s="74"/>
      <c r="G178" s="74"/>
      <c r="H178" s="74"/>
      <c r="I178" s="74"/>
      <c r="J178" s="74"/>
      <c r="K178" s="74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4"/>
      <c r="AG178" s="51"/>
      <c r="AH178" s="51"/>
      <c r="AI178" s="51"/>
      <c r="AJ178" s="51"/>
      <c r="AK178" s="51"/>
      <c r="AL178" s="51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39"/>
      <c r="BC178" s="39"/>
      <c r="BD178" s="7"/>
      <c r="BE178" s="7"/>
      <c r="BF178" s="9"/>
      <c r="BG178" s="9"/>
      <c r="BH178" s="9"/>
      <c r="BI178" s="9"/>
      <c r="BJ178" s="9"/>
      <c r="BK178" s="9"/>
      <c r="BL178" s="9"/>
      <c r="BM178" s="59"/>
      <c r="BN178" s="59"/>
      <c r="BO178" s="59"/>
    </row>
  </sheetData>
  <mergeCells count="539">
    <mergeCell ref="G89:J90"/>
    <mergeCell ref="S89:V90"/>
    <mergeCell ref="AE89:AH90"/>
    <mergeCell ref="AQ89:AT90"/>
    <mergeCell ref="AN87:AP87"/>
    <mergeCell ref="AS87:AX87"/>
    <mergeCell ref="G88:N88"/>
    <mergeCell ref="S88:Z88"/>
    <mergeCell ref="AE88:AL88"/>
    <mergeCell ref="AQ88:AX88"/>
    <mergeCell ref="AQ84:AX84"/>
    <mergeCell ref="G85:N85"/>
    <mergeCell ref="S85:Z85"/>
    <mergeCell ref="AE85:AL85"/>
    <mergeCell ref="AQ85:AX85"/>
    <mergeCell ref="G86:N86"/>
    <mergeCell ref="S86:Z86"/>
    <mergeCell ref="AE86:AL86"/>
    <mergeCell ref="AQ86:AU86"/>
    <mergeCell ref="C83:D83"/>
    <mergeCell ref="O83:P83"/>
    <mergeCell ref="AA83:AB83"/>
    <mergeCell ref="AM83:AN83"/>
    <mergeCell ref="C84:C88"/>
    <mergeCell ref="G84:N84"/>
    <mergeCell ref="O84:O88"/>
    <mergeCell ref="S84:Z84"/>
    <mergeCell ref="AA84:AA88"/>
    <mergeCell ref="AE84:AL84"/>
    <mergeCell ref="D87:F87"/>
    <mergeCell ref="I87:N87"/>
    <mergeCell ref="P87:R87"/>
    <mergeCell ref="U87:Z87"/>
    <mergeCell ref="AB87:AD87"/>
    <mergeCell ref="AG87:AL87"/>
    <mergeCell ref="AM84:AM88"/>
    <mergeCell ref="AR71:AT72"/>
    <mergeCell ref="AV71:AX72"/>
    <mergeCell ref="Q72:S73"/>
    <mergeCell ref="AJ73:AL74"/>
    <mergeCell ref="AV73:AY74"/>
    <mergeCell ref="Q77:S78"/>
    <mergeCell ref="Y78:AA79"/>
    <mergeCell ref="AJ79:AL80"/>
    <mergeCell ref="I62:L63"/>
    <mergeCell ref="AX62:AY62"/>
    <mergeCell ref="AJ63:AL64"/>
    <mergeCell ref="AR64:AT65"/>
    <mergeCell ref="AV64:AX65"/>
    <mergeCell ref="Q67:S68"/>
    <mergeCell ref="AJ68:AL69"/>
    <mergeCell ref="AQ69:AW69"/>
    <mergeCell ref="AX69:AY69"/>
    <mergeCell ref="AV56:AY57"/>
    <mergeCell ref="K57:L57"/>
    <mergeCell ref="E59:G60"/>
    <mergeCell ref="I59:K60"/>
    <mergeCell ref="AX59:AY59"/>
    <mergeCell ref="I61:J61"/>
    <mergeCell ref="G52:I52"/>
    <mergeCell ref="AX52:AY52"/>
    <mergeCell ref="H53:K54"/>
    <mergeCell ref="AR54:AT55"/>
    <mergeCell ref="AV54:AX55"/>
    <mergeCell ref="I55:J55"/>
    <mergeCell ref="AX43:AY43"/>
    <mergeCell ref="BF43:BF44"/>
    <mergeCell ref="AJ47:AM48"/>
    <mergeCell ref="BF47:BF48"/>
    <mergeCell ref="BG47:BG48"/>
    <mergeCell ref="K49:L49"/>
    <mergeCell ref="BF49:BF50"/>
    <mergeCell ref="BG49:BG50"/>
    <mergeCell ref="H50:K51"/>
    <mergeCell ref="BG43:BG44"/>
    <mergeCell ref="H44:K45"/>
    <mergeCell ref="AF44:AH45"/>
    <mergeCell ref="AR45:AT46"/>
    <mergeCell ref="AV45:AX46"/>
    <mergeCell ref="BF45:BF46"/>
    <mergeCell ref="BG45:BG46"/>
    <mergeCell ref="AI46:AK46"/>
    <mergeCell ref="F32:G32"/>
    <mergeCell ref="BI32:BI33"/>
    <mergeCell ref="BF33:BF34"/>
    <mergeCell ref="BG33:BG34"/>
    <mergeCell ref="H34:I34"/>
    <mergeCell ref="AR35:AS35"/>
    <mergeCell ref="AV35:AW35"/>
    <mergeCell ref="BF35:BF36"/>
    <mergeCell ref="BG35:BG36"/>
    <mergeCell ref="AL36:AM36"/>
    <mergeCell ref="H31:I31"/>
    <mergeCell ref="P31:R32"/>
    <mergeCell ref="BF31:BF32"/>
    <mergeCell ref="BG31:BG32"/>
    <mergeCell ref="AH37:AJ38"/>
    <mergeCell ref="BF37:BF38"/>
    <mergeCell ref="BG37:BG38"/>
    <mergeCell ref="AX39:AY39"/>
    <mergeCell ref="BF39:BF40"/>
    <mergeCell ref="BG39:BG40"/>
    <mergeCell ref="H40:K41"/>
    <mergeCell ref="AV40:AX41"/>
    <mergeCell ref="BF41:BF42"/>
    <mergeCell ref="BG41:BG42"/>
    <mergeCell ref="AL42:AM42"/>
    <mergeCell ref="DY28:EB29"/>
    <mergeCell ref="AF29:AG29"/>
    <mergeCell ref="AV29:AW29"/>
    <mergeCell ref="BF29:BF30"/>
    <mergeCell ref="BG29:BG30"/>
    <mergeCell ref="T30:U30"/>
    <mergeCell ref="Z30:AA40"/>
    <mergeCell ref="AF30:AG30"/>
    <mergeCell ref="AT30:AW30"/>
    <mergeCell ref="BI30:BI31"/>
    <mergeCell ref="BL28:BL29"/>
    <mergeCell ref="BM28:BM29"/>
    <mergeCell ref="BN28:BN29"/>
    <mergeCell ref="CO28:CR29"/>
    <mergeCell ref="DA28:DD29"/>
    <mergeCell ref="DM28:DP29"/>
    <mergeCell ref="BJ30:BJ31"/>
    <mergeCell ref="BK30:BK31"/>
    <mergeCell ref="BL30:BL31"/>
    <mergeCell ref="BM30:BM31"/>
    <mergeCell ref="BN30:BN31"/>
    <mergeCell ref="CJ40:CQ74"/>
    <mergeCell ref="CR40:CY74"/>
    <mergeCell ref="CZ40:DG74"/>
    <mergeCell ref="F28:I29"/>
    <mergeCell ref="S28:T28"/>
    <mergeCell ref="AH28:AI28"/>
    <mergeCell ref="AR28:AU29"/>
    <mergeCell ref="BI28:BI29"/>
    <mergeCell ref="BJ28:BJ29"/>
    <mergeCell ref="DV26:DX26"/>
    <mergeCell ref="EA26:EF26"/>
    <mergeCell ref="AX27:AY27"/>
    <mergeCell ref="BF27:BF28"/>
    <mergeCell ref="BG27:BG28"/>
    <mergeCell ref="CO27:CV27"/>
    <mergeCell ref="DA27:DH27"/>
    <mergeCell ref="DM27:DT27"/>
    <mergeCell ref="DY27:EF27"/>
    <mergeCell ref="BK28:BK29"/>
    <mergeCell ref="CL26:CN26"/>
    <mergeCell ref="CQ26:CV26"/>
    <mergeCell ref="CX26:CZ26"/>
    <mergeCell ref="DC26:DH26"/>
    <mergeCell ref="DJ26:DL26"/>
    <mergeCell ref="DO26:DT26"/>
    <mergeCell ref="BI26:BI27"/>
    <mergeCell ref="BJ26:BJ27"/>
    <mergeCell ref="BK26:BK27"/>
    <mergeCell ref="BL26:BL27"/>
    <mergeCell ref="BM26:BM27"/>
    <mergeCell ref="BN26:BN27"/>
    <mergeCell ref="CO24:CV24"/>
    <mergeCell ref="DA24:DH24"/>
    <mergeCell ref="DM24:DT24"/>
    <mergeCell ref="DY24:EF24"/>
    <mergeCell ref="BF25:BF26"/>
    <mergeCell ref="BG25:BG26"/>
    <mergeCell ref="CO25:CV25"/>
    <mergeCell ref="DA25:DH25"/>
    <mergeCell ref="DM25:DT25"/>
    <mergeCell ref="DY25:EC25"/>
    <mergeCell ref="BI24:BI25"/>
    <mergeCell ref="BJ24:BJ25"/>
    <mergeCell ref="BK24:BK25"/>
    <mergeCell ref="BL24:BL25"/>
    <mergeCell ref="BM24:BM25"/>
    <mergeCell ref="BN24:BN25"/>
    <mergeCell ref="DI23:DI27"/>
    <mergeCell ref="DM23:DT23"/>
    <mergeCell ref="DU23:DU27"/>
    <mergeCell ref="DY23:EF23"/>
    <mergeCell ref="E24:F24"/>
    <mergeCell ref="P24:Q25"/>
    <mergeCell ref="V24:W25"/>
    <mergeCell ref="AE24:AF25"/>
    <mergeCell ref="AK24:AL25"/>
    <mergeCell ref="AX24:AY24"/>
    <mergeCell ref="DI22:DJ22"/>
    <mergeCell ref="DU22:DV22"/>
    <mergeCell ref="N23:O23"/>
    <mergeCell ref="AC23:AD23"/>
    <mergeCell ref="BF23:BF24"/>
    <mergeCell ref="BG23:BG24"/>
    <mergeCell ref="CK23:CK27"/>
    <mergeCell ref="CO23:CV23"/>
    <mergeCell ref="CW23:CW27"/>
    <mergeCell ref="DA23:DH23"/>
    <mergeCell ref="BK22:BK23"/>
    <mergeCell ref="BL22:BL23"/>
    <mergeCell ref="BM22:BM23"/>
    <mergeCell ref="BN22:BN23"/>
    <mergeCell ref="CK22:CL22"/>
    <mergeCell ref="CW22:CX22"/>
    <mergeCell ref="BF21:BF22"/>
    <mergeCell ref="BG21:BG22"/>
    <mergeCell ref="D22:F23"/>
    <mergeCell ref="AR22:AW22"/>
    <mergeCell ref="BI22:BI23"/>
    <mergeCell ref="BJ22:BJ23"/>
    <mergeCell ref="H21:I21"/>
    <mergeCell ref="Q21:R21"/>
    <mergeCell ref="S21:T21"/>
    <mergeCell ref="AF21:AG21"/>
    <mergeCell ref="AH21:AI21"/>
    <mergeCell ref="AX21:AY21"/>
    <mergeCell ref="DM19:DP20"/>
    <mergeCell ref="DU19:DX20"/>
    <mergeCell ref="EC19:EF20"/>
    <mergeCell ref="BJ20:BJ21"/>
    <mergeCell ref="BK20:BK21"/>
    <mergeCell ref="BL20:BL21"/>
    <mergeCell ref="BM20:BM21"/>
    <mergeCell ref="BN20:BN21"/>
    <mergeCell ref="AR19:AY19"/>
    <mergeCell ref="BF19:BF20"/>
    <mergeCell ref="BG19:BG20"/>
    <mergeCell ref="CO19:CR20"/>
    <mergeCell ref="CW19:CZ20"/>
    <mergeCell ref="DE19:DH20"/>
    <mergeCell ref="BN18:BN19"/>
    <mergeCell ref="BL18:BL19"/>
    <mergeCell ref="BM18:BM19"/>
    <mergeCell ref="B19:C19"/>
    <mergeCell ref="D19:K19"/>
    <mergeCell ref="L19:M19"/>
    <mergeCell ref="N19:U19"/>
    <mergeCell ref="V19:W19"/>
    <mergeCell ref="X19:AE19"/>
    <mergeCell ref="AF19:AG19"/>
    <mergeCell ref="AH19:AO19"/>
    <mergeCell ref="AP19:AQ19"/>
    <mergeCell ref="B18:C18"/>
    <mergeCell ref="D18:K18"/>
    <mergeCell ref="L18:M18"/>
    <mergeCell ref="N18:U18"/>
    <mergeCell ref="V18:W18"/>
    <mergeCell ref="X18:AE18"/>
    <mergeCell ref="AF18:AG18"/>
    <mergeCell ref="AH18:AO18"/>
    <mergeCell ref="AP18:AQ18"/>
    <mergeCell ref="X17:AE17"/>
    <mergeCell ref="AF17:AG17"/>
    <mergeCell ref="AH17:AO17"/>
    <mergeCell ref="AP17:AQ17"/>
    <mergeCell ref="AR17:AX17"/>
    <mergeCell ref="BF17:BF18"/>
    <mergeCell ref="AR18:AY18"/>
    <mergeCell ref="CW16:CZ16"/>
    <mergeCell ref="DE16:DH16"/>
    <mergeCell ref="DB17:DD17"/>
    <mergeCell ref="DG17:DH17"/>
    <mergeCell ref="BG17:BG18"/>
    <mergeCell ref="BI17:BI18"/>
    <mergeCell ref="CL17:CN17"/>
    <mergeCell ref="CQ17:CR17"/>
    <mergeCell ref="CT17:CV17"/>
    <mergeCell ref="CY17:CZ17"/>
    <mergeCell ref="BJ18:BJ19"/>
    <mergeCell ref="BK18:BK19"/>
    <mergeCell ref="X16:AE16"/>
    <mergeCell ref="BG15:BG16"/>
    <mergeCell ref="BI15:BI16"/>
    <mergeCell ref="BJ15:BJ16"/>
    <mergeCell ref="BK15:BK16"/>
    <mergeCell ref="BL15:BL16"/>
    <mergeCell ref="BM15:BO16"/>
    <mergeCell ref="D15:E15"/>
    <mergeCell ref="N15:O15"/>
    <mergeCell ref="X15:Y15"/>
    <mergeCell ref="AH15:AI15"/>
    <mergeCell ref="B17:C17"/>
    <mergeCell ref="D17:J17"/>
    <mergeCell ref="L17:M17"/>
    <mergeCell ref="N17:T17"/>
    <mergeCell ref="V17:W17"/>
    <mergeCell ref="B16:C16"/>
    <mergeCell ref="D16:K16"/>
    <mergeCell ref="L16:M16"/>
    <mergeCell ref="N16:U16"/>
    <mergeCell ref="V16:W16"/>
    <mergeCell ref="AR15:AS15"/>
    <mergeCell ref="BF15:BF16"/>
    <mergeCell ref="AF16:AG16"/>
    <mergeCell ref="AH16:AO16"/>
    <mergeCell ref="AP16:AQ16"/>
    <mergeCell ref="AR16:AY16"/>
    <mergeCell ref="DI14:DI18"/>
    <mergeCell ref="DM14:DP14"/>
    <mergeCell ref="DQ14:DQ18"/>
    <mergeCell ref="DM16:DP16"/>
    <mergeCell ref="DJ17:DL17"/>
    <mergeCell ref="DO17:DP17"/>
    <mergeCell ref="DY14:DY18"/>
    <mergeCell ref="EC14:EF14"/>
    <mergeCell ref="DM15:DP15"/>
    <mergeCell ref="DU15:DX15"/>
    <mergeCell ref="EC15:EF15"/>
    <mergeCell ref="DZ17:EB17"/>
    <mergeCell ref="CK14:CK18"/>
    <mergeCell ref="CO14:CR14"/>
    <mergeCell ref="CS14:CS18"/>
    <mergeCell ref="CW14:CZ14"/>
    <mergeCell ref="DA14:DA18"/>
    <mergeCell ref="DE14:DH14"/>
    <mergeCell ref="CO15:CR15"/>
    <mergeCell ref="CW15:CZ15"/>
    <mergeCell ref="DE15:DH15"/>
    <mergeCell ref="CO16:CR16"/>
    <mergeCell ref="DU16:DX16"/>
    <mergeCell ref="EC16:EF16"/>
    <mergeCell ref="EE17:EF17"/>
    <mergeCell ref="DR17:DT17"/>
    <mergeCell ref="DW17:DX17"/>
    <mergeCell ref="CQ13:CR13"/>
    <mergeCell ref="CY13:CZ13"/>
    <mergeCell ref="DG13:DH13"/>
    <mergeCell ref="DO13:DP13"/>
    <mergeCell ref="DW13:DX13"/>
    <mergeCell ref="EE13:EF13"/>
    <mergeCell ref="DY11:DZ11"/>
    <mergeCell ref="EA11:EH11"/>
    <mergeCell ref="F13:G13"/>
    <mergeCell ref="BF13:BF14"/>
    <mergeCell ref="BG13:BG14"/>
    <mergeCell ref="BI13:BI14"/>
    <mergeCell ref="BJ13:BJ14"/>
    <mergeCell ref="BK13:BK14"/>
    <mergeCell ref="BL13:BL14"/>
    <mergeCell ref="BM13:BO14"/>
    <mergeCell ref="CU11:CV11"/>
    <mergeCell ref="CW11:DD11"/>
    <mergeCell ref="DE11:DF11"/>
    <mergeCell ref="DG11:DN11"/>
    <mergeCell ref="DO11:DP11"/>
    <mergeCell ref="DQ11:DX11"/>
    <mergeCell ref="AM10:AP11"/>
    <mergeCell ref="DU14:DX14"/>
    <mergeCell ref="CK9:CL9"/>
    <mergeCell ref="CM9:CS9"/>
    <mergeCell ref="CU9:CV9"/>
    <mergeCell ref="DG10:DN10"/>
    <mergeCell ref="DO10:DP10"/>
    <mergeCell ref="DQ10:DX10"/>
    <mergeCell ref="DY10:DZ10"/>
    <mergeCell ref="EA10:EH10"/>
    <mergeCell ref="BF11:BF12"/>
    <mergeCell ref="BG11:BG12"/>
    <mergeCell ref="BI11:BI12"/>
    <mergeCell ref="BJ11:BJ12"/>
    <mergeCell ref="BK11:BK12"/>
    <mergeCell ref="CK10:CL10"/>
    <mergeCell ref="CM10:CT10"/>
    <mergeCell ref="CU10:CV10"/>
    <mergeCell ref="CW10:DD10"/>
    <mergeCell ref="DE10:DF10"/>
    <mergeCell ref="BL11:BL12"/>
    <mergeCell ref="BM11:BO12"/>
    <mergeCell ref="CK11:CL11"/>
    <mergeCell ref="CM11:CT11"/>
    <mergeCell ref="B10:D11"/>
    <mergeCell ref="E10:I11"/>
    <mergeCell ref="K10:M11"/>
    <mergeCell ref="N10:R11"/>
    <mergeCell ref="T10:V11"/>
    <mergeCell ref="W10:Y11"/>
    <mergeCell ref="AB10:AD11"/>
    <mergeCell ref="AE10:AH11"/>
    <mergeCell ref="AJ10:AL11"/>
    <mergeCell ref="DQ8:DX8"/>
    <mergeCell ref="DY8:DZ8"/>
    <mergeCell ref="EA8:EH8"/>
    <mergeCell ref="BC9:BC10"/>
    <mergeCell ref="BD9:BD10"/>
    <mergeCell ref="BF9:BF10"/>
    <mergeCell ref="BG9:BG10"/>
    <mergeCell ref="BI9:BI10"/>
    <mergeCell ref="BJ9:BJ10"/>
    <mergeCell ref="BI7:BI8"/>
    <mergeCell ref="BJ7:BJ8"/>
    <mergeCell ref="BK7:BK8"/>
    <mergeCell ref="BL7:BL8"/>
    <mergeCell ref="BM7:BO8"/>
    <mergeCell ref="EA9:EG9"/>
    <mergeCell ref="CW9:DC9"/>
    <mergeCell ref="DE9:DF9"/>
    <mergeCell ref="DG9:DN9"/>
    <mergeCell ref="DO9:DP9"/>
    <mergeCell ref="DQ9:DX9"/>
    <mergeCell ref="DY9:DZ9"/>
    <mergeCell ref="BK9:BK10"/>
    <mergeCell ref="BL9:BL10"/>
    <mergeCell ref="BM9:BO10"/>
    <mergeCell ref="B7:D8"/>
    <mergeCell ref="E7:M8"/>
    <mergeCell ref="N7:P8"/>
    <mergeCell ref="Q7:Y8"/>
    <mergeCell ref="AR7:AT8"/>
    <mergeCell ref="AU7:AY8"/>
    <mergeCell ref="DU5:DV5"/>
    <mergeCell ref="DW5:EA5"/>
    <mergeCell ref="EB5:EC5"/>
    <mergeCell ref="BK5:BK6"/>
    <mergeCell ref="AE5:AH8"/>
    <mergeCell ref="AI5:AL5"/>
    <mergeCell ref="AM5:AP5"/>
    <mergeCell ref="AR5:AT6"/>
    <mergeCell ref="AU5:AY6"/>
    <mergeCell ref="BC5:BC6"/>
    <mergeCell ref="CW7:CX7"/>
    <mergeCell ref="DG7:DH7"/>
    <mergeCell ref="DQ7:DR7"/>
    <mergeCell ref="EA7:EB7"/>
    <mergeCell ref="CK8:CL8"/>
    <mergeCell ref="CM8:CT8"/>
    <mergeCell ref="CU8:CV8"/>
    <mergeCell ref="CW8:DD8"/>
    <mergeCell ref="BD7:BD8"/>
    <mergeCell ref="BF7:BF8"/>
    <mergeCell ref="BG7:BG8"/>
    <mergeCell ref="CZ5:DA5"/>
    <mergeCell ref="DB5:DF5"/>
    <mergeCell ref="DG5:DH5"/>
    <mergeCell ref="DI5:DM5"/>
    <mergeCell ref="DN5:DO5"/>
    <mergeCell ref="DP5:DT5"/>
    <mergeCell ref="BL5:BL6"/>
    <mergeCell ref="BM5:BO6"/>
    <mergeCell ref="CL5:CM5"/>
    <mergeCell ref="CN5:CR5"/>
    <mergeCell ref="CS5:CT5"/>
    <mergeCell ref="CU5:CY5"/>
    <mergeCell ref="BD5:BD6"/>
    <mergeCell ref="BF5:BF6"/>
    <mergeCell ref="BG5:BG6"/>
    <mergeCell ref="BI5:BI6"/>
    <mergeCell ref="BJ5:BJ6"/>
    <mergeCell ref="DE8:DF8"/>
    <mergeCell ref="DG8:DN8"/>
    <mergeCell ref="CM7:CN7"/>
    <mergeCell ref="DO8:DP8"/>
    <mergeCell ref="ED4:EH4"/>
    <mergeCell ref="B5:D6"/>
    <mergeCell ref="E5:M6"/>
    <mergeCell ref="N5:P6"/>
    <mergeCell ref="Q5:Y6"/>
    <mergeCell ref="AA5:AD8"/>
    <mergeCell ref="CU4:CY4"/>
    <mergeCell ref="CZ4:DA4"/>
    <mergeCell ref="DB4:DF4"/>
    <mergeCell ref="DG4:DH4"/>
    <mergeCell ref="DI4:DM4"/>
    <mergeCell ref="DN4:DO4"/>
    <mergeCell ref="AU3:AY4"/>
    <mergeCell ref="BC3:BC4"/>
    <mergeCell ref="BD3:BD4"/>
    <mergeCell ref="BF3:BF4"/>
    <mergeCell ref="BG3:BG4"/>
    <mergeCell ref="BJ3:BJ4"/>
    <mergeCell ref="B3:D4"/>
    <mergeCell ref="E3:Y4"/>
    <mergeCell ref="ED5:EH5"/>
    <mergeCell ref="AI6:AL8"/>
    <mergeCell ref="AM6:AP8"/>
    <mergeCell ref="BC7:BC8"/>
    <mergeCell ref="ED3:EG3"/>
    <mergeCell ref="AA4:AD4"/>
    <mergeCell ref="AE4:AH4"/>
    <mergeCell ref="AI4:AL4"/>
    <mergeCell ref="AM4:AP4"/>
    <mergeCell ref="CL4:CM4"/>
    <mergeCell ref="CU3:CX3"/>
    <mergeCell ref="CZ3:DA3"/>
    <mergeCell ref="DB3:DE3"/>
    <mergeCell ref="DG3:DH3"/>
    <mergeCell ref="DI3:DL3"/>
    <mergeCell ref="DN3:DO3"/>
    <mergeCell ref="BK3:BK4"/>
    <mergeCell ref="BL3:BL4"/>
    <mergeCell ref="BM3:BO4"/>
    <mergeCell ref="CL3:CM3"/>
    <mergeCell ref="CN3:CQ3"/>
    <mergeCell ref="CS3:CT3"/>
    <mergeCell ref="CN4:CR4"/>
    <mergeCell ref="CS4:CT4"/>
    <mergeCell ref="DP4:DT4"/>
    <mergeCell ref="DU4:DV4"/>
    <mergeCell ref="DW4:EA4"/>
    <mergeCell ref="EB4:EC4"/>
    <mergeCell ref="AA3:AH3"/>
    <mergeCell ref="AI3:AL3"/>
    <mergeCell ref="AM3:AP3"/>
    <mergeCell ref="AR3:AT4"/>
    <mergeCell ref="DN2:DO2"/>
    <mergeCell ref="DP2:DT2"/>
    <mergeCell ref="DU2:DV2"/>
    <mergeCell ref="DW2:EA2"/>
    <mergeCell ref="EB2:EC2"/>
    <mergeCell ref="BL1:BL2"/>
    <mergeCell ref="BM1:BO2"/>
    <mergeCell ref="AW1:AX2"/>
    <mergeCell ref="AY1:AY2"/>
    <mergeCell ref="BC1:BD2"/>
    <mergeCell ref="BF1:BG2"/>
    <mergeCell ref="BJ1:BJ2"/>
    <mergeCell ref="BK1:BK2"/>
    <mergeCell ref="DP3:DS3"/>
    <mergeCell ref="DU3:DV3"/>
    <mergeCell ref="DW3:DZ3"/>
    <mergeCell ref="EB3:EC3"/>
    <mergeCell ref="B1:Y2"/>
    <mergeCell ref="AN1:AP2"/>
    <mergeCell ref="AQ1:AR2"/>
    <mergeCell ref="AS1:AS2"/>
    <mergeCell ref="AT1:AU2"/>
    <mergeCell ref="AV1:AV2"/>
    <mergeCell ref="ED2:EH2"/>
    <mergeCell ref="DS1:DT1"/>
    <mergeCell ref="DZ1:EA1"/>
    <mergeCell ref="EG1:EH1"/>
    <mergeCell ref="CL2:CM2"/>
    <mergeCell ref="CN2:CR2"/>
    <mergeCell ref="CS2:CT2"/>
    <mergeCell ref="CU2:CY2"/>
    <mergeCell ref="CZ2:DA2"/>
    <mergeCell ref="DB2:DF2"/>
    <mergeCell ref="DG2:DH2"/>
    <mergeCell ref="CQ1:CR1"/>
    <mergeCell ref="CX1:CY1"/>
    <mergeCell ref="DE1:DF1"/>
    <mergeCell ref="DL1:DM1"/>
    <mergeCell ref="DI2:DM2"/>
  </mergeCells>
  <phoneticPr fontId="4"/>
  <conditionalFormatting sqref="B16:D19">
    <cfRule type="expression" dxfId="90" priority="14">
      <formula>IF($BK$3="",1,0)</formula>
    </cfRule>
  </conditionalFormatting>
  <conditionalFormatting sqref="C83:D83">
    <cfRule type="expression" dxfId="89" priority="10">
      <formula>IF(G85="",1,0)</formula>
    </cfRule>
  </conditionalFormatting>
  <conditionalFormatting sqref="C84:G86 C87:I87 C88:G88">
    <cfRule type="expression" dxfId="88" priority="1">
      <formula>IF($BK$20="",1,0)</formula>
    </cfRule>
  </conditionalFormatting>
  <conditionalFormatting sqref="D15:E15">
    <cfRule type="expression" dxfId="87" priority="31">
      <formula>IF($CM$8="",1,0)</formula>
    </cfRule>
  </conditionalFormatting>
  <conditionalFormatting sqref="G89:J90">
    <cfRule type="expression" dxfId="86" priority="3">
      <formula>IF(G85="",1,0)</formula>
    </cfRule>
  </conditionalFormatting>
  <conditionalFormatting sqref="K17">
    <cfRule type="expression" dxfId="85" priority="15">
      <formula>IF($BK$3="",1,0)</formula>
    </cfRule>
  </conditionalFormatting>
  <conditionalFormatting sqref="L15 AP15">
    <cfRule type="cellIs" dxfId="84" priority="25" operator="equal">
      <formula>0</formula>
    </cfRule>
  </conditionalFormatting>
  <conditionalFormatting sqref="L16:N19 U17">
    <cfRule type="expression" dxfId="83" priority="27">
      <formula>IF($BK$5="",1,0)</formula>
    </cfRule>
  </conditionalFormatting>
  <conditionalFormatting sqref="M82">
    <cfRule type="expression" dxfId="82" priority="97">
      <formula>IF(K85,1,0)</formula>
    </cfRule>
  </conditionalFormatting>
  <conditionalFormatting sqref="N15:O15">
    <cfRule type="expression" dxfId="81" priority="29">
      <formula>IF($CW$8="",1,0)</formula>
    </cfRule>
  </conditionalFormatting>
  <conditionalFormatting sqref="O83:P83">
    <cfRule type="expression" dxfId="80" priority="8">
      <formula>IF(S85="",1,0)</formula>
    </cfRule>
  </conditionalFormatting>
  <conditionalFormatting sqref="Q5:Y6">
    <cfRule type="cellIs" dxfId="79" priority="101" operator="equal">
      <formula>"先端地盤"</formula>
    </cfRule>
  </conditionalFormatting>
  <conditionalFormatting sqref="S84:S86 O84:R88 S87:U87 S88">
    <cfRule type="expression" dxfId="78" priority="6">
      <formula>IF($BK$22="",1,0)</formula>
    </cfRule>
  </conditionalFormatting>
  <conditionalFormatting sqref="S89:V90">
    <cfRule type="expression" dxfId="77" priority="7">
      <formula>IF(S85="",1,0)</formula>
    </cfRule>
  </conditionalFormatting>
  <conditionalFormatting sqref="V15">
    <cfRule type="cellIs" dxfId="76" priority="22" operator="equal">
      <formula>0</formula>
    </cfRule>
  </conditionalFormatting>
  <conditionalFormatting sqref="V16:X19">
    <cfRule type="expression" dxfId="75" priority="23">
      <formula>IF($BK$7="",1,0)</formula>
    </cfRule>
  </conditionalFormatting>
  <conditionalFormatting sqref="X15:Y15">
    <cfRule type="expression" dxfId="74" priority="30">
      <formula>IF($DG$8="",1,0)</formula>
    </cfRule>
  </conditionalFormatting>
  <conditionalFormatting sqref="AA3">
    <cfRule type="cellIs" dxfId="73" priority="96" operator="equal">
      <formula>"元請名"</formula>
    </cfRule>
  </conditionalFormatting>
  <conditionalFormatting sqref="AA15:AB15">
    <cfRule type="expression" dxfId="72" priority="24">
      <formula>IF(#REF!="",1,0)</formula>
    </cfRule>
  </conditionalFormatting>
  <conditionalFormatting sqref="AA83:AB83">
    <cfRule type="expression" dxfId="71" priority="9">
      <formula>IF(AE85="",1,0)</formula>
    </cfRule>
  </conditionalFormatting>
  <conditionalFormatting sqref="AE84:AE86 AA84:AD88 AE87:AG87 AE88">
    <cfRule type="expression" dxfId="70" priority="5">
      <formula>IF($BK$24="",1,0)</formula>
    </cfRule>
  </conditionalFormatting>
  <conditionalFormatting sqref="AE89:AH90">
    <cfRule type="expression" dxfId="69" priority="2">
      <formula>IF(AE85="",1,0)</formula>
    </cfRule>
  </conditionalFormatting>
  <conditionalFormatting sqref="AF15">
    <cfRule type="cellIs" dxfId="68" priority="19" operator="equal">
      <formula>0</formula>
    </cfRule>
  </conditionalFormatting>
  <conditionalFormatting sqref="AF16:AH19">
    <cfRule type="expression" dxfId="67" priority="20">
      <formula>IF($BJ$9="",1,0)</formula>
    </cfRule>
  </conditionalFormatting>
  <conditionalFormatting sqref="AH15:AI15">
    <cfRule type="expression" dxfId="66" priority="21">
      <formula>IF($DQ$8="",1,0)</formula>
    </cfRule>
  </conditionalFormatting>
  <conditionalFormatting sqref="AI3">
    <cfRule type="cellIs" dxfId="65" priority="95" operator="equal">
      <formula>"一次会社名"</formula>
    </cfRule>
  </conditionalFormatting>
  <conditionalFormatting sqref="AM83:AN83">
    <cfRule type="expression" dxfId="64" priority="12">
      <formula>IF(AQ85="",1,0)</formula>
    </cfRule>
  </conditionalFormatting>
  <conditionalFormatting sqref="AM3:AP8">
    <cfRule type="expression" dxfId="63" priority="98">
      <formula>IF($BG$41=2,1,0)</formula>
    </cfRule>
  </conditionalFormatting>
  <conditionalFormatting sqref="AP16:AR19 AY17">
    <cfRule type="expression" dxfId="62" priority="26">
      <formula>IF($BK$15="",1,0)</formula>
    </cfRule>
  </conditionalFormatting>
  <conditionalFormatting sqref="AQ84:AQ86 AM84:AP88 AV86:AX86 AQ87:AS87 AQ88">
    <cfRule type="expression" dxfId="61" priority="4">
      <formula>IF($BK$30="",1,0)</formula>
    </cfRule>
  </conditionalFormatting>
  <conditionalFormatting sqref="AQ89:AQ90">
    <cfRule type="expression" dxfId="60" priority="11">
      <formula>IF(AQ85="",1,0)</formula>
    </cfRule>
  </conditionalFormatting>
  <conditionalFormatting sqref="AR22 AX22:AY23">
    <cfRule type="cellIs" dxfId="59" priority="99" operator="equal">
      <formula>"セメント種類"</formula>
    </cfRule>
  </conditionalFormatting>
  <conditionalFormatting sqref="AR15:AS15">
    <cfRule type="expression" dxfId="58" priority="28">
      <formula>IF($EA$8="",1,0)</formula>
    </cfRule>
  </conditionalFormatting>
  <conditionalFormatting sqref="AR89:AT90">
    <cfRule type="expression" dxfId="57" priority="13">
      <formula>IF(AV85="",1,0)</formula>
    </cfRule>
  </conditionalFormatting>
  <conditionalFormatting sqref="AU3:AY4">
    <cfRule type="cellIs" dxfId="56" priority="100" operator="equal">
      <formula>$AR$3</formula>
    </cfRule>
  </conditionalFormatting>
  <conditionalFormatting sqref="CK22:CL22">
    <cfRule type="expression" dxfId="55" priority="53">
      <formula>IF(CO24="",1,0)</formula>
    </cfRule>
  </conditionalFormatting>
  <conditionalFormatting sqref="CK8:CM11">
    <cfRule type="expression" dxfId="54" priority="32">
      <formula>IF($BK$3="",1,0)</formula>
    </cfRule>
  </conditionalFormatting>
  <conditionalFormatting sqref="CK23:CO25 CK26:CQ26 CK27:CO27">
    <cfRule type="expression" dxfId="53" priority="44">
      <formula>IF($BK$20="",1,0)</formula>
    </cfRule>
  </conditionalFormatting>
  <conditionalFormatting sqref="CK14:CR14 CK15:CO16 CK17:CR18">
    <cfRule type="expression" dxfId="52" priority="70">
      <formula>IF($BK$20="",1,0)</formula>
    </cfRule>
  </conditionalFormatting>
  <conditionalFormatting sqref="CL2:CR5">
    <cfRule type="expression" dxfId="51" priority="33">
      <formula>IF($BK$3="",1,0)</formula>
    </cfRule>
  </conditionalFormatting>
  <conditionalFormatting sqref="CM7:CN7">
    <cfRule type="expression" dxfId="50" priority="69">
      <formula>IF($CM$8="",1,0)</formula>
    </cfRule>
  </conditionalFormatting>
  <conditionalFormatting sqref="CO19:CR20">
    <cfRule type="expression" dxfId="49" priority="75">
      <formula>IF(CO15="",1,0)</formula>
    </cfRule>
  </conditionalFormatting>
  <conditionalFormatting sqref="CO28:CR29">
    <cfRule type="expression" dxfId="48" priority="46">
      <formula>IF(CO24="",1,0)</formula>
    </cfRule>
  </conditionalFormatting>
  <conditionalFormatting sqref="CQ1:CR1">
    <cfRule type="expression" dxfId="47" priority="43">
      <formula>IF($CN$2="",1,0)</formula>
    </cfRule>
  </conditionalFormatting>
  <conditionalFormatting sqref="CQ13:CR13 CY13:CZ13 DG13:DH13 DO13:DP13 DW13:DX13 EE13:EF13">
    <cfRule type="expression" dxfId="46" priority="71">
      <formula>IF(CO15="",1,0)</formula>
    </cfRule>
  </conditionalFormatting>
  <conditionalFormatting sqref="CS1 CZ1 DG1 DN1 DU1 EB1">
    <cfRule type="cellIs" dxfId="45" priority="83" operator="equal">
      <formula>0</formula>
    </cfRule>
  </conditionalFormatting>
  <conditionalFormatting sqref="CS2:CY5">
    <cfRule type="expression" dxfId="44" priority="86">
      <formula>IF($BK$5="",1,0)</formula>
    </cfRule>
  </conditionalFormatting>
  <conditionalFormatting sqref="CS14:CZ14 CS15:CW16 CS17:CZ18">
    <cfRule type="expression" dxfId="43" priority="82">
      <formula>IF($BK$22="",1,0)</formula>
    </cfRule>
  </conditionalFormatting>
  <conditionalFormatting sqref="CT9">
    <cfRule type="expression" dxfId="42" priority="35">
      <formula>IF($BK$3="",1,0)</formula>
    </cfRule>
  </conditionalFormatting>
  <conditionalFormatting sqref="CU7 DY7">
    <cfRule type="cellIs" dxfId="41" priority="63" operator="equal">
      <formula>0</formula>
    </cfRule>
  </conditionalFormatting>
  <conditionalFormatting sqref="CU8:CW11 DD9">
    <cfRule type="expression" dxfId="40" priority="65">
      <formula>IF($BK$5="",1,0)</formula>
    </cfRule>
  </conditionalFormatting>
  <conditionalFormatting sqref="CW7:CX7">
    <cfRule type="expression" dxfId="39" priority="67">
      <formula>IF($CW$8="",1,0)</formula>
    </cfRule>
  </conditionalFormatting>
  <conditionalFormatting sqref="CW22:CX22">
    <cfRule type="expression" dxfId="38" priority="51">
      <formula>IF(DA24="",1,0)</formula>
    </cfRule>
  </conditionalFormatting>
  <conditionalFormatting sqref="CW19:CZ20">
    <cfRule type="expression" dxfId="37" priority="77">
      <formula>IF(CW15="",1,0)</formula>
    </cfRule>
  </conditionalFormatting>
  <conditionalFormatting sqref="CX1:CY1">
    <cfRule type="expression" dxfId="36" priority="94">
      <formula>IF($CU$2="",1,0)</formula>
    </cfRule>
  </conditionalFormatting>
  <conditionalFormatting sqref="CZ2:DF5">
    <cfRule type="expression" dxfId="35" priority="87">
      <formula>IF($BK$7="",1,0)</formula>
    </cfRule>
  </conditionalFormatting>
  <conditionalFormatting sqref="DA23:DA25 CW23:CZ27 DA26:DC26 DA27">
    <cfRule type="expression" dxfId="34" priority="49">
      <formula>IF($BK$22="",1,0)</formula>
    </cfRule>
  </conditionalFormatting>
  <conditionalFormatting sqref="DA28:DD29">
    <cfRule type="expression" dxfId="33" priority="50">
      <formula>IF(DA24="",1,0)</formula>
    </cfRule>
  </conditionalFormatting>
  <conditionalFormatting sqref="DA14:DH14 DA15:DE16 DA17:DH18">
    <cfRule type="expression" dxfId="32" priority="81">
      <formula>IF($BK$24="",1,0)</formula>
    </cfRule>
  </conditionalFormatting>
  <conditionalFormatting sqref="DE7">
    <cfRule type="cellIs" dxfId="31" priority="60" operator="equal">
      <formula>0</formula>
    </cfRule>
  </conditionalFormatting>
  <conditionalFormatting sqref="DE1:DF1">
    <cfRule type="expression" dxfId="30" priority="42">
      <formula>IF($DB$2="",1,0)</formula>
    </cfRule>
  </conditionalFormatting>
  <conditionalFormatting sqref="DE8:DG11">
    <cfRule type="expression" dxfId="29" priority="61">
      <formula>IF($BK$7="",1,0)</formula>
    </cfRule>
  </conditionalFormatting>
  <conditionalFormatting sqref="DE19:DH20">
    <cfRule type="expression" dxfId="28" priority="76">
      <formula>IF(DE15="",1,0)</formula>
    </cfRule>
  </conditionalFormatting>
  <conditionalFormatting sqref="DG7:DH7">
    <cfRule type="expression" dxfId="27" priority="68">
      <formula>IF($DG$8="",1,0)</formula>
    </cfRule>
  </conditionalFormatting>
  <conditionalFormatting sqref="DG2:DM5">
    <cfRule type="expression" dxfId="26" priority="88">
      <formula>IF($BK$9="",1,0)</formula>
    </cfRule>
  </conditionalFormatting>
  <conditionalFormatting sqref="DI22:DJ22">
    <cfRule type="expression" dxfId="25" priority="52">
      <formula>IF(DM24="",1,0)</formula>
    </cfRule>
  </conditionalFormatting>
  <conditionalFormatting sqref="DI14:DP14 DI15:DM16 DI17:DP18">
    <cfRule type="expression" dxfId="24" priority="80">
      <formula>IF($BK$11="",1,0)</formula>
    </cfRule>
  </conditionalFormatting>
  <conditionalFormatting sqref="DJ7:DK7">
    <cfRule type="expression" dxfId="23" priority="62">
      <formula>IF(#REF!="",1,0)</formula>
    </cfRule>
  </conditionalFormatting>
  <conditionalFormatting sqref="DL1:DM1">
    <cfRule type="expression" dxfId="22" priority="92">
      <formula>IF($DI$2="",1,0)</formula>
    </cfRule>
  </conditionalFormatting>
  <conditionalFormatting sqref="DM23:DM25 DI23:DL27 DM26:DO26 DM27">
    <cfRule type="expression" dxfId="21" priority="48">
      <formula>IF($BK$24="",1,0)</formula>
    </cfRule>
  </conditionalFormatting>
  <conditionalFormatting sqref="DM19:DP20">
    <cfRule type="expression" dxfId="20" priority="74">
      <formula>IF(DM15="",1,0)</formula>
    </cfRule>
  </conditionalFormatting>
  <conditionalFormatting sqref="DM28:DP29">
    <cfRule type="expression" dxfId="19" priority="45">
      <formula>IF(DM24="",1,0)</formula>
    </cfRule>
  </conditionalFormatting>
  <conditionalFormatting sqref="DN2:DT5">
    <cfRule type="expression" dxfId="18" priority="89">
      <formula>IF($BK$11="",1,0)</formula>
    </cfRule>
  </conditionalFormatting>
  <conditionalFormatting sqref="DO7">
    <cfRule type="cellIs" dxfId="17" priority="57" operator="equal">
      <formula>0</formula>
    </cfRule>
  </conditionalFormatting>
  <conditionalFormatting sqref="DO8:DQ11">
    <cfRule type="expression" dxfId="16" priority="58">
      <formula>IF($BJ$9="",1,0)</formula>
    </cfRule>
  </conditionalFormatting>
  <conditionalFormatting sqref="DQ7:DR7">
    <cfRule type="expression" dxfId="15" priority="59">
      <formula>IF($DQ$8="",1,0)</formula>
    </cfRule>
  </conditionalFormatting>
  <conditionalFormatting sqref="DQ14:DX14 DQ15:DU16 DQ17:DX18">
    <cfRule type="expression" dxfId="14" priority="79">
      <formula>IF($BK$13="",1,0)</formula>
    </cfRule>
  </conditionalFormatting>
  <conditionalFormatting sqref="DS1:DT1">
    <cfRule type="expression" dxfId="13" priority="93">
      <formula>IF($DP$2="",1,0)</formula>
    </cfRule>
  </conditionalFormatting>
  <conditionalFormatting sqref="DU22:DV22">
    <cfRule type="expression" dxfId="12" priority="55">
      <formula>IF(DY24="",1,0)</formula>
    </cfRule>
  </conditionalFormatting>
  <conditionalFormatting sqref="DU19:DX20">
    <cfRule type="expression" dxfId="11" priority="73">
      <formula>IF(DU15="",1,0)</formula>
    </cfRule>
  </conditionalFormatting>
  <conditionalFormatting sqref="DU2:EA5">
    <cfRule type="expression" dxfId="10" priority="85">
      <formula>IF($BK$13="",1,0)</formula>
    </cfRule>
  </conditionalFormatting>
  <conditionalFormatting sqref="DY23:DY25 DU23:DX27 ED25:EF25 DY26:EA26 DY27">
    <cfRule type="expression" dxfId="9" priority="47">
      <formula>IF($BK$30="",1,0)</formula>
    </cfRule>
  </conditionalFormatting>
  <conditionalFormatting sqref="DY28:DY29">
    <cfRule type="expression" dxfId="8" priority="54">
      <formula>IF(DY24="",1,0)</formula>
    </cfRule>
  </conditionalFormatting>
  <conditionalFormatting sqref="DY8:EA11 EH9">
    <cfRule type="expression" dxfId="7" priority="64">
      <formula>IF($BK$15="",1,0)</formula>
    </cfRule>
  </conditionalFormatting>
  <conditionalFormatting sqref="DY14:EF14 DY15:EC16 DY17:EF18">
    <cfRule type="expression" dxfId="6" priority="78">
      <formula>IF($BK$30="",1,0)</formula>
    </cfRule>
  </conditionalFormatting>
  <conditionalFormatting sqref="DZ1:EA1">
    <cfRule type="expression" dxfId="5" priority="91">
      <formula>IF($DW$2="",1,0)</formula>
    </cfRule>
  </conditionalFormatting>
  <conditionalFormatting sqref="DZ28:EB29">
    <cfRule type="expression" dxfId="4" priority="56">
      <formula>IF(ED24="",1,0)</formula>
    </cfRule>
  </conditionalFormatting>
  <conditionalFormatting sqref="EA7:EB7">
    <cfRule type="expression" dxfId="3" priority="66">
      <formula>IF($EA$8="",1,0)</formula>
    </cfRule>
  </conditionalFormatting>
  <conditionalFormatting sqref="EB2:EH5">
    <cfRule type="expression" dxfId="2" priority="84">
      <formula>IF($BK$15="",1,0)</formula>
    </cfRule>
  </conditionalFormatting>
  <conditionalFormatting sqref="EC19:EF20">
    <cfRule type="expression" dxfId="1" priority="72">
      <formula>IF(EC15="",1,0)</formula>
    </cfRule>
  </conditionalFormatting>
  <conditionalFormatting sqref="EG1:EH1">
    <cfRule type="expression" dxfId="0" priority="90">
      <formula>IF($ED$2="",1,0)</formula>
    </cfRule>
  </conditionalFormatting>
  <dataValidations count="3">
    <dataValidation type="list" allowBlank="1" showInputMessage="1" showErrorMessage="1" sqref="AU3:AY4" xr:uid="{0CF87E0F-0BA0-44AF-AC56-A4BD2F3B71A4}">
      <formula1>$CF$1:$CF$4</formula1>
    </dataValidation>
    <dataValidation type="list" allowBlank="1" showInputMessage="1" showErrorMessage="1" sqref="AX23:AY23" xr:uid="{62ED11D3-C171-4446-A605-3C94165EA98B}">
      <formula1>$CA$1:$CA$4</formula1>
    </dataValidation>
    <dataValidation type="list" allowBlank="1" showInputMessage="1" showErrorMessage="1" sqref="BD3" xr:uid="{70ED442D-DF62-4FC3-92E6-9E233F69B283}">
      <formula1>杭符号リスト</formula1>
    </dataValidation>
  </dataValidations>
  <printOptions horizontalCentered="1"/>
  <pageMargins left="0.59055118110236227" right="0" top="0" bottom="0" header="0" footer="0"/>
  <pageSetup paperSize="9" scale="60" fitToHeight="0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 macro="[0]!IchijiAri">
                <anchor moveWithCells="1">
                  <from>
                    <xdr:col>54</xdr:col>
                    <xdr:colOff>47625</xdr:colOff>
                    <xdr:row>13</xdr:row>
                    <xdr:rowOff>9525</xdr:rowOff>
                  </from>
                  <to>
                    <xdr:col>55</xdr:col>
                    <xdr:colOff>285750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0]!IchijiNashi">
                <anchor moveWithCells="1">
                  <from>
                    <xdr:col>54</xdr:col>
                    <xdr:colOff>38100</xdr:colOff>
                    <xdr:row>14</xdr:row>
                    <xdr:rowOff>19050</xdr:rowOff>
                  </from>
                  <to>
                    <xdr:col>55</xdr:col>
                    <xdr:colOff>371475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52</xdr:col>
                    <xdr:colOff>219075</xdr:colOff>
                    <xdr:row>12</xdr:row>
                    <xdr:rowOff>19050</xdr:rowOff>
                  </from>
                  <to>
                    <xdr:col>56</xdr:col>
                    <xdr:colOff>76200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Group Box 4">
              <controlPr defaultSize="0" autoFill="0" autoPict="0">
                <anchor moveWithCells="1">
                  <from>
                    <xdr:col>52</xdr:col>
                    <xdr:colOff>200025</xdr:colOff>
                    <xdr:row>16</xdr:row>
                    <xdr:rowOff>57150</xdr:rowOff>
                  </from>
                  <to>
                    <xdr:col>56</xdr:col>
                    <xdr:colOff>76200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54</xdr:col>
                    <xdr:colOff>66675</xdr:colOff>
                    <xdr:row>22</xdr:row>
                    <xdr:rowOff>9525</xdr:rowOff>
                  </from>
                  <to>
                    <xdr:col>55</xdr:col>
                    <xdr:colOff>371475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Group Box 6">
              <controlPr defaultSize="0" autoFill="0" autoPict="0">
                <anchor moveWithCells="1">
                  <from>
                    <xdr:col>52</xdr:col>
                    <xdr:colOff>219075</xdr:colOff>
                    <xdr:row>20</xdr:row>
                    <xdr:rowOff>133350</xdr:rowOff>
                  </from>
                  <to>
                    <xdr:col>56</xdr:col>
                    <xdr:colOff>28575</xdr:colOff>
                    <xdr:row>24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54</xdr:col>
                    <xdr:colOff>66675</xdr:colOff>
                    <xdr:row>23</xdr:row>
                    <xdr:rowOff>28575</xdr:rowOff>
                  </from>
                  <to>
                    <xdr:col>55</xdr:col>
                    <xdr:colOff>371475</xdr:colOff>
                    <xdr:row>23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8">
              <controlPr defaultSize="0" autoFill="0" autoLine="0" autoPict="0">
                <anchor moveWithCells="1">
                  <from>
                    <xdr:col>54</xdr:col>
                    <xdr:colOff>66675</xdr:colOff>
                    <xdr:row>17</xdr:row>
                    <xdr:rowOff>9525</xdr:rowOff>
                  </from>
                  <to>
                    <xdr:col>55</xdr:col>
                    <xdr:colOff>238125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Option Button 9">
              <controlPr defaultSize="0" autoFill="0" autoLine="0" autoPict="0">
                <anchor moveWithCells="1">
                  <from>
                    <xdr:col>54</xdr:col>
                    <xdr:colOff>66675</xdr:colOff>
                    <xdr:row>18</xdr:row>
                    <xdr:rowOff>19050</xdr:rowOff>
                  </from>
                  <to>
                    <xdr:col>55</xdr:col>
                    <xdr:colOff>238125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Option Button 10">
              <controlPr defaultSize="0" autoFill="0" autoLine="0" autoPict="0">
                <anchor moveWithCells="1">
                  <from>
                    <xdr:col>54</xdr:col>
                    <xdr:colOff>66675</xdr:colOff>
                    <xdr:row>19</xdr:row>
                    <xdr:rowOff>9525</xdr:rowOff>
                  </from>
                  <to>
                    <xdr:col>55</xdr:col>
                    <xdr:colOff>238125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Option Button 11">
              <controlPr defaultSize="0" autoFill="0" autoLine="0" autoPict="0">
                <anchor moveWithCells="1">
                  <from>
                    <xdr:col>54</xdr:col>
                    <xdr:colOff>57150</xdr:colOff>
                    <xdr:row>26</xdr:row>
                    <xdr:rowOff>9525</xdr:rowOff>
                  </from>
                  <to>
                    <xdr:col>55</xdr:col>
                    <xdr:colOff>409575</xdr:colOff>
                    <xdr:row>26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Option Button 12">
              <controlPr defaultSize="0" autoFill="0" autoLine="0" autoPict="0">
                <anchor moveWithCells="1">
                  <from>
                    <xdr:col>54</xdr:col>
                    <xdr:colOff>57150</xdr:colOff>
                    <xdr:row>27</xdr:row>
                    <xdr:rowOff>9525</xdr:rowOff>
                  </from>
                  <to>
                    <xdr:col>55</xdr:col>
                    <xdr:colOff>409575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Option Button 13">
              <controlPr defaultSize="0" autoFill="0" autoLine="0" autoPict="0">
                <anchor moveWithCells="1">
                  <from>
                    <xdr:col>54</xdr:col>
                    <xdr:colOff>57150</xdr:colOff>
                    <xdr:row>28</xdr:row>
                    <xdr:rowOff>0</xdr:rowOff>
                  </from>
                  <to>
                    <xdr:col>55</xdr:col>
                    <xdr:colOff>409575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Option Button 14">
              <controlPr defaultSize="0" autoFill="0" autoLine="0" autoPict="0">
                <anchor moveWithCells="1">
                  <from>
                    <xdr:col>54</xdr:col>
                    <xdr:colOff>57150</xdr:colOff>
                    <xdr:row>29</xdr:row>
                    <xdr:rowOff>9525</xdr:rowOff>
                  </from>
                  <to>
                    <xdr:col>55</xdr:col>
                    <xdr:colOff>409575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Option Button 15">
              <controlPr defaultSize="0" autoFill="0" autoLine="0" autoPict="0">
                <anchor moveWithCells="1">
                  <from>
                    <xdr:col>54</xdr:col>
                    <xdr:colOff>57150</xdr:colOff>
                    <xdr:row>30</xdr:row>
                    <xdr:rowOff>9525</xdr:rowOff>
                  </from>
                  <to>
                    <xdr:col>55</xdr:col>
                    <xdr:colOff>409575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Option Button 16">
              <controlPr defaultSize="0" autoFill="0" autoLine="0" autoPict="0">
                <anchor moveWithCells="1">
                  <from>
                    <xdr:col>54</xdr:col>
                    <xdr:colOff>57150</xdr:colOff>
                    <xdr:row>31</xdr:row>
                    <xdr:rowOff>9525</xdr:rowOff>
                  </from>
                  <to>
                    <xdr:col>55</xdr:col>
                    <xdr:colOff>409575</xdr:colOff>
                    <xdr:row>31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Option Button 17">
              <controlPr defaultSize="0" autoFill="0" autoLine="0" autoPict="0">
                <anchor moveWithCells="1">
                  <from>
                    <xdr:col>54</xdr:col>
                    <xdr:colOff>57150</xdr:colOff>
                    <xdr:row>32</xdr:row>
                    <xdr:rowOff>9525</xdr:rowOff>
                  </from>
                  <to>
                    <xdr:col>55</xdr:col>
                    <xdr:colOff>409575</xdr:colOff>
                    <xdr:row>32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Group Box 18">
              <controlPr defaultSize="0" autoFill="0" autoPict="0">
                <anchor moveWithCells="1">
                  <from>
                    <xdr:col>52</xdr:col>
                    <xdr:colOff>190500</xdr:colOff>
                    <xdr:row>25</xdr:row>
                    <xdr:rowOff>76200</xdr:rowOff>
                  </from>
                  <to>
                    <xdr:col>56</xdr:col>
                    <xdr:colOff>76200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Group Box 19">
              <controlPr defaultSize="0" autoFill="0" autoPict="0">
                <anchor moveWithCells="1">
                  <from>
                    <xdr:col>53</xdr:col>
                    <xdr:colOff>28575</xdr:colOff>
                    <xdr:row>34</xdr:row>
                    <xdr:rowOff>104775</xdr:rowOff>
                  </from>
                  <to>
                    <xdr:col>56</xdr:col>
                    <xdr:colOff>85725</xdr:colOff>
                    <xdr:row>37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Option Button 20">
              <controlPr defaultSize="0" autoFill="0" autoLine="0" autoPict="0" macro="[0]!Kui_5hontugi">
                <anchor moveWithCells="1">
                  <from>
                    <xdr:col>54</xdr:col>
                    <xdr:colOff>9525</xdr:colOff>
                    <xdr:row>35</xdr:row>
                    <xdr:rowOff>0</xdr:rowOff>
                  </from>
                  <to>
                    <xdr:col>54</xdr:col>
                    <xdr:colOff>361950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Option Button 21">
              <controlPr defaultSize="0" autoFill="0" autoLine="0" autoPict="0" macro="[0]!Kui_7hontugi">
                <anchor moveWithCells="1">
                  <from>
                    <xdr:col>54</xdr:col>
                    <xdr:colOff>9525</xdr:colOff>
                    <xdr:row>36</xdr:row>
                    <xdr:rowOff>0</xdr:rowOff>
                  </from>
                  <to>
                    <xdr:col>54</xdr:col>
                    <xdr:colOff>361950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7</vt:i4>
      </vt:variant>
    </vt:vector>
  </HeadingPairs>
  <TitlesOfParts>
    <vt:vector size="8" baseType="lpstr">
      <vt:lpstr>チェックシート</vt:lpstr>
      <vt:lpstr>bighead</vt:lpstr>
      <vt:lpstr>bighip</vt:lpstr>
      <vt:lpstr>チェックシート!Print_Area</vt:lpstr>
      <vt:lpstr>straight</vt:lpstr>
      <vt:lpstr>チェックシート!セメント種類</vt:lpstr>
      <vt:lpstr>チェックシート!施工区分</vt:lpstr>
      <vt:lpstr>チェックシート!先端地盤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yuho_shinkawa</dc:creator>
  <cp:lastModifiedBy>yuho_shinkawa</cp:lastModifiedBy>
  <dcterms:created xsi:type="dcterms:W3CDTF">2025-04-03T09:39:36Z</dcterms:created>
  <dcterms:modified xsi:type="dcterms:W3CDTF">2025-04-05T00:48:18Z</dcterms:modified>
</cp:coreProperties>
</file>