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c/Desktop/6123/Mine/Data/"/>
    </mc:Choice>
  </mc:AlternateContent>
  <xr:revisionPtr revIDLastSave="0" documentId="13_ncr:1_{570C2FDF-1058-8943-BFA0-B9B5B1D222E0}" xr6:coauthVersionLast="47" xr6:coauthVersionMax="47" xr10:uidLastSave="{00000000-0000-0000-0000-000000000000}"/>
  <bookViews>
    <workbookView xWindow="46400" yWindow="2680" windowWidth="32340" windowHeight="17440" activeTab="3" xr2:uid="{5698F9BF-0A14-F84F-B752-6BCB07D4C628}"/>
  </bookViews>
  <sheets>
    <sheet name="general glidepath" sheetId="1" r:id="rId1"/>
    <sheet name="to vs through" sheetId="7" r:id="rId2"/>
    <sheet name="Tactical Asset Allocation" sheetId="4" r:id="rId3"/>
    <sheet name=" Vanguard TDF list" sheetId="3" r:id="rId4"/>
    <sheet name="2011 vs 2021 glidepath" sheetId="6" r:id="rId5"/>
    <sheet name="Death Rate Table" sheetId="8" r:id="rId6"/>
    <sheet name="Vanguard 2030 data" sheetId="2" r:id="rId7"/>
    <sheet name="AUM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3" i="6" l="1"/>
  <c r="F23" i="6"/>
  <c r="E24" i="6"/>
  <c r="F24" i="6"/>
  <c r="E25" i="6"/>
  <c r="F25" i="6"/>
  <c r="E26" i="6"/>
  <c r="F26" i="6"/>
  <c r="E27" i="6"/>
  <c r="F27" i="6"/>
  <c r="E28" i="6"/>
  <c r="F28" i="6"/>
  <c r="E29" i="6"/>
  <c r="F29" i="6"/>
  <c r="E30" i="6"/>
  <c r="F30" i="6"/>
  <c r="E31" i="6"/>
  <c r="F31" i="6"/>
  <c r="E32" i="6"/>
  <c r="F32" i="6"/>
  <c r="E33" i="6"/>
  <c r="F33" i="6"/>
  <c r="E34" i="6"/>
  <c r="F34" i="6"/>
  <c r="E35" i="6"/>
  <c r="F35" i="6"/>
  <c r="D24" i="6"/>
  <c r="D25" i="6"/>
  <c r="D26" i="6"/>
  <c r="D27" i="6"/>
  <c r="D28" i="6"/>
  <c r="D29" i="6"/>
  <c r="D30" i="6"/>
  <c r="D31" i="6"/>
  <c r="D32" i="6"/>
  <c r="D33" i="6"/>
  <c r="D34" i="6"/>
  <c r="D35" i="6"/>
  <c r="D23" i="6"/>
  <c r="T73" i="1"/>
  <c r="T74" i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T82" i="1"/>
  <c r="T83" i="1"/>
  <c r="T70" i="1"/>
  <c r="T71" i="1"/>
  <c r="T72" i="1"/>
  <c r="T69" i="1"/>
  <c r="U69" i="1" s="1"/>
  <c r="U74" i="1"/>
  <c r="U82" i="1"/>
  <c r="U72" i="1"/>
  <c r="U73" i="1"/>
  <c r="U81" i="1"/>
  <c r="U83" i="1"/>
  <c r="U70" i="1"/>
  <c r="U71" i="1"/>
  <c r="R70" i="1"/>
  <c r="R71" i="1"/>
  <c r="R72" i="1"/>
  <c r="R73" i="1"/>
  <c r="R74" i="1"/>
  <c r="R75" i="1"/>
  <c r="R76" i="1"/>
  <c r="R77" i="1"/>
  <c r="Q77" i="1"/>
  <c r="Q76" i="1"/>
  <c r="Q75" i="1"/>
  <c r="Q74" i="1"/>
  <c r="Q73" i="1"/>
  <c r="Q72" i="1"/>
  <c r="Q71" i="1"/>
  <c r="Q70" i="1"/>
  <c r="R69" i="1"/>
  <c r="F14" i="7"/>
  <c r="F8" i="7"/>
  <c r="E14" i="7"/>
  <c r="E8" i="7"/>
  <c r="D8" i="7"/>
  <c r="D14" i="7"/>
  <c r="H7" i="5"/>
  <c r="G7" i="5"/>
  <c r="J7" i="3"/>
  <c r="G7" i="3"/>
  <c r="J77" i="3"/>
  <c r="G77" i="3"/>
  <c r="J70" i="3"/>
  <c r="G70" i="3"/>
  <c r="J63" i="3"/>
  <c r="G63" i="3"/>
  <c r="J56" i="3"/>
  <c r="G56" i="3"/>
  <c r="J49" i="3"/>
  <c r="G49" i="3"/>
  <c r="J42" i="3"/>
  <c r="G42" i="3"/>
  <c r="J35" i="3"/>
  <c r="G35" i="3"/>
  <c r="J28" i="3"/>
  <c r="G28" i="3"/>
  <c r="G14" i="3"/>
  <c r="G21" i="3"/>
  <c r="J21" i="3"/>
  <c r="J14" i="3"/>
  <c r="L10" i="3" a="1"/>
  <c r="L16" i="3" a="1"/>
  <c r="M15" i="3" a="1"/>
  <c r="M18" i="3" a="1"/>
  <c r="M9" i="3" a="1"/>
  <c r="L9" i="3" a="1"/>
  <c r="M16" i="3" a="1"/>
  <c r="M17" i="3" a="1"/>
  <c r="L11" i="3" a="1"/>
  <c r="M12" i="3" a="1"/>
  <c r="L14" i="3" a="1"/>
  <c r="L17" i="3" a="1"/>
  <c r="M11" i="3" a="1"/>
  <c r="L12" i="3" a="1"/>
  <c r="L13" i="3" a="1"/>
  <c r="M13" i="3" a="1"/>
  <c r="L18" i="3" a="1"/>
  <c r="L15" i="3" a="1"/>
  <c r="M10" i="3" a="1"/>
  <c r="M14" i="3" a="1"/>
  <c r="H6" i="5" l="1"/>
  <c r="J6" i="5" s="1"/>
  <c r="M17" i="3"/>
  <c r="M13" i="3"/>
  <c r="M16" i="3"/>
  <c r="M12" i="3"/>
  <c r="M15" i="3"/>
  <c r="M11" i="3"/>
  <c r="M18" i="3"/>
  <c r="M14" i="3"/>
  <c r="M10" i="3"/>
  <c r="M9" i="3"/>
  <c r="L18" i="3"/>
  <c r="L14" i="3"/>
  <c r="L17" i="3"/>
  <c r="L13" i="3"/>
  <c r="L16" i="3"/>
  <c r="L12" i="3"/>
  <c r="L15" i="3"/>
  <c r="L11" i="3"/>
  <c r="L10" i="3"/>
  <c r="L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<sst xmlns="http://schemas.openxmlformats.org/spreadsheetml/2006/main" count="174" uniqueCount="73">
  <si>
    <t>Vanguard Total International Stock Index Fund Investor Shares (Equity)</t>
  </si>
  <si>
    <t>Vanguard Total Bond Market II Index Fund Investor Shares (Bond)</t>
  </si>
  <si>
    <t>Vanguard Total International Bond II Index Fund (Bond)</t>
  </si>
  <si>
    <r>
      <t>Vanguard Total Stock Market Index Fund Institutional Plus Shares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0000"/>
        <rFont val="Times New Roman"/>
        <family val="1"/>
      </rPr>
      <t>(Equity)</t>
    </r>
  </si>
  <si>
    <t>Equity</t>
  </si>
  <si>
    <t>Bond</t>
  </si>
  <si>
    <t>Vanguard Total Bond Market II Index Fund Investor Shares</t>
  </si>
  <si>
    <t>Vanguard Total Stock Market Index Fund Institutional Plus Shares</t>
  </si>
  <si>
    <t>Vanguard Total International Stock Index Fund Investor Shares</t>
  </si>
  <si>
    <t>Vanguard Total International Bond II Index Fund</t>
  </si>
  <si>
    <t>Vanguard Short-Term Inflation-Protected Securities Index Fund Admiral Shares</t>
  </si>
  <si>
    <t xml:space="preserve">Vanguard Target Retirement </t>
  </si>
  <si>
    <t>Fund</t>
  </si>
  <si>
    <t>bn</t>
  </si>
  <si>
    <t>straight line</t>
  </si>
  <si>
    <t>to-date</t>
  </si>
  <si>
    <t>through-date</t>
  </si>
  <si>
    <t>Age</t>
  </si>
  <si>
    <t>Vanguard</t>
  </si>
  <si>
    <t>Fidelity</t>
  </si>
  <si>
    <t>FIAM</t>
  </si>
  <si>
    <t>T. Rowe Price</t>
  </si>
  <si>
    <t>JPMorgan</t>
  </si>
  <si>
    <t>Nuveen</t>
  </si>
  <si>
    <t>Blackrock</t>
  </si>
  <si>
    <t>Principal Global Investments Principal</t>
  </si>
  <si>
    <t>John Hancock Investments </t>
  </si>
  <si>
    <t>American Century</t>
  </si>
  <si>
    <t>Allow?</t>
  </si>
  <si>
    <t>N</t>
  </si>
  <si>
    <t>Y</t>
  </si>
  <si>
    <t>Vangard TDF</t>
  </si>
  <si>
    <t>TDF universe</t>
  </si>
  <si>
    <t>total AUM</t>
  </si>
  <si>
    <t>AUM with the transition + retirement period</t>
  </si>
  <si>
    <t>Average slope</t>
  </si>
  <si>
    <t>trimmed US equity position annually</t>
  </si>
  <si>
    <t>US Equity %</t>
  </si>
  <si>
    <t>years to retirement</t>
  </si>
  <si>
    <t>Vanguard Target Retirement 2020</t>
  </si>
  <si>
    <t>Blackrock LifePath Index</t>
  </si>
  <si>
    <t>American Century One Choice</t>
  </si>
  <si>
    <t>JPMorgan SmartRetirement</t>
  </si>
  <si>
    <t>USAA Target Retirement</t>
  </si>
  <si>
    <t>FFFDX</t>
  </si>
  <si>
    <t>VTWNX</t>
  </si>
  <si>
    <t>Fidelity Freedom 2020</t>
  </si>
  <si>
    <t>American Funds Target Date Retirement 2020</t>
  </si>
  <si>
    <t>AACTX</t>
  </si>
  <si>
    <t>TRRBX</t>
  </si>
  <si>
    <t>LIRIX</t>
  </si>
  <si>
    <t>ARTOX</t>
  </si>
  <si>
    <t>JTTIX</t>
  </si>
  <si>
    <t>URTNX</t>
  </si>
  <si>
    <t>Mean</t>
  </si>
  <si>
    <t>Ticker</t>
  </si>
  <si>
    <t>Fund Name</t>
  </si>
  <si>
    <t>Equity Allocation *</t>
  </si>
  <si>
    <t>Return 2021</t>
  </si>
  <si>
    <t xml:space="preserve"> Return Q1 2020</t>
  </si>
  <si>
    <t>T. Rowe Price Retirement 2020</t>
  </si>
  <si>
    <t>* as of Feb 28th 2022</t>
  </si>
  <si>
    <t>Glidepath</t>
  </si>
  <si>
    <t>Human Capital</t>
  </si>
  <si>
    <t>Financial Capital</t>
  </si>
  <si>
    <t>Extended Personal Portfolio</t>
  </si>
  <si>
    <t>Target-Date Mutual Fund</t>
  </si>
  <si>
    <t>Collective Investment Trust</t>
  </si>
  <si>
    <t>Male</t>
  </si>
  <si>
    <t>Female</t>
  </si>
  <si>
    <t>Year</t>
  </si>
  <si>
    <t>To</t>
  </si>
  <si>
    <t>To-Date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</si>
</sst>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0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40">
    <xf numFmtId="0" fontId="0" fillId="0" borderId="0" xfId="0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3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/>
    <xf numFmtId="164" fontId="4" fillId="3" borderId="0" xfId="0" applyNumberFormat="1" applyFont="1" applyFill="1"/>
    <xf numFmtId="0" fontId="4" fillId="3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2" fontId="4" fillId="3" borderId="0" xfId="0" applyNumberFormat="1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5" fontId="0" fillId="0" borderId="0" xfId="0" applyNumberFormat="1"/>
    <xf numFmtId="0" fontId="8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0" fillId="0" borderId="0" xfId="0" applyFont="1"/>
    <xf numFmtId="9" fontId="0" fillId="0" borderId="0" xfId="1" applyFon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81A1C2"/>
      <color rgb="FFEFED02"/>
      <color rgb="FFDF0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26171480014875E-2"/>
          <c:y val="0.11120000000000002"/>
          <c:w val="0.88794681940648046"/>
          <c:h val="0.76990093980187946"/>
        </c:manualLayout>
      </c:layout>
      <c:lineChart>
        <c:grouping val="standard"/>
        <c:varyColors val="0"/>
        <c:ser>
          <c:idx val="0"/>
          <c:order val="0"/>
          <c:tx>
            <c:strRef>
              <c:f>'general glidepath'!$C$7</c:f>
              <c:strCache>
                <c:ptCount val="1"/>
                <c:pt idx="0">
                  <c:v>straight line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'general glidepath'!$P$69:$P$85</c:f>
              <c:numCache>
                <c:formatCode>General</c:formatCod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cat>
          <c:val>
            <c:numRef>
              <c:f>'general glidepath'!$C$8:$C$24</c:f>
              <c:numCache>
                <c:formatCode>General</c:formatCode>
                <c:ptCount val="17"/>
                <c:pt idx="0">
                  <c:v>0.9</c:v>
                </c:pt>
                <c:pt idx="1">
                  <c:v>0.85</c:v>
                </c:pt>
                <c:pt idx="2">
                  <c:v>0.8</c:v>
                </c:pt>
                <c:pt idx="3">
                  <c:v>0.75</c:v>
                </c:pt>
                <c:pt idx="4">
                  <c:v>0.7</c:v>
                </c:pt>
                <c:pt idx="5">
                  <c:v>0.65</c:v>
                </c:pt>
                <c:pt idx="6">
                  <c:v>0.6</c:v>
                </c:pt>
                <c:pt idx="7">
                  <c:v>0.55000000000000004</c:v>
                </c:pt>
                <c:pt idx="8">
                  <c:v>0.5</c:v>
                </c:pt>
                <c:pt idx="9">
                  <c:v>0.45</c:v>
                </c:pt>
                <c:pt idx="10">
                  <c:v>0.4</c:v>
                </c:pt>
                <c:pt idx="11">
                  <c:v>0.35</c:v>
                </c:pt>
                <c:pt idx="12">
                  <c:v>0.29999999999999899</c:v>
                </c:pt>
                <c:pt idx="13">
                  <c:v>0.249999999999999</c:v>
                </c:pt>
                <c:pt idx="14">
                  <c:v>0.19999999999999901</c:v>
                </c:pt>
                <c:pt idx="15">
                  <c:v>0.149999999999999</c:v>
                </c:pt>
                <c:pt idx="16">
                  <c:v>9.9999999999999006E-2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6E-F746-B499-90F97F09C680}"/>
            </c:ext>
          </c:extLst>
        </c:ser>
        <c:ser>
          <c:idx val="1"/>
          <c:order val="1"/>
          <c:tx>
            <c:strRef>
              <c:f>'general glidepath'!$D$7</c:f>
              <c:strCache>
                <c:ptCount val="1"/>
                <c:pt idx="0">
                  <c:v>to-date</c:v>
                </c:pt>
              </c:strCache>
            </c:strRef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'general glidepath'!$P$69:$P$85</c:f>
              <c:numCache>
                <c:formatCode>General</c:formatCod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cat>
          <c:val>
            <c:numRef>
              <c:f>'general glidepath'!$D$8:$D$24</c:f>
              <c:numCache>
                <c:formatCode>General</c:formatCode>
                <c:ptCount val="17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0.8</c:v>
                </c:pt>
                <c:pt idx="6">
                  <c:v>0.7</c:v>
                </c:pt>
                <c:pt idx="7">
                  <c:v>0.6</c:v>
                </c:pt>
                <c:pt idx="8">
                  <c:v>0.5</c:v>
                </c:pt>
                <c:pt idx="9">
                  <c:v>0.4</c:v>
                </c:pt>
                <c:pt idx="10">
                  <c:v>0.3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6E-F746-B499-90F97F09C680}"/>
            </c:ext>
          </c:extLst>
        </c:ser>
        <c:ser>
          <c:idx val="2"/>
          <c:order val="2"/>
          <c:tx>
            <c:strRef>
              <c:f>'general glidepath'!$E$7</c:f>
              <c:strCache>
                <c:ptCount val="1"/>
                <c:pt idx="0">
                  <c:v>through-date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'general glidepath'!$P$69:$P$85</c:f>
              <c:numCache>
                <c:formatCode>General</c:formatCod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cat>
          <c:val>
            <c:numRef>
              <c:f>'general glidepath'!$E$8:$E$24</c:f>
              <c:numCache>
                <c:formatCode>General</c:formatCode>
                <c:ptCount val="17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0.81499999999999995</c:v>
                </c:pt>
                <c:pt idx="6">
                  <c:v>0.73</c:v>
                </c:pt>
                <c:pt idx="7">
                  <c:v>0.64500000000000002</c:v>
                </c:pt>
                <c:pt idx="8">
                  <c:v>0.56000000000000005</c:v>
                </c:pt>
                <c:pt idx="9">
                  <c:v>0.47499999999999998</c:v>
                </c:pt>
                <c:pt idx="10">
                  <c:v>0.39</c:v>
                </c:pt>
                <c:pt idx="11">
                  <c:v>0.30499999999999999</c:v>
                </c:pt>
                <c:pt idx="12">
                  <c:v>0.27</c:v>
                </c:pt>
                <c:pt idx="13">
                  <c:v>0.23499999999999999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6E-F746-B499-90F97F09C6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916863"/>
        <c:axId val="1439866271"/>
      </c:lineChart>
      <c:catAx>
        <c:axId val="143991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Age</a:t>
                </a:r>
              </a:p>
            </c:rich>
          </c:tx>
          <c:layout>
            <c:manualLayout>
              <c:xMode val="edge"/>
              <c:yMode val="edge"/>
              <c:x val="0.93220164576843401"/>
              <c:y val="0.930644876106121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66271"/>
        <c:crosses val="autoZero"/>
        <c:auto val="1"/>
        <c:lblAlgn val="ctr"/>
        <c:lblOffset val="100"/>
        <c:noMultiLvlLbl val="0"/>
      </c:catAx>
      <c:valAx>
        <c:axId val="1439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Equity Ratio</a:t>
                </a:r>
              </a:p>
            </c:rich>
          </c:tx>
          <c:layout>
            <c:manualLayout>
              <c:xMode val="edge"/>
              <c:yMode val="edge"/>
              <c:x val="7.2956486800978904E-3"/>
              <c:y val="2.749873999223339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1686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26171480014875E-2"/>
          <c:y val="0.11120000000000002"/>
          <c:w val="0.88794681940648046"/>
          <c:h val="0.76990093980187946"/>
        </c:manualLayout>
      </c:layout>
      <c:lineChart>
        <c:grouping val="standard"/>
        <c:varyColors val="0"/>
        <c:ser>
          <c:idx val="2"/>
          <c:order val="0"/>
          <c:tx>
            <c:strRef>
              <c:f>'general glidepath'!$E$7</c:f>
              <c:strCache>
                <c:ptCount val="1"/>
                <c:pt idx="0">
                  <c:v>through-date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'general glidepath'!$B$35:$B$49</c:f>
              <c:numCache>
                <c:formatCode>General</c:formatCode>
                <c:ptCount val="15"/>
                <c:pt idx="0">
                  <c:v>20</c:v>
                </c:pt>
                <c:pt idx="4">
                  <c:v>40</c:v>
                </c:pt>
                <c:pt idx="9">
                  <c:v>65</c:v>
                </c:pt>
                <c:pt idx="11">
                  <c:v>75</c:v>
                </c:pt>
                <c:pt idx="14">
                  <c:v>90</c:v>
                </c:pt>
              </c:numCache>
            </c:numRef>
          </c:cat>
          <c:val>
            <c:numRef>
              <c:f>'general glidepath'!$C$35:$C$49</c:f>
              <c:numCache>
                <c:formatCode>General</c:formatCode>
                <c:ptCount val="15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0.81499999999999995</c:v>
                </c:pt>
                <c:pt idx="6">
                  <c:v>0.73</c:v>
                </c:pt>
                <c:pt idx="7">
                  <c:v>0.64500000000000002</c:v>
                </c:pt>
                <c:pt idx="8">
                  <c:v>0.56000000000000005</c:v>
                </c:pt>
                <c:pt idx="9">
                  <c:v>0.46</c:v>
                </c:pt>
                <c:pt idx="10">
                  <c:v>0.38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E0-4940-88A3-CEC0B7C40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916863"/>
        <c:axId val="1439866271"/>
      </c:lineChart>
      <c:catAx>
        <c:axId val="143991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1"/>
          <a:lstStyle/>
          <a:p>
            <a:pPr>
              <a:defRPr sz="1200" b="1" i="0" u="none" strike="noStrike" kern="1200" cap="none" spc="0" normalizeH="0" baseline="0">
                <a:ln>
                  <a:noFill/>
                </a:ln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66271"/>
        <c:crosses val="autoZero"/>
        <c:auto val="1"/>
        <c:lblAlgn val="ctr"/>
        <c:lblOffset val="100"/>
        <c:noMultiLvlLbl val="0"/>
      </c:catAx>
      <c:valAx>
        <c:axId val="1439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Equity Ratio</a:t>
                </a:r>
              </a:p>
            </c:rich>
          </c:tx>
          <c:layout>
            <c:manualLayout>
              <c:xMode val="edge"/>
              <c:yMode val="edge"/>
              <c:x val="7.2956486800978904E-3"/>
              <c:y val="2.749873999223339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1686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26171480014875E-2"/>
          <c:y val="0.11120000000000002"/>
          <c:w val="0.88794681940648046"/>
          <c:h val="0.76990093980187946"/>
        </c:manualLayout>
      </c:layout>
      <c:barChart>
        <c:barDir val="col"/>
        <c:grouping val="percentStacked"/>
        <c:varyColors val="0"/>
        <c:ser>
          <c:idx val="0"/>
          <c:order val="1"/>
          <c:tx>
            <c:strRef>
              <c:f>'general glidepath'!$T$68</c:f>
              <c:strCache>
                <c:ptCount val="1"/>
                <c:pt idx="0">
                  <c:v>Extended Personal Portfolio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'general glidepath'!$T$69:$T$83</c:f>
              <c:numCache>
                <c:formatCode>0%</c:formatCode>
                <c:ptCount val="15"/>
                <c:pt idx="0">
                  <c:v>0.3</c:v>
                </c:pt>
                <c:pt idx="1">
                  <c:v>0.3666666666666667</c:v>
                </c:pt>
                <c:pt idx="2">
                  <c:v>0.43333333333333335</c:v>
                </c:pt>
                <c:pt idx="3">
                  <c:v>0.5</c:v>
                </c:pt>
                <c:pt idx="4">
                  <c:v>0.52222222222222225</c:v>
                </c:pt>
                <c:pt idx="5">
                  <c:v>0.52222222222222225</c:v>
                </c:pt>
                <c:pt idx="6">
                  <c:v>0.5</c:v>
                </c:pt>
                <c:pt idx="7">
                  <c:v>0.45555555555555555</c:v>
                </c:pt>
                <c:pt idx="8">
                  <c:v>0.3888888888888889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CB-8E4A-8B0F-6C3FB04C897F}"/>
            </c:ext>
          </c:extLst>
        </c:ser>
        <c:ser>
          <c:idx val="2"/>
          <c:order val="2"/>
          <c:tx>
            <c:strRef>
              <c:f>'general glidepath'!$U$68</c:f>
              <c:strCache>
                <c:ptCount val="1"/>
                <c:pt idx="0">
                  <c:v>Bond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'general glidepath'!$U$69:$U$83</c:f>
              <c:numCache>
                <c:formatCode>0%</c:formatCode>
                <c:ptCount val="15"/>
                <c:pt idx="0">
                  <c:v>0.7</c:v>
                </c:pt>
                <c:pt idx="1">
                  <c:v>0.6333333333333333</c:v>
                </c:pt>
                <c:pt idx="2">
                  <c:v>0.56666666666666665</c:v>
                </c:pt>
                <c:pt idx="3">
                  <c:v>0.5</c:v>
                </c:pt>
                <c:pt idx="4">
                  <c:v>0.47777777777777775</c:v>
                </c:pt>
                <c:pt idx="5">
                  <c:v>0.47777777777777775</c:v>
                </c:pt>
                <c:pt idx="6">
                  <c:v>0.5</c:v>
                </c:pt>
                <c:pt idx="7">
                  <c:v>0.54444444444444451</c:v>
                </c:pt>
                <c:pt idx="8">
                  <c:v>0.61111111111111116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CB-8E4A-8B0F-6C3FB04C8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100"/>
        <c:axId val="1439916863"/>
        <c:axId val="1439866271"/>
      </c:barChart>
      <c:lineChart>
        <c:grouping val="standard"/>
        <c:varyColors val="0"/>
        <c:ser>
          <c:idx val="1"/>
          <c:order val="0"/>
          <c:tx>
            <c:strRef>
              <c:f>'general glidepath'!$S$68</c:f>
              <c:strCache>
                <c:ptCount val="1"/>
                <c:pt idx="0">
                  <c:v>Glidepath</c:v>
                </c:pt>
              </c:strCache>
            </c:strRef>
          </c:tx>
          <c:spPr>
            <a:ln w="381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'general glidepath'!$P$69:$P$83</c:f>
              <c:numCache>
                <c:formatCode>General</c:formatCode>
                <c:ptCount val="15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cat>
          <c:val>
            <c:numRef>
              <c:f>'general glidepath'!$S$69:$S$83</c:f>
              <c:numCache>
                <c:formatCode>General</c:formatCode>
                <c:ptCount val="15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CB-8E4A-8B0F-6C3FB04C8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916863"/>
        <c:axId val="1439866271"/>
      </c:lineChart>
      <c:catAx>
        <c:axId val="143991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>
                    <a:solidFill>
                      <a:schemeClr val="tx1"/>
                    </a:solidFill>
                  </a:rPr>
                  <a:t>Age</a:t>
                </a:r>
              </a:p>
            </c:rich>
          </c:tx>
          <c:layout>
            <c:manualLayout>
              <c:xMode val="edge"/>
              <c:yMode val="edge"/>
              <c:x val="0.93220164576843401"/>
              <c:y val="0.930644876106121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66271"/>
        <c:crosses val="autoZero"/>
        <c:auto val="1"/>
        <c:lblAlgn val="ctr"/>
        <c:lblOffset val="100"/>
        <c:noMultiLvlLbl val="0"/>
      </c:catAx>
      <c:valAx>
        <c:axId val="1439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5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>
                    <a:solidFill>
                      <a:schemeClr val="tx1"/>
                    </a:solidFill>
                  </a:rPr>
                  <a:t>Equity Ratio</a:t>
                </a:r>
              </a:p>
            </c:rich>
          </c:tx>
          <c:layout>
            <c:manualLayout>
              <c:xMode val="edge"/>
              <c:yMode val="edge"/>
              <c:x val="7.2956486800978904E-3"/>
              <c:y val="2.749873999223339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5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1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0.43752007639204149"/>
          <c:y val="0.93718092756064419"/>
          <c:w val="0.1474912206550722"/>
          <c:h val="4.8691928140667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26171480014875E-2"/>
          <c:y val="0.11120000000000002"/>
          <c:w val="0.88794681940648046"/>
          <c:h val="0.76990093980187946"/>
        </c:manualLayout>
      </c:layout>
      <c:lineChart>
        <c:grouping val="standard"/>
        <c:varyColors val="0"/>
        <c:ser>
          <c:idx val="1"/>
          <c:order val="0"/>
          <c:tx>
            <c:strRef>
              <c:f>'general glidepath'!$D$7</c:f>
              <c:strCache>
                <c:ptCount val="1"/>
                <c:pt idx="0">
                  <c:v>to-date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'general glidepath'!$P$69:$P$85</c:f>
              <c:numCache>
                <c:formatCode>General</c:formatCod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cat>
          <c:val>
            <c:numRef>
              <c:f>'general glidepath'!$D$8:$D$24</c:f>
              <c:numCache>
                <c:formatCode>General</c:formatCode>
                <c:ptCount val="17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0.8</c:v>
                </c:pt>
                <c:pt idx="6">
                  <c:v>0.7</c:v>
                </c:pt>
                <c:pt idx="7">
                  <c:v>0.6</c:v>
                </c:pt>
                <c:pt idx="8">
                  <c:v>0.5</c:v>
                </c:pt>
                <c:pt idx="9">
                  <c:v>0.4</c:v>
                </c:pt>
                <c:pt idx="10">
                  <c:v>0.3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5-7149-AF99-617D4A195E42}"/>
            </c:ext>
          </c:extLst>
        </c:ser>
        <c:ser>
          <c:idx val="2"/>
          <c:order val="1"/>
          <c:tx>
            <c:strRef>
              <c:f>'general glidepath'!$E$7</c:f>
              <c:strCache>
                <c:ptCount val="1"/>
                <c:pt idx="0">
                  <c:v>through-date</c:v>
                </c:pt>
              </c:strCache>
            </c:strRef>
          </c:tx>
          <c:spPr>
            <a:ln w="2222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'general glidepath'!$P$69:$P$85</c:f>
              <c:numCache>
                <c:formatCode>General</c:formatCod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</c:numCache>
            </c:numRef>
          </c:cat>
          <c:val>
            <c:numRef>
              <c:f>'general glidepath'!$E$8:$E$24</c:f>
              <c:numCache>
                <c:formatCode>General</c:formatCode>
                <c:ptCount val="17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0.81499999999999995</c:v>
                </c:pt>
                <c:pt idx="6">
                  <c:v>0.73</c:v>
                </c:pt>
                <c:pt idx="7">
                  <c:v>0.64500000000000002</c:v>
                </c:pt>
                <c:pt idx="8">
                  <c:v>0.56000000000000005</c:v>
                </c:pt>
                <c:pt idx="9">
                  <c:v>0.47499999999999998</c:v>
                </c:pt>
                <c:pt idx="10">
                  <c:v>0.39</c:v>
                </c:pt>
                <c:pt idx="11">
                  <c:v>0.30499999999999999</c:v>
                </c:pt>
                <c:pt idx="12">
                  <c:v>0.27</c:v>
                </c:pt>
                <c:pt idx="13">
                  <c:v>0.23499999999999999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5-7149-AF99-617D4A195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9916863"/>
        <c:axId val="1439866271"/>
      </c:lineChart>
      <c:catAx>
        <c:axId val="143991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/>
                  <a:t>Age</a:t>
                </a:r>
              </a:p>
            </c:rich>
          </c:tx>
          <c:layout>
            <c:manualLayout>
              <c:xMode val="edge"/>
              <c:yMode val="edge"/>
              <c:x val="0.93220164576843401"/>
              <c:y val="0.930644876106121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866271"/>
        <c:crosses val="autoZero"/>
        <c:auto val="1"/>
        <c:lblAlgn val="ctr"/>
        <c:lblOffset val="100"/>
        <c:noMultiLvlLbl val="0"/>
      </c:catAx>
      <c:valAx>
        <c:axId val="14398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 b="1"/>
                  <a:t>Equity Ratio</a:t>
                </a:r>
              </a:p>
            </c:rich>
          </c:tx>
          <c:layout>
            <c:manualLayout>
              <c:xMode val="edge"/>
              <c:yMode val="edge"/>
              <c:x val="7.2956486800978904E-3"/>
              <c:y val="2.749873999223339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16863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050354043716697"/>
          <c:y val="0.18393802278474589"/>
          <c:w val="0.20828373590478128"/>
          <c:h val="0.176699679457361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2021</a:t>
            </a:r>
            <a:r>
              <a:rPr lang="en-US" sz="1800" b="1" baseline="0"/>
              <a:t> Total </a:t>
            </a:r>
            <a:r>
              <a:rPr lang="en-US" sz="1800" b="1"/>
              <a:t>Return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 vs through'!$B$32:$B$39</c:f>
              <c:strCache>
                <c:ptCount val="8"/>
                <c:pt idx="0">
                  <c:v>To</c:v>
                </c:pt>
                <c:pt idx="1">
                  <c:v>To</c:v>
                </c:pt>
                <c:pt idx="2">
                  <c:v>To</c:v>
                </c:pt>
                <c:pt idx="3">
                  <c:v>To</c:v>
                </c:pt>
                <c:pt idx="4">
                  <c:v>To-Date</c:v>
                </c:pt>
                <c:pt idx="5">
                  <c:v>To-Date</c:v>
                </c:pt>
                <c:pt idx="6">
                  <c:v>To-Date</c:v>
                </c:pt>
                <c:pt idx="7">
                  <c:v>To-Date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2"/>
              <c:spPr>
                <a:solidFill>
                  <a:schemeClr val="accent4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EFC-8840-9C89-01CB6E5CAF07}"/>
              </c:ext>
            </c:extLst>
          </c:dPt>
          <c:dPt>
            <c:idx val="1"/>
            <c:marker>
              <c:symbol val="circle"/>
              <c:size val="12"/>
              <c:spPr>
                <a:solidFill>
                  <a:schemeClr val="accent4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EFC-8840-9C89-01CB6E5CAF07}"/>
              </c:ext>
            </c:extLst>
          </c:dPt>
          <c:dPt>
            <c:idx val="2"/>
            <c:marker>
              <c:symbol val="circle"/>
              <c:size val="12"/>
              <c:spPr>
                <a:solidFill>
                  <a:schemeClr val="accent4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EFC-8840-9C89-01CB6E5CAF07}"/>
              </c:ext>
            </c:extLst>
          </c:dPt>
          <c:dPt>
            <c:idx val="3"/>
            <c:marker>
              <c:symbol val="circle"/>
              <c:size val="12"/>
              <c:spPr>
                <a:solidFill>
                  <a:schemeClr val="accent4"/>
                </a:solidFill>
                <a:ln w="15875">
                  <a:noFill/>
                </a:ln>
                <a:effectLst>
                  <a:outerShdw blurRad="50800" dist="50800" dir="5400000" sx="1000" sy="1000" algn="ctr" rotWithShape="0">
                    <a:srgbClr val="000000">
                      <a:alpha val="43137"/>
                    </a:srgbClr>
                  </a:outerShdw>
                </a:effectLst>
              </c:spPr>
            </c:marker>
            <c:bubble3D val="0"/>
            <c:spPr>
              <a:ln w="19050" cap="rnd">
                <a:noFill/>
                <a:round/>
              </a:ln>
              <a:effectLst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EFC-8840-9C89-01CB6E5CAF07}"/>
              </c:ext>
            </c:extLst>
          </c:dPt>
          <c:dPt>
            <c:idx val="4"/>
            <c:marker>
              <c:symbol val="circle"/>
              <c:size val="12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EFC-8840-9C89-01CB6E5CAF07}"/>
              </c:ext>
            </c:extLst>
          </c:dPt>
          <c:dPt>
            <c:idx val="5"/>
            <c:marker>
              <c:symbol val="circle"/>
              <c:size val="12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EFC-8840-9C89-01CB6E5CAF07}"/>
              </c:ext>
            </c:extLst>
          </c:dPt>
          <c:dPt>
            <c:idx val="6"/>
            <c:marker>
              <c:symbol val="circle"/>
              <c:size val="12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EFC-8840-9C89-01CB6E5CAF07}"/>
              </c:ext>
            </c:extLst>
          </c:dPt>
          <c:dPt>
            <c:idx val="7"/>
            <c:marker>
              <c:symbol val="circle"/>
              <c:size val="12"/>
              <c:spPr>
                <a:solidFill>
                  <a:srgbClr val="7030A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EFC-8840-9C89-01CB6E5CAF07}"/>
              </c:ext>
            </c:extLst>
          </c:dPt>
          <c:xVal>
            <c:numRef>
              <c:f>'to vs through'!$D$32:$D$39</c:f>
              <c:numCache>
                <c:formatCode>0.0%</c:formatCode>
                <c:ptCount val="8"/>
                <c:pt idx="0">
                  <c:v>0.43440000000000001</c:v>
                </c:pt>
                <c:pt idx="1">
                  <c:v>0.48530000000000001</c:v>
                </c:pt>
                <c:pt idx="2">
                  <c:v>0.46339999999999998</c:v>
                </c:pt>
                <c:pt idx="3">
                  <c:v>0.54100000000000004</c:v>
                </c:pt>
                <c:pt idx="4">
                  <c:v>0.39839999999999998</c:v>
                </c:pt>
                <c:pt idx="5">
                  <c:v>0.44690000000000002</c:v>
                </c:pt>
                <c:pt idx="6">
                  <c:v>0.32579999999999998</c:v>
                </c:pt>
                <c:pt idx="7">
                  <c:v>0.38119999999999998</c:v>
                </c:pt>
              </c:numCache>
            </c:numRef>
          </c:xVal>
          <c:yVal>
            <c:numRef>
              <c:f>'to vs through'!$E$32:$E$39</c:f>
              <c:numCache>
                <c:formatCode>0.00%</c:formatCode>
                <c:ptCount val="8"/>
                <c:pt idx="0">
                  <c:v>8.1699999999999995E-2</c:v>
                </c:pt>
                <c:pt idx="1">
                  <c:v>8.9099999999999999E-2</c:v>
                </c:pt>
                <c:pt idx="2">
                  <c:v>0.1024</c:v>
                </c:pt>
                <c:pt idx="3">
                  <c:v>0.1047</c:v>
                </c:pt>
                <c:pt idx="4">
                  <c:v>6.8599999999999994E-2</c:v>
                </c:pt>
                <c:pt idx="5">
                  <c:v>8.8900000000000007E-2</c:v>
                </c:pt>
                <c:pt idx="6">
                  <c:v>6.08E-2</c:v>
                </c:pt>
                <c:pt idx="7">
                  <c:v>7.5700000000000003E-2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FC-8840-9C89-01CB6E5CA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862816"/>
        <c:axId val="394864464"/>
      </c:scatterChart>
      <c:valAx>
        <c:axId val="394862816"/>
        <c:scaling>
          <c:orientation val="minMax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Equity %</a:t>
                </a:r>
              </a:p>
            </c:rich>
          </c:tx>
          <c:layout>
            <c:manualLayout>
              <c:xMode val="edge"/>
              <c:yMode val="edge"/>
              <c:x val="0.88185622934920194"/>
              <c:y val="0.922543874015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64464"/>
        <c:crosses val="autoZero"/>
        <c:crossBetween val="midCat"/>
      </c:valAx>
      <c:valAx>
        <c:axId val="39486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Return</a:t>
                </a:r>
              </a:p>
            </c:rich>
          </c:tx>
          <c:layout>
            <c:manualLayout>
              <c:xMode val="edge"/>
              <c:yMode val="edge"/>
              <c:x val="4.1753653444676405E-3"/>
              <c:y val="8.145738582677168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86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 Vanguard TDF list'!$L$9:$L$18</c:f>
              <c:numCache>
                <c:formatCode>0.00</c:formatCode>
                <c:ptCount val="10"/>
                <c:pt idx="0">
                  <c:v>-7</c:v>
                </c:pt>
                <c:pt idx="1">
                  <c:v>-2</c:v>
                </c:pt>
                <c:pt idx="2">
                  <c:v>3</c:v>
                </c:pt>
                <c:pt idx="3">
                  <c:v>8</c:v>
                </c:pt>
                <c:pt idx="4">
                  <c:v>13</c:v>
                </c:pt>
                <c:pt idx="5">
                  <c:v>18</c:v>
                </c:pt>
                <c:pt idx="6">
                  <c:v>23</c:v>
                </c:pt>
                <c:pt idx="7">
                  <c:v>28</c:v>
                </c:pt>
                <c:pt idx="8">
                  <c:v>33</c:v>
                </c:pt>
                <c:pt idx="9">
                  <c:v>38</c:v>
                </c:pt>
              </c:numCache>
            </c:numRef>
          </c:xVal>
          <c:yVal>
            <c:numRef>
              <c:f>' Vanguard TDF list'!$M$9:$M$18</c:f>
              <c:numCache>
                <c:formatCode>0.0%</c:formatCode>
                <c:ptCount val="10"/>
                <c:pt idx="0">
                  <c:v>0.30199999999999999</c:v>
                </c:pt>
                <c:pt idx="1">
                  <c:v>0.44700000000000001</c:v>
                </c:pt>
                <c:pt idx="2">
                  <c:v>0.56400000000000006</c:v>
                </c:pt>
                <c:pt idx="3">
                  <c:v>0.64700000000000002</c:v>
                </c:pt>
                <c:pt idx="4">
                  <c:v>0.72299999999999998</c:v>
                </c:pt>
                <c:pt idx="5">
                  <c:v>0.79800000000000004</c:v>
                </c:pt>
                <c:pt idx="6">
                  <c:v>0.875</c:v>
                </c:pt>
                <c:pt idx="7">
                  <c:v>0.90100000000000002</c:v>
                </c:pt>
                <c:pt idx="8">
                  <c:v>0.90100000000000002</c:v>
                </c:pt>
                <c:pt idx="9">
                  <c:v>0.90200000000000002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'Vanguard''s data'!#REF!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EA8-BF42-A85B-858B936D8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722976"/>
        <c:axId val="412724656"/>
      </c:scatterChart>
      <c:valAx>
        <c:axId val="41272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24656"/>
        <c:crosses val="autoZero"/>
        <c:crossBetween val="midCat"/>
      </c:valAx>
      <c:valAx>
        <c:axId val="41272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72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036958435325743E-2"/>
          <c:y val="0.10879977656271821"/>
          <c:w val="0.88895226151861195"/>
          <c:h val="0.7624599585351966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'2011 vs 2021 glidepath'!$C$3</c:f>
              <c:strCache>
                <c:ptCount val="1"/>
                <c:pt idx="0">
                  <c:v>2011</c:v>
                </c:pt>
              </c:strCache>
            </c:strRef>
          </c:tx>
          <c:spPr>
            <a:ln w="28575">
              <a:solidFill>
                <a:schemeClr val="accent1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'2011 vs 2021 glidepath'!$B$4:$B$15</c:f>
              <c:numCache>
                <c:formatCode>General</c:formatCode>
                <c:ptCount val="12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  <c:pt idx="9">
                  <c:v>-5</c:v>
                </c:pt>
                <c:pt idx="10">
                  <c:v>-10</c:v>
                </c:pt>
                <c:pt idx="11">
                  <c:v>-15</c:v>
                </c:pt>
              </c:numCache>
            </c:numRef>
          </c:xVal>
          <c:yVal>
            <c:numRef>
              <c:f>'2011 vs 2021 glidepath'!$C$4:$C$15</c:f>
              <c:numCache>
                <c:formatCode>0%</c:formatCode>
                <c:ptCount val="12"/>
                <c:pt idx="0">
                  <c:v>0.85</c:v>
                </c:pt>
                <c:pt idx="1">
                  <c:v>0.83</c:v>
                </c:pt>
                <c:pt idx="2">
                  <c:v>0.8</c:v>
                </c:pt>
                <c:pt idx="3">
                  <c:v>0.76</c:v>
                </c:pt>
                <c:pt idx="4">
                  <c:v>0.7</c:v>
                </c:pt>
                <c:pt idx="5">
                  <c:v>0.62</c:v>
                </c:pt>
                <c:pt idx="6">
                  <c:v>0.55000000000000004</c:v>
                </c:pt>
                <c:pt idx="7">
                  <c:v>0.48</c:v>
                </c:pt>
                <c:pt idx="8">
                  <c:v>0.41</c:v>
                </c:pt>
                <c:pt idx="9">
                  <c:v>0.35</c:v>
                </c:pt>
                <c:pt idx="10">
                  <c:v>0.3</c:v>
                </c:pt>
                <c:pt idx="11">
                  <c:v>0.25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77-9C49-892E-CBD2152433E3}"/>
            </c:ext>
          </c:extLst>
        </c:ser>
        <c:ser>
          <c:idx val="2"/>
          <c:order val="1"/>
          <c:tx>
            <c:strRef>
              <c:f>'2011 vs 2021 glidepath'!$D$3</c:f>
              <c:strCache>
                <c:ptCount val="1"/>
                <c:pt idx="0">
                  <c:v>2016</c:v>
                </c:pt>
              </c:strCache>
            </c:strRef>
          </c:tx>
          <c:spPr>
            <a:ln w="28575">
              <a:solidFill>
                <a:schemeClr val="accent3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'2011 vs 2021 glidepath'!$B$4:$B$15</c:f>
              <c:numCache>
                <c:formatCode>General</c:formatCode>
                <c:ptCount val="12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  <c:pt idx="9">
                  <c:v>-5</c:v>
                </c:pt>
                <c:pt idx="10">
                  <c:v>-10</c:v>
                </c:pt>
                <c:pt idx="11">
                  <c:v>-15</c:v>
                </c:pt>
              </c:numCache>
            </c:numRef>
          </c:xVal>
          <c:yVal>
            <c:numRef>
              <c:f>'2011 vs 2021 glidepath'!$D$4:$D$15</c:f>
              <c:numCache>
                <c:formatCode>0%</c:formatCode>
                <c:ptCount val="12"/>
                <c:pt idx="0">
                  <c:v>0.87</c:v>
                </c:pt>
                <c:pt idx="1">
                  <c:v>0.86</c:v>
                </c:pt>
                <c:pt idx="2">
                  <c:v>0.83</c:v>
                </c:pt>
                <c:pt idx="3">
                  <c:v>0.79</c:v>
                </c:pt>
                <c:pt idx="4">
                  <c:v>0.74</c:v>
                </c:pt>
                <c:pt idx="5">
                  <c:v>0.66</c:v>
                </c:pt>
                <c:pt idx="6">
                  <c:v>0.59</c:v>
                </c:pt>
                <c:pt idx="7">
                  <c:v>0.51</c:v>
                </c:pt>
                <c:pt idx="8">
                  <c:v>0.45</c:v>
                </c:pt>
                <c:pt idx="9">
                  <c:v>0.38</c:v>
                </c:pt>
                <c:pt idx="10">
                  <c:v>0.33</c:v>
                </c:pt>
                <c:pt idx="11">
                  <c:v>0.27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677-9C49-892E-CBD2152433E3}"/>
            </c:ext>
          </c:extLst>
        </c:ser>
        <c:ser>
          <c:idx val="1"/>
          <c:order val="2"/>
          <c:tx>
            <c:strRef>
              <c:f>'2011 vs 2021 glidepath'!$E$3</c:f>
              <c:strCache>
                <c:ptCount val="1"/>
                <c:pt idx="0">
                  <c:v>2021</c:v>
                </c:pt>
              </c:strCache>
            </c:strRef>
          </c:tx>
          <c:spPr>
            <a:ln w="28575">
              <a:solidFill>
                <a:schemeClr val="accent2">
                  <a:alpha val="20000"/>
                </a:schemeClr>
              </a:solidFill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'2011 vs 2021 glidepath'!$B$4:$B$15</c:f>
              <c:numCache>
                <c:formatCode>General</c:formatCode>
                <c:ptCount val="12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25</c:v>
                </c:pt>
                <c:pt idx="4">
                  <c:v>20</c:v>
                </c:pt>
                <c:pt idx="5">
                  <c:v>15</c:v>
                </c:pt>
                <c:pt idx="6">
                  <c:v>10</c:v>
                </c:pt>
                <c:pt idx="7">
                  <c:v>5</c:v>
                </c:pt>
                <c:pt idx="8">
                  <c:v>0</c:v>
                </c:pt>
                <c:pt idx="9">
                  <c:v>-5</c:v>
                </c:pt>
                <c:pt idx="10">
                  <c:v>-10</c:v>
                </c:pt>
                <c:pt idx="11">
                  <c:v>-15</c:v>
                </c:pt>
              </c:numCache>
            </c:numRef>
          </c:xVal>
          <c:yVal>
            <c:numRef>
              <c:f>'2011 vs 2021 glidepath'!$E$4:$E$15</c:f>
              <c:numCache>
                <c:formatCode>0%</c:formatCode>
                <c:ptCount val="12"/>
                <c:pt idx="0">
                  <c:v>0.92</c:v>
                </c:pt>
                <c:pt idx="1">
                  <c:v>0.91</c:v>
                </c:pt>
                <c:pt idx="2">
                  <c:v>0.88</c:v>
                </c:pt>
                <c:pt idx="3">
                  <c:v>0.84</c:v>
                </c:pt>
                <c:pt idx="4">
                  <c:v>0.8</c:v>
                </c:pt>
                <c:pt idx="5">
                  <c:v>0.73</c:v>
                </c:pt>
                <c:pt idx="6">
                  <c:v>0.65</c:v>
                </c:pt>
                <c:pt idx="7">
                  <c:v>0.56999999999999995</c:v>
                </c:pt>
                <c:pt idx="8">
                  <c:v>0.51</c:v>
                </c:pt>
                <c:pt idx="9">
                  <c:v>0.45</c:v>
                </c:pt>
                <c:pt idx="10">
                  <c:v>0.37</c:v>
                </c:pt>
                <c:pt idx="11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77-9C49-892E-CBD215243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227631"/>
        <c:axId val="1513229311"/>
      </c:scatterChart>
      <c:valAx>
        <c:axId val="1513227631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>
                    <a:solidFill>
                      <a:schemeClr val="bg2">
                        <a:lumMod val="25000"/>
                      </a:schemeClr>
                    </a:solidFill>
                  </a:rPr>
                  <a:t>Years to Retirement Date</a:t>
                </a:r>
              </a:p>
            </c:rich>
          </c:tx>
          <c:layout>
            <c:manualLayout>
              <c:xMode val="edge"/>
              <c:yMode val="edge"/>
              <c:x val="0.7375497702909648"/>
              <c:y val="0.934210396278909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229311"/>
        <c:crosses val="autoZero"/>
        <c:crossBetween val="midCat"/>
      </c:valAx>
      <c:valAx>
        <c:axId val="15132293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500">
                    <a:solidFill>
                      <a:schemeClr val="bg2">
                        <a:lumMod val="25000"/>
                      </a:schemeClr>
                    </a:solidFill>
                  </a:rPr>
                  <a:t>Equity Ratio (%)</a:t>
                </a:r>
              </a:p>
            </c:rich>
          </c:tx>
          <c:layout>
            <c:manualLayout>
              <c:xMode val="edge"/>
              <c:yMode val="edge"/>
              <c:x val="5.9871459406012229E-3"/>
              <c:y val="6.640018906231537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1" i="0" u="none" strike="noStrike" kern="1200" baseline="0">
                  <a:solidFill>
                    <a:schemeClr val="bg2">
                      <a:lumMod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227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5977669973916E-2"/>
          <c:y val="0.13112375533428164"/>
          <c:w val="0.4104640306184637"/>
          <c:h val="0.7543663265420413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81A1C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68-1B43-983F-099974A00D9F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068-1B43-983F-099974A00D9F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068-1B43-983F-099974A00D9F}"/>
              </c:ext>
            </c:extLst>
          </c:dPt>
          <c:dPt>
            <c:idx val="3"/>
            <c:bubble3D val="0"/>
            <c:spPr>
              <a:solidFill>
                <a:srgbClr val="EFED0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68-1B43-983F-099974A00D9F}"/>
              </c:ext>
            </c:extLst>
          </c:dPt>
          <c:dLbls>
            <c:dLbl>
              <c:idx val="0"/>
              <c:layout>
                <c:manualLayout>
                  <c:x val="-7.7399380804954124E-3"/>
                  <c:y val="-5.1209103840682786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068-1B43-983F-099974A00D9F}"/>
                </c:ext>
              </c:extLst>
            </c:dLbl>
            <c:dLbl>
              <c:idx val="1"/>
              <c:layout>
                <c:manualLayout>
                  <c:x val="6.1919504643962835E-3"/>
                  <c:y val="-8.5348506401137988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068-1B43-983F-099974A00D9F}"/>
                </c:ext>
              </c:extLst>
            </c:dLbl>
            <c:dLbl>
              <c:idx val="2"/>
              <c:layout>
                <c:manualLayout>
                  <c:x val="1.5479876160990712E-2"/>
                  <c:y val="1.1379800853485051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068-1B43-983F-099974A00D9F}"/>
                </c:ext>
              </c:extLst>
            </c:dLbl>
            <c:dLbl>
              <c:idx val="3"/>
              <c:layout>
                <c:manualLayout>
                  <c:x val="4.6439628482972135E-3"/>
                  <c:y val="5.6899004267425323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068-1B43-983F-099974A00D9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'Vanguard 2030 data'!$D$5:$D$8</c:f>
              <c:strCache>
                <c:ptCount val="4"/>
                <c:pt idx="0">
                  <c:v>Vanguard Total Stock Market Index Fund Institutional Plus Shares (Equity)</c:v>
                </c:pt>
                <c:pt idx="1">
                  <c:v>Vanguard Total International Stock Index Fund Investor Shares (Equity)</c:v>
                </c:pt>
                <c:pt idx="2">
                  <c:v>Vanguard Total Bond Market II Index Fund Investor Shares (Bond)</c:v>
                </c:pt>
                <c:pt idx="3">
                  <c:v>Vanguard Total International Bond II Index Fund (Bond)</c:v>
                </c:pt>
              </c:strCache>
            </c:strRef>
          </c:cat>
          <c:val>
            <c:numRef>
              <c:f>'Vanguard 2030 data'!$E$5:$E$8</c:f>
              <c:numCache>
                <c:formatCode>0.0%</c:formatCode>
                <c:ptCount val="4"/>
                <c:pt idx="0" formatCode="0%">
                  <c:v>0.54</c:v>
                </c:pt>
                <c:pt idx="1">
                  <c:v>0.36099999999999999</c:v>
                </c:pt>
                <c:pt idx="2">
                  <c:v>6.8000000000000005E-2</c:v>
                </c:pt>
                <c:pt idx="3">
                  <c:v>3.1E-2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68-1B43-983F-099974A00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395858218961022"/>
          <c:y val="4.3384818718428322E-2"/>
          <c:w val="0.47530264986226567"/>
          <c:h val="0.91109597786763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AUM!$C$13</c:f>
              <c:strCache>
                <c:ptCount val="1"/>
                <c:pt idx="0">
                  <c:v>Collective Investment Trust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AUM!$B$14:$B$21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AUM!$C$14:$C$21</c:f>
              <c:numCache>
                <c:formatCode>General</c:formatCode>
                <c:ptCount val="8"/>
                <c:pt idx="0">
                  <c:v>0.1</c:v>
                </c:pt>
                <c:pt idx="1">
                  <c:v>0.3</c:v>
                </c:pt>
                <c:pt idx="2">
                  <c:v>0.4</c:v>
                </c:pt>
                <c:pt idx="3">
                  <c:v>0.6</c:v>
                </c:pt>
                <c:pt idx="4">
                  <c:v>0.65</c:v>
                </c:pt>
                <c:pt idx="5">
                  <c:v>0.95</c:v>
                </c:pt>
                <c:pt idx="6">
                  <c:v>1.1000000000000001</c:v>
                </c:pt>
                <c:pt idx="7">
                  <c:v>1.45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85-814A-A3F8-10D9B3B2C335}"/>
            </c:ext>
          </c:extLst>
        </c:ser>
        <c:ser>
          <c:idx val="1"/>
          <c:order val="1"/>
          <c:tx>
            <c:strRef>
              <c:f>AUM!$D$13</c:f>
              <c:strCache>
                <c:ptCount val="1"/>
                <c:pt idx="0">
                  <c:v>Target-Date Mutual Fund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AUM!$B$14:$B$21</c:f>
              <c:numCache>
                <c:formatCode>General</c:formatCode>
                <c:ptCount val="8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</c:numCache>
            </c:numRef>
          </c:cat>
          <c:val>
            <c:numRef>
              <c:f>AUM!$D$14:$D$21</c:f>
              <c:numCache>
                <c:formatCode>General</c:formatCode>
                <c:ptCount val="8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1.05</c:v>
                </c:pt>
                <c:pt idx="4">
                  <c:v>1.1000000000000001</c:v>
                </c:pt>
                <c:pt idx="5">
                  <c:v>1.25</c:v>
                </c:pt>
                <c:pt idx="6">
                  <c:v>1.7</c:v>
                </c:pt>
                <c:pt idx="7">
                  <c:v>1.85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85-814A-A3F8-10D9B3B2C33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13327535"/>
        <c:axId val="1534998287"/>
      </c:barChart>
      <c:catAx>
        <c:axId val="1513327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998287"/>
        <c:crosses val="autoZero"/>
        <c:auto val="1"/>
        <c:lblAlgn val="ctr"/>
        <c:lblOffset val="100"/>
        <c:noMultiLvlLbl val="0"/>
      </c:catAx>
      <c:valAx>
        <c:axId val="153499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</a:rPr>
                  <a:t>Total</a:t>
                </a:r>
                <a:r>
                  <a:rPr lang="en-US" sz="1200" b="1" baseline="0">
                    <a:solidFill>
                      <a:schemeClr val="tx1"/>
                    </a:solidFill>
                  </a:rPr>
                  <a:t> Assets (US Trillions)</a:t>
                </a:r>
                <a:endParaRPr lang="en-US" sz="12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8.4817642069550461E-3"/>
              <c:y val="0.10461704849707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327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1</xdr:row>
      <xdr:rowOff>139700</xdr:rowOff>
    </xdr:from>
    <xdr:to>
      <xdr:col>17</xdr:col>
      <xdr:colOff>177800</xdr:colOff>
      <xdr:row>32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05D7A-29BB-9947-AAE8-5605952DBE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469900</xdr:colOff>
      <xdr:row>33</xdr:row>
      <xdr:rowOff>114300</xdr:rowOff>
    </xdr:from>
    <xdr:to>
      <xdr:col>13</xdr:col>
      <xdr:colOff>196850</xdr:colOff>
      <xdr:row>57</xdr:row>
      <xdr:rowOff>82550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52B571D-2FC2-624E-BD90-AB7DD8281E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127000</xdr:colOff>
      <xdr:row>59</xdr:row>
      <xdr:rowOff>139700</xdr:rowOff>
    </xdr:from>
    <xdr:to>
      <xdr:col>14</xdr:col>
      <xdr:colOff>133350</xdr:colOff>
      <xdr:row>90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0BAE21-E565-B941-8796-B5D23D465F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0</xdr:row>
      <xdr:rowOff>101600</xdr:rowOff>
    </xdr:from>
    <xdr:to>
      <xdr:col>18</xdr:col>
      <xdr:colOff>158750</xdr:colOff>
      <xdr:row>29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373FDE-5235-B343-9F6A-626FDF820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850900</xdr:colOff>
      <xdr:row>29</xdr:row>
      <xdr:rowOff>139700</xdr:rowOff>
    </xdr:from>
    <xdr:to>
      <xdr:col>12</xdr:col>
      <xdr:colOff>736600</xdr:colOff>
      <xdr:row>48</xdr:row>
      <xdr:rowOff>196850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753FE90-5211-774F-946D-B8991D104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18</xdr:row>
      <xdr:rowOff>120650</xdr:rowOff>
    </xdr:from>
    <xdr:to>
      <xdr:col>16</xdr:col>
      <xdr:colOff>457200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48AF66-33A8-6F4B-BBF9-44FB1B418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9</xdr:row>
      <xdr:rowOff>88900</xdr:rowOff>
    </xdr:from>
    <xdr:to>
      <xdr:col>15</xdr:col>
      <xdr:colOff>787400</xdr:colOff>
      <xdr:row>32</xdr:row>
      <xdr:rowOff>69850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45B5D9-A190-E54D-A928-9F39063D2B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393700</xdr:colOff>
      <xdr:row>5</xdr:row>
      <xdr:rowOff>190500</xdr:rowOff>
    </xdr:from>
    <xdr:to>
      <xdr:col>16</xdr:col>
      <xdr:colOff>342900</xdr:colOff>
      <xdr:row>27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9EA54D-17C7-8C4C-8607-8CAB5D4B6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11</xdr:row>
      <xdr:rowOff>184150</xdr:rowOff>
    </xdr:from>
    <xdr:to>
      <xdr:col>9</xdr:col>
      <xdr:colOff>546100</xdr:colOff>
      <xdr:row>30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9ADBFF-A265-5149-933E-9AA938D547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D371-CBE8-5A43-A5BA-AB6FB680359B}">
  <dimension ref="B7:U85"/>
  <sheetViews>
    <sheetView showGridLines="0" workbookViewId="0">
      <selection activeCell="B27" sqref="B27"/>
    </sheetView>
  </sheetViews>
  <sheetFormatPr baseColWidth="10" defaultRowHeight="16" x14ac:dyDescent="0.2"/>
  <cols>
    <col min="3" max="3" width="19" customWidth="1"/>
    <col min="4" max="4" width="17.33203125" customWidth="1"/>
    <col min="17" max="17" width="17.5" customWidth="1"/>
  </cols>
  <sheetData>
    <row r="7" spans="2:5" x14ac:dyDescent="0.2">
      <c r="B7" s="20"/>
      <c r="C7" s="20" t="s">
        <v>14</v>
      </c>
      <c r="D7" s="20" t="s">
        <v>15</v>
      </c>
      <c r="E7" s="20" t="s">
        <v>16</v>
      </c>
    </row>
    <row r="8" spans="2:5" x14ac:dyDescent="0.2">
      <c r="C8" s="20">
        <v>0.9</v>
      </c>
      <c r="D8" s="20">
        <v>0.9</v>
      </c>
      <c r="E8" s="20">
        <v>0.9</v>
      </c>
    </row>
    <row r="9" spans="2:5" x14ac:dyDescent="0.2">
      <c r="C9" s="20">
        <v>0.85</v>
      </c>
      <c r="D9" s="20">
        <v>0.9</v>
      </c>
      <c r="E9" s="20">
        <v>0.9</v>
      </c>
    </row>
    <row r="10" spans="2:5" x14ac:dyDescent="0.2">
      <c r="C10" s="20">
        <v>0.8</v>
      </c>
      <c r="D10" s="20">
        <v>0.9</v>
      </c>
      <c r="E10" s="20">
        <v>0.9</v>
      </c>
    </row>
    <row r="11" spans="2:5" x14ac:dyDescent="0.2">
      <c r="C11" s="20">
        <v>0.75</v>
      </c>
      <c r="D11" s="20">
        <v>0.9</v>
      </c>
      <c r="E11" s="20">
        <v>0.9</v>
      </c>
    </row>
    <row r="12" spans="2:5" x14ac:dyDescent="0.2">
      <c r="C12" s="20">
        <v>0.7</v>
      </c>
      <c r="D12" s="20">
        <v>0.9</v>
      </c>
      <c r="E12" s="20">
        <v>0.9</v>
      </c>
    </row>
    <row r="13" spans="2:5" x14ac:dyDescent="0.2">
      <c r="C13" s="20">
        <v>0.65</v>
      </c>
      <c r="D13" s="20">
        <v>0.8</v>
      </c>
      <c r="E13" s="20">
        <v>0.81499999999999995</v>
      </c>
    </row>
    <row r="14" spans="2:5" x14ac:dyDescent="0.2">
      <c r="C14" s="20">
        <v>0.6</v>
      </c>
      <c r="D14" s="20">
        <v>0.7</v>
      </c>
      <c r="E14" s="20">
        <v>0.73</v>
      </c>
    </row>
    <row r="15" spans="2:5" x14ac:dyDescent="0.2">
      <c r="C15" s="20">
        <v>0.55000000000000004</v>
      </c>
      <c r="D15" s="20">
        <v>0.6</v>
      </c>
      <c r="E15" s="20">
        <v>0.64500000000000002</v>
      </c>
    </row>
    <row r="16" spans="2:5" x14ac:dyDescent="0.2">
      <c r="C16" s="20">
        <v>0.5</v>
      </c>
      <c r="D16" s="20">
        <v>0.5</v>
      </c>
      <c r="E16" s="20">
        <v>0.56000000000000005</v>
      </c>
    </row>
    <row r="17" spans="3:5" x14ac:dyDescent="0.2">
      <c r="C17" s="20">
        <v>0.45</v>
      </c>
      <c r="D17" s="20">
        <v>0.4</v>
      </c>
      <c r="E17" s="20">
        <v>0.47499999999999998</v>
      </c>
    </row>
    <row r="18" spans="3:5" x14ac:dyDescent="0.2">
      <c r="C18" s="20">
        <v>0.4</v>
      </c>
      <c r="D18" s="20">
        <v>0.3</v>
      </c>
      <c r="E18" s="20">
        <v>0.39</v>
      </c>
    </row>
    <row r="19" spans="3:5" x14ac:dyDescent="0.2">
      <c r="C19" s="20">
        <v>0.35</v>
      </c>
      <c r="D19" s="20">
        <v>0.2</v>
      </c>
      <c r="E19" s="20">
        <v>0.30499999999999999</v>
      </c>
    </row>
    <row r="20" spans="3:5" x14ac:dyDescent="0.2">
      <c r="C20" s="20">
        <v>0.29999999999999899</v>
      </c>
      <c r="D20" s="20">
        <v>0.2</v>
      </c>
      <c r="E20" s="20">
        <v>0.27</v>
      </c>
    </row>
    <row r="21" spans="3:5" x14ac:dyDescent="0.2">
      <c r="C21" s="20">
        <v>0.249999999999999</v>
      </c>
      <c r="D21" s="20">
        <v>0.2</v>
      </c>
      <c r="E21" s="20">
        <v>0.23499999999999999</v>
      </c>
    </row>
    <row r="22" spans="3:5" x14ac:dyDescent="0.2">
      <c r="C22" s="20">
        <v>0.19999999999999901</v>
      </c>
      <c r="D22" s="20">
        <v>0.2</v>
      </c>
      <c r="E22" s="20">
        <v>0.2</v>
      </c>
    </row>
    <row r="23" spans="3:5" x14ac:dyDescent="0.2">
      <c r="C23" s="20">
        <v>0.149999999999999</v>
      </c>
      <c r="D23" s="20">
        <v>0.2</v>
      </c>
      <c r="E23" s="20">
        <v>0.2</v>
      </c>
    </row>
    <row r="24" spans="3:5" x14ac:dyDescent="0.2">
      <c r="C24" s="20">
        <v>9.9999999999999006E-2</v>
      </c>
      <c r="D24" s="20">
        <v>0.2</v>
      </c>
      <c r="E24" s="20">
        <v>0.2</v>
      </c>
    </row>
    <row r="34" spans="2:3" x14ac:dyDescent="0.2">
      <c r="B34" t="s">
        <v>17</v>
      </c>
    </row>
    <row r="35" spans="2:3" x14ac:dyDescent="0.2">
      <c r="B35">
        <v>20</v>
      </c>
      <c r="C35">
        <v>0.9</v>
      </c>
    </row>
    <row r="36" spans="2:3" x14ac:dyDescent="0.2">
      <c r="C36">
        <v>0.9</v>
      </c>
    </row>
    <row r="37" spans="2:3" x14ac:dyDescent="0.2">
      <c r="C37">
        <v>0.9</v>
      </c>
    </row>
    <row r="38" spans="2:3" x14ac:dyDescent="0.2">
      <c r="C38">
        <v>0.9</v>
      </c>
    </row>
    <row r="39" spans="2:3" x14ac:dyDescent="0.2">
      <c r="B39">
        <v>40</v>
      </c>
      <c r="C39">
        <v>0.9</v>
      </c>
    </row>
    <row r="40" spans="2:3" x14ac:dyDescent="0.2">
      <c r="C40">
        <v>0.81499999999999995</v>
      </c>
    </row>
    <row r="41" spans="2:3" x14ac:dyDescent="0.2">
      <c r="C41">
        <v>0.73</v>
      </c>
    </row>
    <row r="42" spans="2:3" x14ac:dyDescent="0.2">
      <c r="C42">
        <v>0.64500000000000002</v>
      </c>
    </row>
    <row r="43" spans="2:3" x14ac:dyDescent="0.2">
      <c r="C43">
        <v>0.56000000000000005</v>
      </c>
    </row>
    <row r="44" spans="2:3" x14ac:dyDescent="0.2">
      <c r="B44">
        <v>65</v>
      </c>
      <c r="C44">
        <v>0.46</v>
      </c>
    </row>
    <row r="45" spans="2:3" x14ac:dyDescent="0.2">
      <c r="C45">
        <v>0.38</v>
      </c>
    </row>
    <row r="46" spans="2:3" x14ac:dyDescent="0.2">
      <c r="B46">
        <v>75</v>
      </c>
      <c r="C46">
        <v>0.3</v>
      </c>
    </row>
    <row r="47" spans="2:3" x14ac:dyDescent="0.2">
      <c r="C47">
        <v>0.3</v>
      </c>
    </row>
    <row r="48" spans="2:3" x14ac:dyDescent="0.2">
      <c r="C48">
        <v>0.3</v>
      </c>
    </row>
    <row r="49" spans="2:3" x14ac:dyDescent="0.2">
      <c r="B49">
        <v>90</v>
      </c>
      <c r="C49">
        <v>0.3</v>
      </c>
    </row>
    <row r="68" spans="16:21" x14ac:dyDescent="0.2">
      <c r="P68" s="21" t="s">
        <v>17</v>
      </c>
      <c r="Q68" s="21" t="s">
        <v>63</v>
      </c>
      <c r="R68" s="21" t="s">
        <v>64</v>
      </c>
      <c r="S68" s="21" t="s">
        <v>62</v>
      </c>
      <c r="T68" s="21" t="s">
        <v>65</v>
      </c>
      <c r="U68" s="21" t="s">
        <v>5</v>
      </c>
    </row>
    <row r="69" spans="16:21" x14ac:dyDescent="0.2">
      <c r="P69" s="21">
        <v>20</v>
      </c>
      <c r="Q69" s="33">
        <v>1</v>
      </c>
      <c r="R69" s="33">
        <f>1-Q69</f>
        <v>0</v>
      </c>
      <c r="S69" s="20">
        <v>0.9</v>
      </c>
      <c r="T69" s="32">
        <f>R69*S69+Q69*0.3</f>
        <v>0.3</v>
      </c>
      <c r="U69" s="32">
        <f>1-T69</f>
        <v>0.7</v>
      </c>
    </row>
    <row r="70" spans="16:21" x14ac:dyDescent="0.2">
      <c r="P70" s="21">
        <v>25</v>
      </c>
      <c r="Q70" s="33">
        <f>8/9</f>
        <v>0.88888888888888884</v>
      </c>
      <c r="R70" s="33">
        <f t="shared" ref="R70:R77" si="0">1-Q70</f>
        <v>0.11111111111111116</v>
      </c>
      <c r="S70" s="20">
        <v>0.9</v>
      </c>
      <c r="T70" s="32">
        <f t="shared" ref="T70:T83" si="1">R70*S70+Q70*0.3</f>
        <v>0.3666666666666667</v>
      </c>
      <c r="U70" s="32">
        <f t="shared" ref="U70:U83" si="2">1-T70</f>
        <v>0.6333333333333333</v>
      </c>
    </row>
    <row r="71" spans="16:21" x14ac:dyDescent="0.2">
      <c r="P71" s="21">
        <v>30</v>
      </c>
      <c r="Q71" s="33">
        <f>7/9</f>
        <v>0.77777777777777779</v>
      </c>
      <c r="R71" s="33">
        <f t="shared" si="0"/>
        <v>0.22222222222222221</v>
      </c>
      <c r="S71" s="20">
        <v>0.9</v>
      </c>
      <c r="T71" s="32">
        <f t="shared" si="1"/>
        <v>0.43333333333333335</v>
      </c>
      <c r="U71" s="32">
        <f t="shared" si="2"/>
        <v>0.56666666666666665</v>
      </c>
    </row>
    <row r="72" spans="16:21" x14ac:dyDescent="0.2">
      <c r="P72" s="21">
        <v>35</v>
      </c>
      <c r="Q72" s="33">
        <f>6/9</f>
        <v>0.66666666666666663</v>
      </c>
      <c r="R72" s="33">
        <f t="shared" si="0"/>
        <v>0.33333333333333337</v>
      </c>
      <c r="S72" s="20">
        <v>0.9</v>
      </c>
      <c r="T72" s="32">
        <f t="shared" si="1"/>
        <v>0.5</v>
      </c>
      <c r="U72" s="32">
        <f t="shared" si="2"/>
        <v>0.5</v>
      </c>
    </row>
    <row r="73" spans="16:21" x14ac:dyDescent="0.2">
      <c r="P73" s="21">
        <v>40</v>
      </c>
      <c r="Q73" s="33">
        <f>5/9</f>
        <v>0.55555555555555558</v>
      </c>
      <c r="R73" s="33">
        <f t="shared" si="0"/>
        <v>0.44444444444444442</v>
      </c>
      <c r="S73" s="20">
        <v>0.8</v>
      </c>
      <c r="T73" s="32">
        <f t="shared" si="1"/>
        <v>0.52222222222222225</v>
      </c>
      <c r="U73" s="32">
        <f t="shared" si="2"/>
        <v>0.47777777777777775</v>
      </c>
    </row>
    <row r="74" spans="16:21" x14ac:dyDescent="0.2">
      <c r="P74" s="21">
        <v>45</v>
      </c>
      <c r="Q74" s="33">
        <f>4/9</f>
        <v>0.44444444444444442</v>
      </c>
      <c r="R74" s="33">
        <f t="shared" si="0"/>
        <v>0.55555555555555558</v>
      </c>
      <c r="S74" s="20">
        <v>0.7</v>
      </c>
      <c r="T74" s="32">
        <f t="shared" si="1"/>
        <v>0.52222222222222225</v>
      </c>
      <c r="U74" s="32">
        <f t="shared" si="2"/>
        <v>0.47777777777777775</v>
      </c>
    </row>
    <row r="75" spans="16:21" x14ac:dyDescent="0.2">
      <c r="P75" s="21">
        <v>50</v>
      </c>
      <c r="Q75" s="33">
        <f>3/9</f>
        <v>0.33333333333333331</v>
      </c>
      <c r="R75" s="33">
        <f t="shared" si="0"/>
        <v>0.66666666666666674</v>
      </c>
      <c r="S75" s="20">
        <v>0.6</v>
      </c>
      <c r="T75" s="32">
        <f t="shared" si="1"/>
        <v>0.5</v>
      </c>
      <c r="U75" s="32">
        <f t="shared" si="2"/>
        <v>0.5</v>
      </c>
    </row>
    <row r="76" spans="16:21" x14ac:dyDescent="0.2">
      <c r="P76" s="21">
        <v>55</v>
      </c>
      <c r="Q76" s="33">
        <f>2/9</f>
        <v>0.22222222222222221</v>
      </c>
      <c r="R76" s="33">
        <f t="shared" si="0"/>
        <v>0.77777777777777779</v>
      </c>
      <c r="S76" s="20">
        <v>0.5</v>
      </c>
      <c r="T76" s="32">
        <f t="shared" si="1"/>
        <v>0.45555555555555555</v>
      </c>
      <c r="U76" s="32">
        <f t="shared" si="2"/>
        <v>0.54444444444444451</v>
      </c>
    </row>
    <row r="77" spans="16:21" x14ac:dyDescent="0.2">
      <c r="P77" s="21">
        <v>60</v>
      </c>
      <c r="Q77" s="33">
        <f>1/9</f>
        <v>0.1111111111111111</v>
      </c>
      <c r="R77" s="33">
        <f t="shared" si="0"/>
        <v>0.88888888888888884</v>
      </c>
      <c r="S77" s="20">
        <v>0.4</v>
      </c>
      <c r="T77" s="32">
        <f t="shared" si="1"/>
        <v>0.3888888888888889</v>
      </c>
      <c r="U77" s="32">
        <f t="shared" si="2"/>
        <v>0.61111111111111116</v>
      </c>
    </row>
    <row r="78" spans="16:21" x14ac:dyDescent="0.2">
      <c r="P78" s="21">
        <v>65</v>
      </c>
      <c r="Q78" s="33">
        <v>0</v>
      </c>
      <c r="R78" s="33">
        <v>1</v>
      </c>
      <c r="S78" s="20">
        <v>0.3</v>
      </c>
      <c r="T78" s="32">
        <f t="shared" si="1"/>
        <v>0.3</v>
      </c>
      <c r="U78" s="32">
        <f t="shared" si="2"/>
        <v>0.7</v>
      </c>
    </row>
    <row r="79" spans="16:21" x14ac:dyDescent="0.2">
      <c r="P79" s="21">
        <v>70</v>
      </c>
      <c r="Q79" s="33">
        <v>0</v>
      </c>
      <c r="R79" s="33">
        <v>1</v>
      </c>
      <c r="S79" s="20">
        <v>0.3</v>
      </c>
      <c r="T79" s="32">
        <f t="shared" si="1"/>
        <v>0.3</v>
      </c>
      <c r="U79" s="32">
        <f t="shared" si="2"/>
        <v>0.7</v>
      </c>
    </row>
    <row r="80" spans="16:21" x14ac:dyDescent="0.2">
      <c r="P80" s="21">
        <v>75</v>
      </c>
      <c r="Q80" s="33">
        <v>0</v>
      </c>
      <c r="R80" s="33">
        <v>1</v>
      </c>
      <c r="S80" s="20">
        <v>0.3</v>
      </c>
      <c r="T80" s="32">
        <f t="shared" si="1"/>
        <v>0.3</v>
      </c>
      <c r="U80" s="32">
        <f t="shared" si="2"/>
        <v>0.7</v>
      </c>
    </row>
    <row r="81" spans="16:21" x14ac:dyDescent="0.2">
      <c r="P81" s="21">
        <v>80</v>
      </c>
      <c r="Q81" s="33">
        <v>0</v>
      </c>
      <c r="R81" s="33">
        <v>1</v>
      </c>
      <c r="S81" s="20">
        <v>0.3</v>
      </c>
      <c r="T81" s="32">
        <f t="shared" si="1"/>
        <v>0.3</v>
      </c>
      <c r="U81" s="32">
        <f t="shared" si="2"/>
        <v>0.7</v>
      </c>
    </row>
    <row r="82" spans="16:21" x14ac:dyDescent="0.2">
      <c r="P82" s="21">
        <v>85</v>
      </c>
      <c r="Q82" s="33">
        <v>0</v>
      </c>
      <c r="R82" s="33">
        <v>1</v>
      </c>
      <c r="S82" s="20">
        <v>0.3</v>
      </c>
      <c r="T82" s="32">
        <f t="shared" si="1"/>
        <v>0.3</v>
      </c>
      <c r="U82" s="32">
        <f t="shared" si="2"/>
        <v>0.7</v>
      </c>
    </row>
    <row r="83" spans="16:21" x14ac:dyDescent="0.2">
      <c r="P83" s="21">
        <v>90</v>
      </c>
      <c r="Q83" s="33">
        <v>0</v>
      </c>
      <c r="R83" s="33">
        <v>1</v>
      </c>
      <c r="S83" s="20">
        <v>0.3</v>
      </c>
      <c r="T83" s="32">
        <f t="shared" si="1"/>
        <v>0.3</v>
      </c>
      <c r="U83" s="32">
        <f t="shared" si="2"/>
        <v>0.7</v>
      </c>
    </row>
    <row r="84" spans="16:21" x14ac:dyDescent="0.2">
      <c r="P84" s="20"/>
      <c r="Q84" s="20"/>
      <c r="R84" s="20"/>
    </row>
    <row r="85" spans="16:21" x14ac:dyDescent="0.2">
      <c r="P85" s="20"/>
      <c r="Q85" s="20"/>
      <c r="R85" s="2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0029-B585-DB4B-97BA-A568A011205F}">
  <dimension ref="A2:F42"/>
  <sheetViews>
    <sheetView showGridLines="0" workbookViewId="0">
      <selection activeCell="C33" sqref="C33"/>
    </sheetView>
  </sheetViews>
  <sheetFormatPr baseColWidth="10" defaultRowHeight="16" x14ac:dyDescent="0.2"/>
  <cols>
    <col min="1" max="1" width="16.1640625" customWidth="1"/>
    <col min="3" max="3" width="40.33203125" customWidth="1"/>
    <col min="4" max="4" width="18.33203125" customWidth="1"/>
    <col min="5" max="5" width="11.6640625" customWidth="1"/>
    <col min="6" max="6" width="16.33203125" customWidth="1"/>
  </cols>
  <sheetData>
    <row r="2" spans="1:6" x14ac:dyDescent="0.2">
      <c r="A2" s="36" t="s">
        <v>16</v>
      </c>
      <c r="B2" s="25" t="s">
        <v>55</v>
      </c>
      <c r="C2" s="25" t="s">
        <v>56</v>
      </c>
      <c r="D2" s="25" t="s">
        <v>57</v>
      </c>
      <c r="E2" s="25" t="s">
        <v>58</v>
      </c>
      <c r="F2" s="25" t="s">
        <v>59</v>
      </c>
    </row>
    <row r="3" spans="1:6" x14ac:dyDescent="0.2">
      <c r="A3" s="36"/>
      <c r="B3" s="25"/>
      <c r="C3" s="25"/>
      <c r="D3" s="25"/>
      <c r="E3" s="25"/>
      <c r="F3" s="25"/>
    </row>
    <row r="4" spans="1:6" x14ac:dyDescent="0.2">
      <c r="A4" s="36"/>
      <c r="B4" s="25" t="s">
        <v>45</v>
      </c>
      <c r="C4" s="25" t="s">
        <v>39</v>
      </c>
      <c r="D4" s="26">
        <v>0.43440000000000001</v>
      </c>
      <c r="E4" s="27">
        <v>8.1699999999999995E-2</v>
      </c>
      <c r="F4" s="27">
        <v>-0.1074</v>
      </c>
    </row>
    <row r="5" spans="1:6" x14ac:dyDescent="0.2">
      <c r="A5" s="36"/>
      <c r="B5" s="25" t="s">
        <v>44</v>
      </c>
      <c r="C5" s="25" t="s">
        <v>46</v>
      </c>
      <c r="D5" s="26">
        <v>0.48530000000000001</v>
      </c>
      <c r="E5" s="27">
        <v>8.9099999999999999E-2</v>
      </c>
      <c r="F5" s="27">
        <v>-0.1234</v>
      </c>
    </row>
    <row r="6" spans="1:6" x14ac:dyDescent="0.2">
      <c r="A6" s="36"/>
      <c r="B6" s="25" t="s">
        <v>48</v>
      </c>
      <c r="C6" s="25" t="s">
        <v>47</v>
      </c>
      <c r="D6" s="26">
        <v>0.46339999999999998</v>
      </c>
      <c r="E6" s="27">
        <v>0.1024</v>
      </c>
      <c r="F6" s="27">
        <v>-8.8499999999999995E-2</v>
      </c>
    </row>
    <row r="7" spans="1:6" ht="17" thickBot="1" x14ac:dyDescent="0.25">
      <c r="A7" s="36"/>
      <c r="B7" s="28" t="s">
        <v>49</v>
      </c>
      <c r="C7" s="28" t="s">
        <v>60</v>
      </c>
      <c r="D7" s="29">
        <v>0.54100000000000004</v>
      </c>
      <c r="E7" s="30">
        <v>0.1047</v>
      </c>
      <c r="F7" s="30">
        <v>-0.1421</v>
      </c>
    </row>
    <row r="8" spans="1:6" ht="17" thickTop="1" x14ac:dyDescent="0.2">
      <c r="A8" s="36"/>
      <c r="B8" s="25" t="s">
        <v>54</v>
      </c>
      <c r="C8" s="25"/>
      <c r="D8" s="26">
        <f>AVERAGE(D4:D7)</f>
        <v>0.48102500000000004</v>
      </c>
      <c r="E8" s="26">
        <f>AVERAGE(E4:E7)</f>
        <v>9.4475000000000003E-2</v>
      </c>
      <c r="F8" s="26">
        <f>AVERAGE(F4:F7)</f>
        <v>-0.11535000000000001</v>
      </c>
    </row>
    <row r="9" spans="1:6" x14ac:dyDescent="0.2">
      <c r="B9" s="25"/>
      <c r="C9" s="25"/>
      <c r="D9" s="26"/>
      <c r="E9" s="27"/>
      <c r="F9" s="25"/>
    </row>
    <row r="10" spans="1:6" x14ac:dyDescent="0.2">
      <c r="A10" s="36" t="s">
        <v>15</v>
      </c>
      <c r="B10" s="25" t="s">
        <v>50</v>
      </c>
      <c r="C10" s="25" t="s">
        <v>40</v>
      </c>
      <c r="D10" s="26">
        <v>0.39839999999999998</v>
      </c>
      <c r="E10" s="27">
        <v>6.8599999999999994E-2</v>
      </c>
      <c r="F10" s="27">
        <v>-7.5899999999999995E-2</v>
      </c>
    </row>
    <row r="11" spans="1:6" x14ac:dyDescent="0.2">
      <c r="A11" s="36"/>
      <c r="B11" s="25" t="s">
        <v>51</v>
      </c>
      <c r="C11" s="25" t="s">
        <v>41</v>
      </c>
      <c r="D11" s="26">
        <v>0.44690000000000002</v>
      </c>
      <c r="E11" s="27">
        <v>8.8900000000000007E-2</v>
      </c>
      <c r="F11" s="27">
        <v>-0.10150000000000001</v>
      </c>
    </row>
    <row r="12" spans="1:6" x14ac:dyDescent="0.2">
      <c r="A12" s="36"/>
      <c r="B12" s="25" t="s">
        <v>52</v>
      </c>
      <c r="C12" s="25" t="s">
        <v>42</v>
      </c>
      <c r="D12" s="26">
        <v>0.32579999999999998</v>
      </c>
      <c r="E12" s="27">
        <v>6.08E-2</v>
      </c>
      <c r="F12" s="27">
        <v>-9.4E-2</v>
      </c>
    </row>
    <row r="13" spans="1:6" ht="17" thickBot="1" x14ac:dyDescent="0.25">
      <c r="A13" s="36"/>
      <c r="B13" s="28" t="s">
        <v>53</v>
      </c>
      <c r="C13" s="28" t="s">
        <v>43</v>
      </c>
      <c r="D13" s="29">
        <v>0.38119999999999998</v>
      </c>
      <c r="E13" s="30">
        <v>7.5700000000000003E-2</v>
      </c>
      <c r="F13" s="30">
        <v>-7.5999999999999998E-2</v>
      </c>
    </row>
    <row r="14" spans="1:6" ht="17" thickTop="1" x14ac:dyDescent="0.2">
      <c r="A14" s="36"/>
      <c r="B14" s="25" t="s">
        <v>54</v>
      </c>
      <c r="C14" s="25"/>
      <c r="D14" s="26">
        <f>AVERAGE(D10:D13)</f>
        <v>0.388075</v>
      </c>
      <c r="E14" s="26">
        <f>AVERAGE(E10:E13)</f>
        <v>7.3499999999999996E-2</v>
      </c>
      <c r="F14" s="26">
        <f>AVERAGE(F10:F13)</f>
        <v>-8.6849999999999997E-2</v>
      </c>
    </row>
    <row r="15" spans="1:6" x14ac:dyDescent="0.2">
      <c r="B15" s="31"/>
      <c r="C15" s="31"/>
      <c r="D15" s="31"/>
      <c r="E15" s="31"/>
      <c r="F15" s="31"/>
    </row>
    <row r="16" spans="1:6" x14ac:dyDescent="0.2">
      <c r="E16" s="24" t="s">
        <v>61</v>
      </c>
    </row>
    <row r="21" spans="2:5" x14ac:dyDescent="0.2">
      <c r="C21" s="27"/>
    </row>
    <row r="22" spans="2:5" x14ac:dyDescent="0.2">
      <c r="C22" s="27"/>
    </row>
    <row r="23" spans="2:5" x14ac:dyDescent="0.2">
      <c r="C23" s="27"/>
    </row>
    <row r="24" spans="2:5" ht="17" thickBot="1" x14ac:dyDescent="0.25">
      <c r="C24" s="30"/>
    </row>
    <row r="25" spans="2:5" ht="17" thickTop="1" x14ac:dyDescent="0.2"/>
    <row r="30" spans="2:5" x14ac:dyDescent="0.2">
      <c r="C30" s="38"/>
    </row>
    <row r="31" spans="2:5" x14ac:dyDescent="0.2">
      <c r="C31" s="38"/>
      <c r="D31" s="25" t="s">
        <v>4</v>
      </c>
      <c r="E31" s="25" t="s">
        <v>58</v>
      </c>
    </row>
    <row r="32" spans="2:5" x14ac:dyDescent="0.2">
      <c r="B32" t="s">
        <v>71</v>
      </c>
      <c r="C32" t="s">
        <v>71</v>
      </c>
      <c r="D32" s="26">
        <v>0.43440000000000001</v>
      </c>
      <c r="E32" s="27">
        <v>8.1699999999999995E-2</v>
      </c>
    </row>
    <row r="33" spans="2:5" x14ac:dyDescent="0.2">
      <c r="B33" t="s">
        <v>71</v>
      </c>
      <c r="C33" t="s">
        <v>71</v>
      </c>
      <c r="D33" s="26">
        <v>0.48530000000000001</v>
      </c>
      <c r="E33" s="27">
        <v>8.9099999999999999E-2</v>
      </c>
    </row>
    <row r="34" spans="2:5" x14ac:dyDescent="0.2">
      <c r="B34" t="s">
        <v>71</v>
      </c>
      <c r="C34" t="s">
        <v>71</v>
      </c>
      <c r="D34" s="26">
        <v>0.46339999999999998</v>
      </c>
      <c r="E34" s="27">
        <v>0.1024</v>
      </c>
    </row>
    <row r="35" spans="2:5" ht="17" thickBot="1" x14ac:dyDescent="0.25">
      <c r="B35" t="s">
        <v>71</v>
      </c>
      <c r="C35" t="s">
        <v>71</v>
      </c>
      <c r="D35" s="29">
        <v>0.54100000000000004</v>
      </c>
      <c r="E35" s="30">
        <v>0.1047</v>
      </c>
    </row>
    <row r="36" spans="2:5" ht="17" thickTop="1" x14ac:dyDescent="0.2">
      <c r="B36" t="s">
        <v>72</v>
      </c>
      <c r="C36" t="s">
        <v>72</v>
      </c>
      <c r="D36" s="26">
        <v>0.39839999999999998</v>
      </c>
      <c r="E36" s="27">
        <v>6.8599999999999994E-2</v>
      </c>
    </row>
    <row r="37" spans="2:5" x14ac:dyDescent="0.2">
      <c r="B37" t="s">
        <v>72</v>
      </c>
      <c r="C37" t="s">
        <v>72</v>
      </c>
      <c r="D37" s="26">
        <v>0.44690000000000002</v>
      </c>
      <c r="E37" s="27">
        <v>8.8900000000000007E-2</v>
      </c>
    </row>
    <row r="38" spans="2:5" x14ac:dyDescent="0.2">
      <c r="B38" t="s">
        <v>72</v>
      </c>
      <c r="C38" t="s">
        <v>72</v>
      </c>
      <c r="D38" s="26">
        <v>0.32579999999999998</v>
      </c>
      <c r="E38" s="27">
        <v>6.08E-2</v>
      </c>
    </row>
    <row r="39" spans="2:5" ht="17" thickBot="1" x14ac:dyDescent="0.25">
      <c r="B39" t="s">
        <v>72</v>
      </c>
      <c r="C39" t="s">
        <v>72</v>
      </c>
      <c r="D39" s="29">
        <v>0.38119999999999998</v>
      </c>
      <c r="E39" s="30">
        <v>7.5700000000000003E-2</v>
      </c>
    </row>
    <row r="40" spans="2:5" ht="17" thickTop="1" x14ac:dyDescent="0.2">
      <c r="C40" s="38"/>
    </row>
    <row r="41" spans="2:5" x14ac:dyDescent="0.2">
      <c r="C41" s="38"/>
    </row>
    <row r="42" spans="2:5" x14ac:dyDescent="0.2">
      <c r="C42" s="38"/>
    </row>
  </sheetData>
  <mergeCells count="2">
    <mergeCell ref="A2:A8"/>
    <mergeCell ref="A10:A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2C2D-F3C6-254F-BF54-C4230EB9F6A2}">
  <dimension ref="C3:E13"/>
  <sheetViews>
    <sheetView showGridLines="0" workbookViewId="0">
      <selection activeCell="K16" sqref="K16"/>
    </sheetView>
  </sheetViews>
  <sheetFormatPr baseColWidth="10" defaultRowHeight="16" x14ac:dyDescent="0.2"/>
  <cols>
    <col min="1" max="3" width="10.83203125" style="20"/>
    <col min="4" max="4" width="17.5" style="20" customWidth="1"/>
    <col min="5" max="16384" width="10.83203125" style="20"/>
  </cols>
  <sheetData>
    <row r="3" spans="3:5" x14ac:dyDescent="0.2">
      <c r="E3" s="21" t="s">
        <v>28</v>
      </c>
    </row>
    <row r="4" spans="3:5" x14ac:dyDescent="0.2">
      <c r="C4" s="21" t="s">
        <v>18</v>
      </c>
      <c r="E4" s="20" t="s">
        <v>29</v>
      </c>
    </row>
    <row r="5" spans="3:5" x14ac:dyDescent="0.2">
      <c r="C5" s="21" t="s">
        <v>19</v>
      </c>
      <c r="E5" s="20" t="s">
        <v>29</v>
      </c>
    </row>
    <row r="6" spans="3:5" x14ac:dyDescent="0.2">
      <c r="C6" s="21" t="s">
        <v>20</v>
      </c>
      <c r="E6" s="20" t="s">
        <v>29</v>
      </c>
    </row>
    <row r="7" spans="3:5" x14ac:dyDescent="0.2">
      <c r="C7" s="21" t="s">
        <v>21</v>
      </c>
      <c r="E7" s="20" t="s">
        <v>29</v>
      </c>
    </row>
    <row r="8" spans="3:5" x14ac:dyDescent="0.2">
      <c r="C8" s="21" t="s">
        <v>22</v>
      </c>
      <c r="E8" s="20" t="s">
        <v>30</v>
      </c>
    </row>
    <row r="9" spans="3:5" x14ac:dyDescent="0.2">
      <c r="C9" s="21" t="s">
        <v>23</v>
      </c>
      <c r="E9" s="20" t="s">
        <v>29</v>
      </c>
    </row>
    <row r="10" spans="3:5" x14ac:dyDescent="0.2">
      <c r="C10" s="21" t="s">
        <v>24</v>
      </c>
      <c r="E10" s="20" t="s">
        <v>29</v>
      </c>
    </row>
    <row r="11" spans="3:5" x14ac:dyDescent="0.2">
      <c r="C11" s="21" t="s">
        <v>25</v>
      </c>
      <c r="E11" s="20" t="s">
        <v>29</v>
      </c>
    </row>
    <row r="12" spans="3:5" x14ac:dyDescent="0.2">
      <c r="C12" s="21" t="s">
        <v>26</v>
      </c>
      <c r="E12" s="20" t="s">
        <v>30</v>
      </c>
    </row>
    <row r="13" spans="3:5" x14ac:dyDescent="0.2">
      <c r="C13" s="21" t="s">
        <v>27</v>
      </c>
      <c r="E13" s="2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2C78-BB3C-6D46-B0B6-D261C0EFB128}">
  <dimension ref="B1:M77"/>
  <sheetViews>
    <sheetView showGridLines="0" tabSelected="1" workbookViewId="0">
      <selection activeCell="B9" sqref="B9"/>
    </sheetView>
  </sheetViews>
  <sheetFormatPr baseColWidth="10" defaultRowHeight="16" x14ac:dyDescent="0.2"/>
  <cols>
    <col min="1" max="1" width="7.33203125" style="10" customWidth="1"/>
    <col min="2" max="2" width="27" style="14" customWidth="1"/>
    <col min="3" max="3" width="5.5" style="14" customWidth="1"/>
    <col min="4" max="4" width="6.83203125" style="14" customWidth="1"/>
    <col min="5" max="5" width="7" style="10" customWidth="1"/>
    <col min="6" max="6" width="67.1640625" style="10" customWidth="1"/>
    <col min="7" max="7" width="10.83203125" style="13"/>
    <col min="8" max="8" width="10.83203125" style="10"/>
    <col min="9" max="9" width="67.1640625" style="10" customWidth="1"/>
    <col min="10" max="10" width="10.83203125" style="13"/>
    <col min="11" max="16384" width="10.83203125" style="10"/>
  </cols>
  <sheetData>
    <row r="1" spans="2:13" x14ac:dyDescent="0.2">
      <c r="B1" s="8"/>
      <c r="C1" s="8"/>
      <c r="D1" s="8"/>
      <c r="F1" s="37" t="s">
        <v>4</v>
      </c>
      <c r="G1" s="37"/>
      <c r="I1" s="37" t="s">
        <v>5</v>
      </c>
      <c r="J1" s="37"/>
      <c r="L1" s="13"/>
      <c r="M1" s="13"/>
    </row>
    <row r="2" spans="2:13" x14ac:dyDescent="0.2">
      <c r="B2" s="8"/>
      <c r="C2" s="8"/>
      <c r="D2" s="8"/>
      <c r="F2" s="37"/>
      <c r="G2" s="37"/>
      <c r="I2" s="37"/>
      <c r="J2" s="37"/>
      <c r="M2" s="19">
        <v>2022</v>
      </c>
    </row>
    <row r="3" spans="2:13" x14ac:dyDescent="0.2">
      <c r="B3" s="17" t="s">
        <v>11</v>
      </c>
      <c r="C3" s="9">
        <v>2015</v>
      </c>
      <c r="D3" s="18" t="s">
        <v>12</v>
      </c>
      <c r="F3" s="5" t="s">
        <v>7</v>
      </c>
      <c r="G3" s="6">
        <v>0.17899999999999999</v>
      </c>
      <c r="I3" s="5" t="s">
        <v>6</v>
      </c>
      <c r="J3" s="6">
        <v>0.36799999999999999</v>
      </c>
      <c r="M3" s="13"/>
    </row>
    <row r="4" spans="2:13" x14ac:dyDescent="0.2">
      <c r="B4" s="15">
        <v>21.4</v>
      </c>
      <c r="C4" s="16" t="s">
        <v>13</v>
      </c>
      <c r="D4" s="8"/>
      <c r="E4" s="12"/>
      <c r="F4" s="5" t="s">
        <v>8</v>
      </c>
      <c r="G4" s="6">
        <v>0.123</v>
      </c>
      <c r="I4" s="5" t="s">
        <v>9</v>
      </c>
      <c r="J4" s="6">
        <v>0.16200000000000001</v>
      </c>
      <c r="M4" s="13"/>
    </row>
    <row r="5" spans="2:13" x14ac:dyDescent="0.2">
      <c r="B5" s="4"/>
      <c r="C5" s="4"/>
      <c r="D5" s="4"/>
      <c r="E5" s="12"/>
      <c r="F5" s="4"/>
      <c r="G5" s="6"/>
      <c r="I5" s="5" t="s">
        <v>10</v>
      </c>
      <c r="J5" s="6">
        <v>0.16800000000000001</v>
      </c>
      <c r="M5" s="13"/>
    </row>
    <row r="6" spans="2:13" x14ac:dyDescent="0.2">
      <c r="B6" s="8"/>
      <c r="C6" s="8"/>
      <c r="D6" s="8"/>
      <c r="F6" s="4"/>
      <c r="G6" s="4"/>
      <c r="I6" s="4"/>
      <c r="J6" s="6"/>
      <c r="M6" s="13"/>
    </row>
    <row r="7" spans="2:13" x14ac:dyDescent="0.2">
      <c r="B7" s="8"/>
      <c r="C7" s="8"/>
      <c r="D7" s="8"/>
      <c r="F7" s="4"/>
      <c r="G7" s="7">
        <f>SUM(G3:G6)</f>
        <v>0.30199999999999999</v>
      </c>
      <c r="I7" s="4"/>
      <c r="J7" s="7">
        <f>SUM(J3:J6)</f>
        <v>0.69800000000000006</v>
      </c>
      <c r="M7" s="13"/>
    </row>
    <row r="9" spans="2:13" ht="19" x14ac:dyDescent="0.2">
      <c r="B9" s="8"/>
      <c r="C9" s="8"/>
      <c r="D9" s="8"/>
      <c r="F9" s="37"/>
      <c r="G9" s="37"/>
      <c r="I9" s="37"/>
      <c r="J9" s="37"/>
      <c r="L9" s="19" cm="1">
        <f t="array" aca="1" ref="L9" ca="1">INDIRECT("C"&amp;3+7*(ROW()-ROW($A$9)))-$M$2</f>
        <v>-7</v>
      </c>
      <c r="M9" s="13" cm="1">
        <f t="array" aca="1" ref="M9" ca="1">INDIRECT("G"&amp;7+7*(ROW()-ROW($A$9)))</f>
        <v>0.30199999999999999</v>
      </c>
    </row>
    <row r="10" spans="2:13" x14ac:dyDescent="0.2">
      <c r="B10" s="17" t="s">
        <v>11</v>
      </c>
      <c r="C10" s="9">
        <v>2020</v>
      </c>
      <c r="D10" s="18" t="s">
        <v>12</v>
      </c>
      <c r="F10" s="5" t="s">
        <v>7</v>
      </c>
      <c r="G10" s="6">
        <v>0.26800000000000002</v>
      </c>
      <c r="I10" s="5" t="s">
        <v>6</v>
      </c>
      <c r="J10" s="6">
        <v>0.31</v>
      </c>
      <c r="L10" s="19" cm="1">
        <f t="array" aca="1" ref="L10" ca="1">INDIRECT("C"&amp;3+7*(ROW()-ROW($A$9)))-$M$2</f>
        <v>-2</v>
      </c>
      <c r="M10" s="13" cm="1">
        <f t="array" aca="1" ref="M10" ca="1">INDIRECT("G"&amp;7+7*(ROW()-ROW($A$9)))</f>
        <v>0.44700000000000001</v>
      </c>
    </row>
    <row r="11" spans="2:13" x14ac:dyDescent="0.2">
      <c r="B11" s="15">
        <v>50.7</v>
      </c>
      <c r="C11" s="16" t="s">
        <v>13</v>
      </c>
      <c r="D11" s="8"/>
      <c r="E11" s="12"/>
      <c r="F11" s="5" t="s">
        <v>8</v>
      </c>
      <c r="G11" s="6">
        <v>0.17899999999999999</v>
      </c>
      <c r="I11" s="5" t="s">
        <v>9</v>
      </c>
      <c r="J11" s="6">
        <v>0.13800000000000001</v>
      </c>
      <c r="L11" s="19" cm="1">
        <f t="array" aca="1" ref="L11" ca="1">INDIRECT("C"&amp;3+7*(ROW()-ROW($A$9)))-$M$2</f>
        <v>3</v>
      </c>
      <c r="M11" s="13" cm="1">
        <f t="array" aca="1" ref="M11" ca="1">INDIRECT("G"&amp;7+7*(ROW()-ROW($A$9)))</f>
        <v>0.56400000000000006</v>
      </c>
    </row>
    <row r="12" spans="2:13" x14ac:dyDescent="0.2">
      <c r="B12" s="4"/>
      <c r="C12" s="4"/>
      <c r="D12" s="4"/>
      <c r="E12" s="12"/>
      <c r="F12" s="4"/>
      <c r="G12" s="6"/>
      <c r="I12" s="5" t="s">
        <v>10</v>
      </c>
      <c r="J12" s="6">
        <v>0.105</v>
      </c>
      <c r="L12" s="19" cm="1">
        <f t="array" aca="1" ref="L12" ca="1">INDIRECT("C"&amp;3+7*(ROW()-ROW($A$9)))-$M$2</f>
        <v>8</v>
      </c>
      <c r="M12" s="13" cm="1">
        <f t="array" aca="1" ref="M12" ca="1">INDIRECT("G"&amp;7+7*(ROW()-ROW($A$9)))</f>
        <v>0.64700000000000002</v>
      </c>
    </row>
    <row r="13" spans="2:13" x14ac:dyDescent="0.2">
      <c r="B13" s="8"/>
      <c r="C13" s="8"/>
      <c r="D13" s="8"/>
      <c r="F13" s="4"/>
      <c r="G13" s="4"/>
      <c r="I13" s="4"/>
      <c r="J13" s="6"/>
      <c r="L13" s="19" cm="1">
        <f t="array" aca="1" ref="L13" ca="1">INDIRECT("C"&amp;3+7*(ROW()-ROW($A$9)))-$M$2</f>
        <v>13</v>
      </c>
      <c r="M13" s="13" cm="1">
        <f t="array" aca="1" ref="M13" ca="1">INDIRECT("G"&amp;7+7*(ROW()-ROW($A$9)))</f>
        <v>0.72299999999999998</v>
      </c>
    </row>
    <row r="14" spans="2:13" x14ac:dyDescent="0.2">
      <c r="B14" s="8"/>
      <c r="C14" s="8"/>
      <c r="D14" s="8"/>
      <c r="F14" s="4"/>
      <c r="G14" s="7">
        <f>SUM(G10:G13)</f>
        <v>0.44700000000000001</v>
      </c>
      <c r="I14" s="4"/>
      <c r="J14" s="7">
        <f>SUM(J10:J13)</f>
        <v>0.55300000000000005</v>
      </c>
      <c r="L14" s="19" cm="1">
        <f t="array" aca="1" ref="L14" ca="1">INDIRECT("C"&amp;3+7*(ROW()-ROW($A$9)))-$M$2</f>
        <v>18</v>
      </c>
      <c r="M14" s="13" cm="1">
        <f t="array" aca="1" ref="M14" ca="1">INDIRECT("G"&amp;7+7*(ROW()-ROW($A$9)))</f>
        <v>0.79800000000000004</v>
      </c>
    </row>
    <row r="15" spans="2:13" x14ac:dyDescent="0.2">
      <c r="B15" s="11"/>
      <c r="C15" s="11"/>
      <c r="D15" s="11"/>
      <c r="E15" s="12"/>
      <c r="L15" s="19" cm="1">
        <f t="array" aca="1" ref="L15" ca="1">INDIRECT("C"&amp;3+7*(ROW()-ROW($A$9)))-$M$2</f>
        <v>23</v>
      </c>
      <c r="M15" s="13" cm="1">
        <f t="array" aca="1" ref="M15" ca="1">INDIRECT("G"&amp;7+7*(ROW()-ROW($A$9)))</f>
        <v>0.875</v>
      </c>
    </row>
    <row r="16" spans="2:13" x14ac:dyDescent="0.2">
      <c r="B16" s="8"/>
      <c r="C16" s="8"/>
      <c r="D16" s="8"/>
      <c r="F16" s="4"/>
      <c r="G16" s="4"/>
      <c r="I16" s="4"/>
      <c r="J16" s="4"/>
      <c r="L16" s="19" cm="1">
        <f t="array" aca="1" ref="L16" ca="1">INDIRECT("C"&amp;3+7*(ROW()-ROW($A$9)))-$M$2</f>
        <v>28</v>
      </c>
      <c r="M16" s="13" cm="1">
        <f t="array" aca="1" ref="M16" ca="1">INDIRECT("G"&amp;7+7*(ROW()-ROW($A$9)))</f>
        <v>0.90100000000000002</v>
      </c>
    </row>
    <row r="17" spans="2:13" x14ac:dyDescent="0.2">
      <c r="B17" s="17" t="s">
        <v>11</v>
      </c>
      <c r="C17" s="9">
        <v>2025</v>
      </c>
      <c r="D17" s="18" t="s">
        <v>12</v>
      </c>
      <c r="E17" s="12"/>
      <c r="F17" s="5" t="s">
        <v>7</v>
      </c>
      <c r="G17" s="6">
        <v>0.33800000000000002</v>
      </c>
      <c r="I17" s="5" t="s">
        <v>6</v>
      </c>
      <c r="J17" s="6">
        <v>0.28299999999999997</v>
      </c>
      <c r="L17" s="19" cm="1">
        <f t="array" aca="1" ref="L17" ca="1">INDIRECT("C"&amp;3+7*(ROW()-ROW($A$9)))-$M$2</f>
        <v>33</v>
      </c>
      <c r="M17" s="13" cm="1">
        <f t="array" aca="1" ref="M17" ca="1">INDIRECT("G"&amp;7+7*(ROW()-ROW($A$9)))</f>
        <v>0.90100000000000002</v>
      </c>
    </row>
    <row r="18" spans="2:13" x14ac:dyDescent="0.2">
      <c r="B18" s="15">
        <v>86.3</v>
      </c>
      <c r="C18" s="16" t="s">
        <v>13</v>
      </c>
      <c r="D18" s="8"/>
      <c r="E18" s="12"/>
      <c r="F18" s="5" t="s">
        <v>8</v>
      </c>
      <c r="G18" s="6">
        <v>0.22600000000000001</v>
      </c>
      <c r="I18" s="5" t="s">
        <v>9</v>
      </c>
      <c r="J18" s="6">
        <v>0.125</v>
      </c>
      <c r="L18" s="19" cm="1">
        <f t="array" aca="1" ref="L18" ca="1">INDIRECT("C"&amp;3+7*(ROW()-ROW($A$9)))-$M$2</f>
        <v>38</v>
      </c>
      <c r="M18" s="13" cm="1">
        <f t="array" aca="1" ref="M18" ca="1">INDIRECT("G"&amp;7+7*(ROW()-ROW($A$9)))</f>
        <v>0.90200000000000002</v>
      </c>
    </row>
    <row r="19" spans="2:13" x14ac:dyDescent="0.2">
      <c r="B19" s="8"/>
      <c r="C19" s="8"/>
      <c r="D19" s="8"/>
      <c r="F19" s="4"/>
      <c r="G19" s="6"/>
      <c r="I19" s="5" t="s">
        <v>10</v>
      </c>
      <c r="J19" s="6">
        <v>2.8000000000000001E-2</v>
      </c>
    </row>
    <row r="20" spans="2:13" x14ac:dyDescent="0.2">
      <c r="B20" s="8"/>
      <c r="C20" s="8"/>
      <c r="D20" s="8"/>
      <c r="F20" s="4"/>
      <c r="G20" s="4"/>
      <c r="I20" s="4"/>
      <c r="J20" s="6"/>
    </row>
    <row r="21" spans="2:13" x14ac:dyDescent="0.2">
      <c r="B21" s="8"/>
      <c r="C21" s="8"/>
      <c r="D21" s="8"/>
      <c r="F21" s="4"/>
      <c r="G21" s="7">
        <f>SUM(G17:G20)</f>
        <v>0.56400000000000006</v>
      </c>
      <c r="I21" s="4"/>
      <c r="J21" s="7">
        <f>SUM(J17:J20)</f>
        <v>0.436</v>
      </c>
    </row>
    <row r="22" spans="2:13" x14ac:dyDescent="0.2">
      <c r="B22" s="11"/>
      <c r="C22" s="11"/>
      <c r="D22" s="11"/>
      <c r="E22" s="12"/>
    </row>
    <row r="23" spans="2:13" x14ac:dyDescent="0.2">
      <c r="B23" s="8"/>
      <c r="C23" s="8"/>
      <c r="D23" s="8"/>
      <c r="F23" s="4"/>
      <c r="G23" s="4"/>
      <c r="I23" s="4"/>
      <c r="J23" s="4"/>
    </row>
    <row r="24" spans="2:13" x14ac:dyDescent="0.2">
      <c r="B24" s="17" t="s">
        <v>11</v>
      </c>
      <c r="C24" s="9">
        <v>2030</v>
      </c>
      <c r="D24" s="18" t="s">
        <v>12</v>
      </c>
      <c r="E24" s="12"/>
      <c r="F24" s="5" t="s">
        <v>7</v>
      </c>
      <c r="G24" s="6">
        <v>0.38800000000000001</v>
      </c>
      <c r="I24" s="5" t="s">
        <v>6</v>
      </c>
      <c r="J24" s="6">
        <v>0.245</v>
      </c>
    </row>
    <row r="25" spans="2:13" x14ac:dyDescent="0.2">
      <c r="B25" s="15">
        <v>87.3</v>
      </c>
      <c r="C25" s="16" t="s">
        <v>13</v>
      </c>
      <c r="D25" s="8"/>
      <c r="E25" s="12"/>
      <c r="F25" s="5" t="s">
        <v>8</v>
      </c>
      <c r="G25" s="6">
        <v>0.25900000000000001</v>
      </c>
      <c r="I25" s="5" t="s">
        <v>9</v>
      </c>
      <c r="J25" s="6">
        <v>0.108</v>
      </c>
    </row>
    <row r="26" spans="2:13" x14ac:dyDescent="0.2">
      <c r="B26" s="8"/>
      <c r="C26" s="8"/>
      <c r="D26" s="8"/>
      <c r="F26" s="4"/>
      <c r="G26" s="6"/>
      <c r="I26" s="5"/>
      <c r="J26" s="6"/>
    </row>
    <row r="27" spans="2:13" x14ac:dyDescent="0.2">
      <c r="B27" s="8"/>
      <c r="C27" s="8"/>
      <c r="D27" s="8"/>
      <c r="F27" s="4"/>
      <c r="G27" s="4"/>
      <c r="I27" s="4"/>
      <c r="J27" s="6"/>
    </row>
    <row r="28" spans="2:13" x14ac:dyDescent="0.2">
      <c r="B28" s="8"/>
      <c r="C28" s="8"/>
      <c r="D28" s="8"/>
      <c r="F28" s="4"/>
      <c r="G28" s="7">
        <f>SUM(G24:G27)</f>
        <v>0.64700000000000002</v>
      </c>
      <c r="I28" s="4"/>
      <c r="J28" s="7">
        <f>SUM(J24:J27)</f>
        <v>0.35299999999999998</v>
      </c>
    </row>
    <row r="29" spans="2:13" x14ac:dyDescent="0.2">
      <c r="B29" s="11"/>
      <c r="C29" s="11"/>
      <c r="D29" s="11"/>
      <c r="E29" s="12"/>
    </row>
    <row r="30" spans="2:13" x14ac:dyDescent="0.2">
      <c r="B30" s="8"/>
      <c r="C30" s="8"/>
      <c r="D30" s="8"/>
      <c r="F30" s="4"/>
      <c r="G30" s="4"/>
      <c r="I30" s="4"/>
      <c r="J30" s="4"/>
    </row>
    <row r="31" spans="2:13" x14ac:dyDescent="0.2">
      <c r="B31" s="17" t="s">
        <v>11</v>
      </c>
      <c r="C31" s="9">
        <v>2035</v>
      </c>
      <c r="D31" s="18" t="s">
        <v>12</v>
      </c>
      <c r="E31" s="12"/>
      <c r="F31" s="5" t="s">
        <v>7</v>
      </c>
      <c r="G31" s="6">
        <v>0.433</v>
      </c>
      <c r="I31" s="5" t="s">
        <v>6</v>
      </c>
      <c r="J31" s="6">
        <v>0.192</v>
      </c>
    </row>
    <row r="32" spans="2:13" x14ac:dyDescent="0.2">
      <c r="B32" s="15">
        <v>84.1</v>
      </c>
      <c r="C32" s="16" t="s">
        <v>13</v>
      </c>
      <c r="D32" s="8"/>
      <c r="E32" s="12"/>
      <c r="F32" s="5" t="s">
        <v>8</v>
      </c>
      <c r="G32" s="6">
        <v>0.28999999999999998</v>
      </c>
      <c r="I32" s="5" t="s">
        <v>9</v>
      </c>
      <c r="J32" s="6">
        <v>8.5000000000000006E-2</v>
      </c>
    </row>
    <row r="33" spans="2:10" x14ac:dyDescent="0.2">
      <c r="B33" s="8"/>
      <c r="C33" s="8"/>
      <c r="D33" s="8"/>
      <c r="F33" s="4"/>
      <c r="G33" s="6"/>
      <c r="I33" s="5"/>
      <c r="J33" s="6"/>
    </row>
    <row r="34" spans="2:10" x14ac:dyDescent="0.2">
      <c r="B34" s="8"/>
      <c r="C34" s="8"/>
      <c r="D34" s="8"/>
      <c r="F34" s="4"/>
      <c r="G34" s="4"/>
      <c r="I34" s="4"/>
      <c r="J34" s="6"/>
    </row>
    <row r="35" spans="2:10" x14ac:dyDescent="0.2">
      <c r="B35" s="8"/>
      <c r="C35" s="8"/>
      <c r="D35" s="8"/>
      <c r="F35" s="4"/>
      <c r="G35" s="7">
        <f>SUM(G31:G34)</f>
        <v>0.72299999999999998</v>
      </c>
      <c r="I35" s="4"/>
      <c r="J35" s="7">
        <f>SUM(J31:J34)</f>
        <v>0.27700000000000002</v>
      </c>
    </row>
    <row r="36" spans="2:10" x14ac:dyDescent="0.2">
      <c r="B36" s="11"/>
      <c r="C36" s="11"/>
      <c r="D36" s="11"/>
      <c r="E36" s="12"/>
    </row>
    <row r="37" spans="2:10" x14ac:dyDescent="0.2">
      <c r="B37" s="8"/>
      <c r="C37" s="8"/>
      <c r="D37" s="8"/>
      <c r="F37" s="4"/>
      <c r="G37" s="4"/>
      <c r="I37" s="4"/>
      <c r="J37" s="4"/>
    </row>
    <row r="38" spans="2:10" x14ac:dyDescent="0.2">
      <c r="B38" s="17" t="s">
        <v>11</v>
      </c>
      <c r="C38" s="9">
        <v>2040</v>
      </c>
      <c r="D38" s="18" t="s">
        <v>12</v>
      </c>
      <c r="E38" s="12"/>
      <c r="F38" s="5" t="s">
        <v>7</v>
      </c>
      <c r="G38" s="6">
        <v>0.47799999999999998</v>
      </c>
      <c r="I38" s="5" t="s">
        <v>6</v>
      </c>
      <c r="J38" s="6">
        <v>0.14000000000000001</v>
      </c>
    </row>
    <row r="39" spans="2:10" x14ac:dyDescent="0.2">
      <c r="B39" s="15">
        <v>72.5</v>
      </c>
      <c r="C39" s="16" t="s">
        <v>13</v>
      </c>
      <c r="D39" s="8"/>
      <c r="E39" s="12"/>
      <c r="F39" s="5" t="s">
        <v>8</v>
      </c>
      <c r="G39" s="6">
        <v>0.32</v>
      </c>
      <c r="I39" s="5" t="s">
        <v>9</v>
      </c>
      <c r="J39" s="6">
        <v>6.2E-2</v>
      </c>
    </row>
    <row r="40" spans="2:10" x14ac:dyDescent="0.2">
      <c r="B40" s="8"/>
      <c r="C40" s="8"/>
      <c r="D40" s="8"/>
      <c r="F40" s="4"/>
      <c r="G40" s="6"/>
      <c r="I40" s="5"/>
      <c r="J40" s="6"/>
    </row>
    <row r="41" spans="2:10" x14ac:dyDescent="0.2">
      <c r="B41" s="8"/>
      <c r="C41" s="8"/>
      <c r="D41" s="8"/>
      <c r="F41" s="4"/>
      <c r="G41" s="4"/>
      <c r="I41" s="4"/>
      <c r="J41" s="6"/>
    </row>
    <row r="42" spans="2:10" x14ac:dyDescent="0.2">
      <c r="B42" s="8"/>
      <c r="C42" s="8"/>
      <c r="D42" s="8"/>
      <c r="F42" s="4"/>
      <c r="G42" s="7">
        <f>SUM(G38:G41)</f>
        <v>0.79800000000000004</v>
      </c>
      <c r="I42" s="4"/>
      <c r="J42" s="7">
        <f>SUM(J38:J41)</f>
        <v>0.20200000000000001</v>
      </c>
    </row>
    <row r="43" spans="2:10" x14ac:dyDescent="0.2">
      <c r="B43" s="11"/>
      <c r="C43" s="11"/>
      <c r="D43" s="11"/>
      <c r="E43" s="12"/>
    </row>
    <row r="44" spans="2:10" x14ac:dyDescent="0.2">
      <c r="B44" s="8"/>
      <c r="C44" s="8"/>
      <c r="D44" s="8"/>
      <c r="F44" s="4"/>
      <c r="G44" s="4"/>
      <c r="I44" s="4"/>
      <c r="J44" s="4"/>
    </row>
    <row r="45" spans="2:10" x14ac:dyDescent="0.2">
      <c r="B45" s="17" t="s">
        <v>11</v>
      </c>
      <c r="C45" s="9">
        <v>2045</v>
      </c>
      <c r="D45" s="18" t="s">
        <v>12</v>
      </c>
      <c r="E45" s="12"/>
      <c r="F45" s="5" t="s">
        <v>7</v>
      </c>
      <c r="G45" s="6">
        <v>0.52400000000000002</v>
      </c>
      <c r="I45" s="5" t="s">
        <v>6</v>
      </c>
      <c r="J45" s="6">
        <v>8.5999999999999993E-2</v>
      </c>
    </row>
    <row r="46" spans="2:10" x14ac:dyDescent="0.2">
      <c r="B46" s="15">
        <v>66.900000000000006</v>
      </c>
      <c r="C46" s="16" t="s">
        <v>13</v>
      </c>
      <c r="D46" s="8"/>
      <c r="E46" s="12"/>
      <c r="F46" s="5" t="s">
        <v>8</v>
      </c>
      <c r="G46" s="6">
        <v>0.35099999999999998</v>
      </c>
      <c r="I46" s="5" t="s">
        <v>9</v>
      </c>
      <c r="J46" s="6">
        <v>3.9E-2</v>
      </c>
    </row>
    <row r="47" spans="2:10" x14ac:dyDescent="0.2">
      <c r="B47" s="8"/>
      <c r="C47" s="8"/>
      <c r="D47" s="8"/>
      <c r="F47" s="4"/>
      <c r="G47" s="6"/>
      <c r="I47" s="5"/>
      <c r="J47" s="6"/>
    </row>
    <row r="48" spans="2:10" x14ac:dyDescent="0.2">
      <c r="B48" s="8"/>
      <c r="C48" s="8"/>
      <c r="D48" s="8"/>
      <c r="F48" s="4"/>
      <c r="G48" s="4"/>
      <c r="I48" s="4"/>
      <c r="J48" s="6"/>
    </row>
    <row r="49" spans="2:10" x14ac:dyDescent="0.2">
      <c r="B49" s="8"/>
      <c r="C49" s="8"/>
      <c r="D49" s="8"/>
      <c r="F49" s="4"/>
      <c r="G49" s="7">
        <f>SUM(G45:G48)</f>
        <v>0.875</v>
      </c>
      <c r="I49" s="4"/>
      <c r="J49" s="7">
        <f>SUM(J45:J48)</f>
        <v>0.125</v>
      </c>
    </row>
    <row r="50" spans="2:10" x14ac:dyDescent="0.2">
      <c r="B50" s="11"/>
      <c r="C50" s="11"/>
      <c r="D50" s="11"/>
      <c r="E50" s="12"/>
    </row>
    <row r="51" spans="2:10" x14ac:dyDescent="0.2">
      <c r="B51" s="8"/>
      <c r="C51" s="8"/>
      <c r="D51" s="8"/>
      <c r="F51" s="4"/>
      <c r="G51" s="4"/>
      <c r="I51" s="4"/>
      <c r="J51" s="4"/>
    </row>
    <row r="52" spans="2:10" x14ac:dyDescent="0.2">
      <c r="B52" s="17" t="s">
        <v>11</v>
      </c>
      <c r="C52" s="9">
        <v>2050</v>
      </c>
      <c r="D52" s="18" t="s">
        <v>12</v>
      </c>
      <c r="E52" s="12"/>
      <c r="F52" s="5" t="s">
        <v>7</v>
      </c>
      <c r="G52" s="6">
        <v>0.54</v>
      </c>
      <c r="I52" s="5" t="s">
        <v>6</v>
      </c>
      <c r="J52" s="6">
        <v>6.8000000000000005E-2</v>
      </c>
    </row>
    <row r="53" spans="2:10" x14ac:dyDescent="0.2">
      <c r="B53" s="15">
        <v>52.8</v>
      </c>
      <c r="C53" s="16" t="s">
        <v>13</v>
      </c>
      <c r="D53" s="8"/>
      <c r="E53" s="12"/>
      <c r="F53" s="5" t="s">
        <v>8</v>
      </c>
      <c r="G53" s="6">
        <v>0.36099999999999999</v>
      </c>
      <c r="I53" s="5" t="s">
        <v>9</v>
      </c>
      <c r="J53" s="6">
        <v>3.1E-2</v>
      </c>
    </row>
    <row r="54" spans="2:10" x14ac:dyDescent="0.2">
      <c r="B54" s="8"/>
      <c r="C54" s="8"/>
      <c r="D54" s="8"/>
      <c r="F54" s="4"/>
      <c r="G54" s="6"/>
      <c r="I54" s="5"/>
      <c r="J54" s="6"/>
    </row>
    <row r="55" spans="2:10" x14ac:dyDescent="0.2">
      <c r="B55" s="8"/>
      <c r="C55" s="8"/>
      <c r="D55" s="8"/>
      <c r="F55" s="4"/>
      <c r="G55" s="4"/>
      <c r="I55" s="4"/>
      <c r="J55" s="6"/>
    </row>
    <row r="56" spans="2:10" x14ac:dyDescent="0.2">
      <c r="B56" s="8"/>
      <c r="C56" s="8"/>
      <c r="D56" s="8"/>
      <c r="F56" s="4"/>
      <c r="G56" s="7">
        <f>SUM(G52:G55)</f>
        <v>0.90100000000000002</v>
      </c>
      <c r="I56" s="4"/>
      <c r="J56" s="7">
        <f>SUM(J52:J55)</f>
        <v>9.9000000000000005E-2</v>
      </c>
    </row>
    <row r="57" spans="2:10" x14ac:dyDescent="0.2">
      <c r="B57" s="11"/>
      <c r="C57" s="11"/>
      <c r="D57" s="11"/>
      <c r="E57" s="12"/>
    </row>
    <row r="58" spans="2:10" x14ac:dyDescent="0.2">
      <c r="B58" s="8"/>
      <c r="C58" s="8"/>
      <c r="D58" s="8"/>
      <c r="F58" s="4"/>
      <c r="G58" s="4"/>
      <c r="I58" s="4"/>
      <c r="J58" s="4"/>
    </row>
    <row r="59" spans="2:10" x14ac:dyDescent="0.2">
      <c r="B59" s="17" t="s">
        <v>11</v>
      </c>
      <c r="C59" s="9">
        <v>2055</v>
      </c>
      <c r="D59" s="18" t="s">
        <v>12</v>
      </c>
      <c r="E59" s="12"/>
      <c r="F59" s="5" t="s">
        <v>7</v>
      </c>
      <c r="G59" s="6">
        <v>0.54</v>
      </c>
      <c r="I59" s="5" t="s">
        <v>6</v>
      </c>
      <c r="J59" s="6">
        <v>6.8000000000000005E-2</v>
      </c>
    </row>
    <row r="60" spans="2:10" x14ac:dyDescent="0.2">
      <c r="B60" s="15">
        <v>31.5</v>
      </c>
      <c r="C60" s="16" t="s">
        <v>13</v>
      </c>
      <c r="D60" s="8"/>
      <c r="E60" s="12"/>
      <c r="F60" s="5" t="s">
        <v>8</v>
      </c>
      <c r="G60" s="6">
        <v>0.36099999999999999</v>
      </c>
      <c r="I60" s="5" t="s">
        <v>9</v>
      </c>
      <c r="J60" s="6">
        <v>3.1E-2</v>
      </c>
    </row>
    <row r="61" spans="2:10" x14ac:dyDescent="0.2">
      <c r="B61" s="8"/>
      <c r="C61" s="8"/>
      <c r="D61" s="8"/>
      <c r="F61" s="4"/>
      <c r="G61" s="6"/>
      <c r="I61" s="5"/>
      <c r="J61" s="6"/>
    </row>
    <row r="62" spans="2:10" x14ac:dyDescent="0.2">
      <c r="B62" s="8"/>
      <c r="C62" s="8"/>
      <c r="D62" s="8"/>
      <c r="F62" s="4"/>
      <c r="G62" s="4"/>
      <c r="I62" s="4"/>
      <c r="J62" s="6"/>
    </row>
    <row r="63" spans="2:10" x14ac:dyDescent="0.2">
      <c r="B63" s="8"/>
      <c r="C63" s="8"/>
      <c r="D63" s="8"/>
      <c r="F63" s="4"/>
      <c r="G63" s="7">
        <f>SUM(G59:G62)</f>
        <v>0.90100000000000002</v>
      </c>
      <c r="I63" s="4"/>
      <c r="J63" s="7">
        <f>SUM(J59:J62)</f>
        <v>9.9000000000000005E-2</v>
      </c>
    </row>
    <row r="64" spans="2:10" x14ac:dyDescent="0.2">
      <c r="B64" s="11"/>
      <c r="C64" s="11"/>
      <c r="D64" s="11"/>
      <c r="E64" s="12"/>
    </row>
    <row r="65" spans="2:10" x14ac:dyDescent="0.2">
      <c r="B65" s="8"/>
      <c r="C65" s="8"/>
      <c r="D65" s="8"/>
      <c r="F65" s="4"/>
      <c r="G65" s="4"/>
      <c r="I65" s="4"/>
      <c r="J65" s="4"/>
    </row>
    <row r="66" spans="2:10" x14ac:dyDescent="0.2">
      <c r="B66" s="17" t="s">
        <v>11</v>
      </c>
      <c r="C66" s="9">
        <v>2060</v>
      </c>
      <c r="D66" s="18" t="s">
        <v>12</v>
      </c>
      <c r="E66" s="12"/>
      <c r="F66" s="5" t="s">
        <v>7</v>
      </c>
      <c r="G66" s="6">
        <v>0.54200000000000004</v>
      </c>
      <c r="I66" s="5" t="s">
        <v>6</v>
      </c>
      <c r="J66" s="6">
        <v>6.7000000000000004E-2</v>
      </c>
    </row>
    <row r="67" spans="2:10" x14ac:dyDescent="0.2">
      <c r="B67" s="15">
        <v>14.9</v>
      </c>
      <c r="C67" s="16" t="s">
        <v>13</v>
      </c>
      <c r="D67" s="8"/>
      <c r="E67" s="12"/>
      <c r="F67" s="5" t="s">
        <v>8</v>
      </c>
      <c r="G67" s="6">
        <v>0.36</v>
      </c>
      <c r="I67" s="5" t="s">
        <v>9</v>
      </c>
      <c r="J67" s="6">
        <v>3.1E-2</v>
      </c>
    </row>
    <row r="68" spans="2:10" x14ac:dyDescent="0.2">
      <c r="B68" s="8"/>
      <c r="C68" s="8"/>
      <c r="D68" s="8"/>
      <c r="F68" s="4"/>
      <c r="G68" s="6"/>
      <c r="I68" s="5"/>
      <c r="J68" s="6"/>
    </row>
    <row r="69" spans="2:10" x14ac:dyDescent="0.2">
      <c r="B69" s="8"/>
      <c r="C69" s="8"/>
      <c r="D69" s="8"/>
      <c r="F69" s="4"/>
      <c r="G69" s="4"/>
      <c r="I69" s="4"/>
      <c r="J69" s="6"/>
    </row>
    <row r="70" spans="2:10" x14ac:dyDescent="0.2">
      <c r="B70" s="8"/>
      <c r="C70" s="8"/>
      <c r="D70" s="8"/>
      <c r="F70" s="4"/>
      <c r="G70" s="7">
        <f>SUM(G66:G69)</f>
        <v>0.90200000000000002</v>
      </c>
      <c r="I70" s="4"/>
      <c r="J70" s="7">
        <f>SUM(J66:J69)</f>
        <v>9.8000000000000004E-2</v>
      </c>
    </row>
    <row r="71" spans="2:10" x14ac:dyDescent="0.2">
      <c r="B71" s="11"/>
      <c r="C71" s="11"/>
      <c r="D71" s="11"/>
      <c r="E71" s="12"/>
    </row>
    <row r="72" spans="2:10" x14ac:dyDescent="0.2">
      <c r="B72" s="8"/>
      <c r="C72" s="8"/>
      <c r="D72" s="8"/>
      <c r="F72" s="4"/>
      <c r="G72" s="4"/>
      <c r="I72" s="4"/>
      <c r="J72" s="4"/>
    </row>
    <row r="73" spans="2:10" x14ac:dyDescent="0.2">
      <c r="B73" s="17" t="s">
        <v>11</v>
      </c>
      <c r="C73" s="9">
        <v>2065</v>
      </c>
      <c r="D73" s="18" t="s">
        <v>12</v>
      </c>
      <c r="E73" s="12"/>
      <c r="F73" s="5" t="s">
        <v>7</v>
      </c>
      <c r="G73" s="6">
        <v>0.54100000000000004</v>
      </c>
      <c r="I73" s="5" t="s">
        <v>6</v>
      </c>
      <c r="J73" s="6">
        <v>6.7000000000000004E-2</v>
      </c>
    </row>
    <row r="74" spans="2:10" x14ac:dyDescent="0.2">
      <c r="B74" s="15">
        <v>3.1</v>
      </c>
      <c r="C74" s="16" t="s">
        <v>13</v>
      </c>
      <c r="D74" s="8"/>
      <c r="E74" s="12"/>
      <c r="F74" s="5" t="s">
        <v>8</v>
      </c>
      <c r="G74" s="6">
        <v>0.36099999999999999</v>
      </c>
      <c r="I74" s="5" t="s">
        <v>9</v>
      </c>
      <c r="J74" s="6">
        <v>3.1E-2</v>
      </c>
    </row>
    <row r="75" spans="2:10" x14ac:dyDescent="0.2">
      <c r="B75" s="8"/>
      <c r="C75" s="8"/>
      <c r="D75" s="8"/>
      <c r="F75" s="4"/>
      <c r="G75" s="6"/>
      <c r="I75" s="5"/>
      <c r="J75" s="6"/>
    </row>
    <row r="76" spans="2:10" x14ac:dyDescent="0.2">
      <c r="B76" s="8"/>
      <c r="C76" s="8"/>
      <c r="D76" s="8"/>
      <c r="F76" s="4"/>
      <c r="G76" s="4"/>
      <c r="I76" s="4"/>
      <c r="J76" s="6"/>
    </row>
    <row r="77" spans="2:10" x14ac:dyDescent="0.2">
      <c r="B77" s="8"/>
      <c r="C77" s="8"/>
      <c r="D77" s="8"/>
      <c r="F77" s="4"/>
      <c r="G77" s="7">
        <f>SUM(G73:G76)</f>
        <v>0.90200000000000002</v>
      </c>
      <c r="I77" s="4"/>
      <c r="J77" s="7">
        <f>SUM(J73:J76)</f>
        <v>9.8000000000000004E-2</v>
      </c>
    </row>
  </sheetData>
  <mergeCells count="4">
    <mergeCell ref="F9:G9"/>
    <mergeCell ref="I9:J9"/>
    <mergeCell ref="F1:G2"/>
    <mergeCell ref="I1:J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BFFF-EFF1-AF45-986A-FAE6C0184A28}">
  <dimension ref="B3:F35"/>
  <sheetViews>
    <sheetView showGridLines="0" workbookViewId="0">
      <selection activeCell="B4" sqref="B4"/>
    </sheetView>
  </sheetViews>
  <sheetFormatPr baseColWidth="10" defaultRowHeight="16" x14ac:dyDescent="0.2"/>
  <cols>
    <col min="2" max="2" width="17.6640625" customWidth="1"/>
  </cols>
  <sheetData>
    <row r="3" spans="2:5" x14ac:dyDescent="0.2">
      <c r="B3" t="s">
        <v>38</v>
      </c>
      <c r="C3">
        <v>2011</v>
      </c>
      <c r="D3">
        <v>2016</v>
      </c>
      <c r="E3">
        <v>2021</v>
      </c>
    </row>
    <row r="4" spans="2:5" x14ac:dyDescent="0.2">
      <c r="B4">
        <v>40</v>
      </c>
      <c r="C4" s="39">
        <v>0.85</v>
      </c>
      <c r="D4" s="39">
        <v>0.87</v>
      </c>
      <c r="E4" s="39">
        <v>0.92</v>
      </c>
    </row>
    <row r="5" spans="2:5" x14ac:dyDescent="0.2">
      <c r="B5">
        <v>35</v>
      </c>
      <c r="C5" s="39">
        <v>0.83</v>
      </c>
      <c r="D5" s="39">
        <v>0.86</v>
      </c>
      <c r="E5" s="39">
        <v>0.91</v>
      </c>
    </row>
    <row r="6" spans="2:5" x14ac:dyDescent="0.2">
      <c r="B6">
        <v>30</v>
      </c>
      <c r="C6" s="39">
        <v>0.8</v>
      </c>
      <c r="D6" s="39">
        <v>0.83</v>
      </c>
      <c r="E6" s="39">
        <v>0.88</v>
      </c>
    </row>
    <row r="7" spans="2:5" x14ac:dyDescent="0.2">
      <c r="B7">
        <v>25</v>
      </c>
      <c r="C7" s="39">
        <v>0.76</v>
      </c>
      <c r="D7" s="39">
        <v>0.79</v>
      </c>
      <c r="E7" s="39">
        <v>0.84</v>
      </c>
    </row>
    <row r="8" spans="2:5" x14ac:dyDescent="0.2">
      <c r="B8">
        <v>20</v>
      </c>
      <c r="C8" s="39">
        <v>0.7</v>
      </c>
      <c r="D8" s="39">
        <v>0.74</v>
      </c>
      <c r="E8" s="39">
        <v>0.8</v>
      </c>
    </row>
    <row r="9" spans="2:5" x14ac:dyDescent="0.2">
      <c r="B9">
        <v>15</v>
      </c>
      <c r="C9" s="39">
        <v>0.62</v>
      </c>
      <c r="D9" s="39">
        <v>0.66</v>
      </c>
      <c r="E9" s="39">
        <v>0.73</v>
      </c>
    </row>
    <row r="10" spans="2:5" x14ac:dyDescent="0.2">
      <c r="B10">
        <v>10</v>
      </c>
      <c r="C10" s="39">
        <v>0.55000000000000004</v>
      </c>
      <c r="D10" s="39">
        <v>0.59</v>
      </c>
      <c r="E10" s="39">
        <v>0.65</v>
      </c>
    </row>
    <row r="11" spans="2:5" x14ac:dyDescent="0.2">
      <c r="B11">
        <v>5</v>
      </c>
      <c r="C11" s="39">
        <v>0.48</v>
      </c>
      <c r="D11" s="39">
        <v>0.51</v>
      </c>
      <c r="E11" s="39">
        <v>0.56999999999999995</v>
      </c>
    </row>
    <row r="12" spans="2:5" x14ac:dyDescent="0.2">
      <c r="B12">
        <v>0</v>
      </c>
      <c r="C12" s="39">
        <v>0.41</v>
      </c>
      <c r="D12" s="39">
        <v>0.45</v>
      </c>
      <c r="E12" s="39">
        <v>0.51</v>
      </c>
    </row>
    <row r="13" spans="2:5" x14ac:dyDescent="0.2">
      <c r="B13">
        <v>-5</v>
      </c>
      <c r="C13" s="39">
        <v>0.35</v>
      </c>
      <c r="D13" s="39">
        <v>0.38</v>
      </c>
      <c r="E13" s="39">
        <v>0.45</v>
      </c>
    </row>
    <row r="14" spans="2:5" x14ac:dyDescent="0.2">
      <c r="B14">
        <v>-10</v>
      </c>
      <c r="C14" s="39">
        <v>0.3</v>
      </c>
      <c r="D14" s="39">
        <v>0.33</v>
      </c>
      <c r="E14" s="39">
        <v>0.37</v>
      </c>
    </row>
    <row r="15" spans="2:5" x14ac:dyDescent="0.2">
      <c r="B15">
        <v>-15</v>
      </c>
      <c r="C15" s="39">
        <v>0.25</v>
      </c>
      <c r="D15" s="39">
        <v>0.27</v>
      </c>
      <c r="E15" s="39">
        <v>0.3</v>
      </c>
    </row>
    <row r="23" spans="4:6" x14ac:dyDescent="0.2">
      <c r="D23">
        <f>C4/100</f>
        <v>8.5000000000000006E-3</v>
      </c>
      <c r="E23">
        <f>D4/100</f>
        <v>8.6999999999999994E-3</v>
      </c>
      <c r="F23">
        <f>E4/100</f>
        <v>9.1999999999999998E-3</v>
      </c>
    </row>
    <row r="24" spans="4:6" x14ac:dyDescent="0.2">
      <c r="D24">
        <f>C5/100</f>
        <v>8.3000000000000001E-3</v>
      </c>
      <c r="E24">
        <f>D5/100</f>
        <v>8.6E-3</v>
      </c>
      <c r="F24">
        <f>E5/100</f>
        <v>9.1000000000000004E-3</v>
      </c>
    </row>
    <row r="25" spans="4:6" x14ac:dyDescent="0.2">
      <c r="D25">
        <f>C6/100</f>
        <v>8.0000000000000002E-3</v>
      </c>
      <c r="E25">
        <f>D6/100</f>
        <v>8.3000000000000001E-3</v>
      </c>
      <c r="F25">
        <f>E6/100</f>
        <v>8.8000000000000005E-3</v>
      </c>
    </row>
    <row r="26" spans="4:6" x14ac:dyDescent="0.2">
      <c r="D26">
        <f>C7/100</f>
        <v>7.6E-3</v>
      </c>
      <c r="E26">
        <f>D7/100</f>
        <v>7.9000000000000008E-3</v>
      </c>
      <c r="F26">
        <f>E7/100</f>
        <v>8.3999999999999995E-3</v>
      </c>
    </row>
    <row r="27" spans="4:6" x14ac:dyDescent="0.2">
      <c r="D27">
        <f>C8/100</f>
        <v>6.9999999999999993E-3</v>
      </c>
      <c r="E27">
        <f>D8/100</f>
        <v>7.4000000000000003E-3</v>
      </c>
      <c r="F27">
        <f>E8/100</f>
        <v>8.0000000000000002E-3</v>
      </c>
    </row>
    <row r="28" spans="4:6" x14ac:dyDescent="0.2">
      <c r="D28">
        <f>C9/100</f>
        <v>6.1999999999999998E-3</v>
      </c>
      <c r="E28">
        <f>D9/100</f>
        <v>6.6E-3</v>
      </c>
      <c r="F28">
        <f>E9/100</f>
        <v>7.3000000000000001E-3</v>
      </c>
    </row>
    <row r="29" spans="4:6" x14ac:dyDescent="0.2">
      <c r="D29">
        <f>C10/100</f>
        <v>5.5000000000000005E-3</v>
      </c>
      <c r="E29">
        <f>D10/100</f>
        <v>5.8999999999999999E-3</v>
      </c>
      <c r="F29">
        <f>E10/100</f>
        <v>6.5000000000000006E-3</v>
      </c>
    </row>
    <row r="30" spans="4:6" x14ac:dyDescent="0.2">
      <c r="D30">
        <f>C11/100</f>
        <v>4.7999999999999996E-3</v>
      </c>
      <c r="E30">
        <f>D11/100</f>
        <v>5.1000000000000004E-3</v>
      </c>
      <c r="F30">
        <f>E11/100</f>
        <v>5.6999999999999993E-3</v>
      </c>
    </row>
    <row r="31" spans="4:6" x14ac:dyDescent="0.2">
      <c r="D31">
        <f>C12/100</f>
        <v>4.0999999999999995E-3</v>
      </c>
      <c r="E31">
        <f>D12/100</f>
        <v>4.5000000000000005E-3</v>
      </c>
      <c r="F31">
        <f>E12/100</f>
        <v>5.1000000000000004E-3</v>
      </c>
    </row>
    <row r="32" spans="4:6" x14ac:dyDescent="0.2">
      <c r="D32">
        <f>C13/100</f>
        <v>3.4999999999999996E-3</v>
      </c>
      <c r="E32">
        <f>D13/100</f>
        <v>3.8E-3</v>
      </c>
      <c r="F32">
        <f>E13/100</f>
        <v>4.5000000000000005E-3</v>
      </c>
    </row>
    <row r="33" spans="4:6" x14ac:dyDescent="0.2">
      <c r="D33">
        <f>C14/100</f>
        <v>3.0000000000000001E-3</v>
      </c>
      <c r="E33">
        <f>D14/100</f>
        <v>3.3E-3</v>
      </c>
      <c r="F33">
        <f>E14/100</f>
        <v>3.7000000000000002E-3</v>
      </c>
    </row>
    <row r="34" spans="4:6" x14ac:dyDescent="0.2">
      <c r="D34">
        <f>C15/100</f>
        <v>2.5000000000000001E-3</v>
      </c>
      <c r="E34">
        <f>D15/100</f>
        <v>2.7000000000000001E-3</v>
      </c>
      <c r="F34">
        <f>E15/100</f>
        <v>3.0000000000000001E-3</v>
      </c>
    </row>
    <row r="35" spans="4:6" x14ac:dyDescent="0.2">
      <c r="D35">
        <f>C16/100</f>
        <v>0</v>
      </c>
      <c r="E35">
        <f>D16/100</f>
        <v>0</v>
      </c>
      <c r="F35">
        <f>E16/100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4962-10C7-E34E-A0D2-AE1B81C6568F}">
  <dimension ref="A1:C101"/>
  <sheetViews>
    <sheetView workbookViewId="0">
      <selection activeCell="C6" sqref="C6"/>
    </sheetView>
  </sheetViews>
  <sheetFormatPr baseColWidth="10" defaultRowHeight="16" x14ac:dyDescent="0.2"/>
  <cols>
    <col min="1" max="1" width="10.83203125" style="9"/>
    <col min="2" max="2" width="25.83203125" style="8" customWidth="1"/>
    <col min="3" max="3" width="34.1640625" style="8" customWidth="1"/>
    <col min="4" max="16384" width="10.83203125" style="4"/>
  </cols>
  <sheetData>
    <row r="1" spans="1:3" x14ac:dyDescent="0.2">
      <c r="A1" s="9" t="s">
        <v>70</v>
      </c>
      <c r="B1" s="34" t="s">
        <v>68</v>
      </c>
      <c r="C1" s="34" t="s">
        <v>69</v>
      </c>
    </row>
    <row r="2" spans="1:3" x14ac:dyDescent="0.2">
      <c r="A2" s="34">
        <v>20</v>
      </c>
      <c r="B2" s="35">
        <v>1.0790000000000001E-3</v>
      </c>
      <c r="C2" s="35">
        <v>4.0499999999999998E-4</v>
      </c>
    </row>
    <row r="3" spans="1:3" x14ac:dyDescent="0.2">
      <c r="A3" s="34">
        <v>21</v>
      </c>
      <c r="B3" s="35">
        <v>1.2149999999999999E-3</v>
      </c>
      <c r="C3" s="35">
        <v>4.5100000000000001E-4</v>
      </c>
    </row>
    <row r="4" spans="1:3" x14ac:dyDescent="0.2">
      <c r="A4" s="34">
        <v>22</v>
      </c>
      <c r="B4" s="35">
        <v>1.3270000000000001E-3</v>
      </c>
      <c r="C4" s="35">
        <v>4.9100000000000001E-4</v>
      </c>
    </row>
    <row r="5" spans="1:3" x14ac:dyDescent="0.2">
      <c r="A5" s="34">
        <v>23</v>
      </c>
      <c r="B5" s="35">
        <v>1.4059999999999999E-3</v>
      </c>
      <c r="C5" s="35">
        <v>5.2300000000000003E-4</v>
      </c>
    </row>
    <row r="6" spans="1:3" x14ac:dyDescent="0.2">
      <c r="A6" s="34">
        <v>24</v>
      </c>
      <c r="B6" s="35">
        <v>1.4610000000000001E-3</v>
      </c>
      <c r="C6" s="35">
        <v>5.5000000000000003E-4</v>
      </c>
    </row>
    <row r="7" spans="1:3" x14ac:dyDescent="0.2">
      <c r="A7" s="34">
        <v>25</v>
      </c>
      <c r="B7" s="35">
        <v>1.508E-3</v>
      </c>
      <c r="C7" s="35">
        <v>5.7499999999999999E-4</v>
      </c>
    </row>
    <row r="8" spans="1:3" x14ac:dyDescent="0.2">
      <c r="A8" s="34">
        <v>26</v>
      </c>
      <c r="B8" s="35">
        <v>1.5590000000000001E-3</v>
      </c>
      <c r="C8" s="35">
        <v>6.0499999999999996E-4</v>
      </c>
    </row>
    <row r="9" spans="1:3" x14ac:dyDescent="0.2">
      <c r="A9" s="34">
        <v>27</v>
      </c>
      <c r="B9" s="35">
        <v>1.6119999999999999E-3</v>
      </c>
      <c r="C9" s="35">
        <v>6.4199999999999999E-4</v>
      </c>
    </row>
    <row r="10" spans="1:3" x14ac:dyDescent="0.2">
      <c r="A10" s="34">
        <v>28</v>
      </c>
      <c r="B10" s="35">
        <v>1.671E-3</v>
      </c>
      <c r="C10" s="35">
        <v>6.9099999999999999E-4</v>
      </c>
    </row>
    <row r="11" spans="1:3" x14ac:dyDescent="0.2">
      <c r="A11" s="34">
        <v>29</v>
      </c>
      <c r="B11" s="35">
        <v>1.7340000000000001E-3</v>
      </c>
      <c r="C11" s="35">
        <v>7.4899999999999999E-4</v>
      </c>
    </row>
    <row r="12" spans="1:3" x14ac:dyDescent="0.2">
      <c r="A12" s="34">
        <v>30</v>
      </c>
      <c r="B12" s="35">
        <v>1.7979999999999999E-3</v>
      </c>
      <c r="C12" s="35">
        <v>8.1099999999999998E-4</v>
      </c>
    </row>
    <row r="13" spans="1:3" x14ac:dyDescent="0.2">
      <c r="A13" s="34">
        <v>31</v>
      </c>
      <c r="B13" s="35">
        <v>1.8600000000000001E-3</v>
      </c>
      <c r="C13" s="35">
        <v>8.7200000000000005E-4</v>
      </c>
    </row>
    <row r="14" spans="1:3" x14ac:dyDescent="0.2">
      <c r="A14" s="34">
        <v>32</v>
      </c>
      <c r="B14" s="35">
        <v>1.926E-3</v>
      </c>
      <c r="C14" s="35">
        <v>9.3300000000000002E-4</v>
      </c>
    </row>
    <row r="15" spans="1:3" x14ac:dyDescent="0.2">
      <c r="A15" s="34">
        <v>33</v>
      </c>
      <c r="B15" s="35">
        <v>1.9940000000000001E-3</v>
      </c>
      <c r="C15" s="35">
        <v>9.8999999999999999E-4</v>
      </c>
    </row>
    <row r="16" spans="1:3" x14ac:dyDescent="0.2">
      <c r="A16" s="34">
        <v>34</v>
      </c>
      <c r="B16" s="35">
        <v>2.0669999999999998E-3</v>
      </c>
      <c r="C16" s="35">
        <v>1.0460000000000001E-3</v>
      </c>
    </row>
    <row r="17" spans="1:3" x14ac:dyDescent="0.2">
      <c r="A17" s="34">
        <v>35</v>
      </c>
      <c r="B17" s="35">
        <v>2.147E-3</v>
      </c>
      <c r="C17" s="35">
        <v>1.1069999999999999E-3</v>
      </c>
    </row>
    <row r="18" spans="1:3" x14ac:dyDescent="0.2">
      <c r="A18" s="34">
        <v>36</v>
      </c>
      <c r="B18" s="35">
        <v>2.2330000000000002E-3</v>
      </c>
      <c r="C18" s="35">
        <v>1.1720000000000001E-3</v>
      </c>
    </row>
    <row r="19" spans="1:3" x14ac:dyDescent="0.2">
      <c r="A19" s="34">
        <v>37</v>
      </c>
      <c r="B19" s="35">
        <v>2.3180000000000002E-3</v>
      </c>
      <c r="C19" s="35">
        <v>1.2359999999999999E-3</v>
      </c>
    </row>
    <row r="20" spans="1:3" x14ac:dyDescent="0.2">
      <c r="A20" s="34">
        <v>38</v>
      </c>
      <c r="B20" s="35">
        <v>2.3990000000000001E-3</v>
      </c>
      <c r="C20" s="35">
        <v>1.2960000000000001E-3</v>
      </c>
    </row>
    <row r="21" spans="1:3" x14ac:dyDescent="0.2">
      <c r="A21" s="34">
        <v>39</v>
      </c>
      <c r="B21" s="35">
        <v>2.483E-3</v>
      </c>
      <c r="C21" s="35">
        <v>1.356E-3</v>
      </c>
    </row>
    <row r="22" spans="1:3" x14ac:dyDescent="0.2">
      <c r="A22" s="34">
        <v>40</v>
      </c>
      <c r="B22" s="35">
        <v>2.581E-3</v>
      </c>
      <c r="C22" s="35">
        <v>1.423E-3</v>
      </c>
    </row>
    <row r="23" spans="1:3" x14ac:dyDescent="0.2">
      <c r="A23" s="34">
        <v>41</v>
      </c>
      <c r="B23" s="35">
        <v>2.6970000000000002E-3</v>
      </c>
      <c r="C23" s="35">
        <v>1.5020000000000001E-3</v>
      </c>
    </row>
    <row r="24" spans="1:3" x14ac:dyDescent="0.2">
      <c r="A24" s="34">
        <v>42</v>
      </c>
      <c r="B24" s="35">
        <v>2.8279999999999998E-3</v>
      </c>
      <c r="C24" s="35">
        <v>1.596E-3</v>
      </c>
    </row>
    <row r="25" spans="1:3" x14ac:dyDescent="0.2">
      <c r="A25" s="34">
        <v>43</v>
      </c>
      <c r="B25" s="35">
        <v>2.9759999999999999E-3</v>
      </c>
      <c r="C25" s="35">
        <v>1.709E-3</v>
      </c>
    </row>
    <row r="26" spans="1:3" x14ac:dyDescent="0.2">
      <c r="A26" s="34">
        <v>44</v>
      </c>
      <c r="B26" s="35">
        <v>3.1449999999999998E-3</v>
      </c>
      <c r="C26" s="35">
        <v>1.8400000000000001E-3</v>
      </c>
    </row>
    <row r="27" spans="1:3" x14ac:dyDescent="0.2">
      <c r="A27" s="34">
        <v>45</v>
      </c>
      <c r="B27" s="35">
        <v>3.339E-3</v>
      </c>
      <c r="C27" s="35">
        <v>1.9880000000000002E-3</v>
      </c>
    </row>
    <row r="28" spans="1:3" x14ac:dyDescent="0.2">
      <c r="A28" s="34">
        <v>46</v>
      </c>
      <c r="B28" s="35">
        <v>3.5660000000000002E-3</v>
      </c>
      <c r="C28" s="35">
        <v>2.1519999999999998E-3</v>
      </c>
    </row>
    <row r="29" spans="1:3" x14ac:dyDescent="0.2">
      <c r="A29" s="34">
        <v>47</v>
      </c>
      <c r="B29" s="35">
        <v>3.8310000000000002E-3</v>
      </c>
      <c r="C29" s="35">
        <v>2.3319999999999999E-3</v>
      </c>
    </row>
    <row r="30" spans="1:3" x14ac:dyDescent="0.2">
      <c r="A30" s="34">
        <v>48</v>
      </c>
      <c r="B30" s="35">
        <v>4.1419999999999998E-3</v>
      </c>
      <c r="C30" s="35">
        <v>2.5279999999999999E-3</v>
      </c>
    </row>
    <row r="31" spans="1:3" x14ac:dyDescent="0.2">
      <c r="A31" s="34">
        <v>49</v>
      </c>
      <c r="B31" s="35">
        <v>4.4980000000000003E-3</v>
      </c>
      <c r="C31" s="35">
        <v>2.7439999999999999E-3</v>
      </c>
    </row>
    <row r="32" spans="1:3" x14ac:dyDescent="0.2">
      <c r="A32" s="34">
        <v>50</v>
      </c>
      <c r="B32" s="35">
        <v>4.888E-3</v>
      </c>
      <c r="C32" s="35">
        <v>2.98E-3</v>
      </c>
    </row>
    <row r="33" spans="1:3" x14ac:dyDescent="0.2">
      <c r="A33" s="34">
        <v>51</v>
      </c>
      <c r="B33" s="35">
        <v>5.3189999999999999E-3</v>
      </c>
      <c r="C33" s="35">
        <v>3.2399999999999998E-3</v>
      </c>
    </row>
    <row r="34" spans="1:3" x14ac:dyDescent="0.2">
      <c r="A34" s="34">
        <v>52</v>
      </c>
      <c r="B34" s="35">
        <v>5.8079999999999998E-3</v>
      </c>
      <c r="C34" s="35">
        <v>3.529E-3</v>
      </c>
    </row>
    <row r="35" spans="1:3" x14ac:dyDescent="0.2">
      <c r="A35" s="34">
        <v>53</v>
      </c>
      <c r="B35" s="35">
        <v>6.3600000000000002E-3</v>
      </c>
      <c r="C35" s="35">
        <v>3.852E-3</v>
      </c>
    </row>
    <row r="36" spans="1:3" x14ac:dyDescent="0.2">
      <c r="A36" s="34">
        <v>54</v>
      </c>
      <c r="B36" s="35">
        <v>6.9699999999999996E-3</v>
      </c>
      <c r="C36" s="35">
        <v>4.2069999999999998E-3</v>
      </c>
    </row>
    <row r="37" spans="1:3" x14ac:dyDescent="0.2">
      <c r="A37" s="34">
        <v>55</v>
      </c>
      <c r="B37" s="35">
        <v>7.6270000000000001E-3</v>
      </c>
      <c r="C37" s="35">
        <v>4.5900000000000003E-3</v>
      </c>
    </row>
    <row r="38" spans="1:3" x14ac:dyDescent="0.2">
      <c r="A38" s="34">
        <v>56</v>
      </c>
      <c r="B38" s="35">
        <v>8.3199999999999993E-3</v>
      </c>
      <c r="C38" s="35">
        <v>4.9959999999999996E-3</v>
      </c>
    </row>
    <row r="39" spans="1:3" x14ac:dyDescent="0.2">
      <c r="A39" s="34">
        <v>57</v>
      </c>
      <c r="B39" s="35">
        <v>9.0469999999999995E-3</v>
      </c>
      <c r="C39" s="35">
        <v>5.4250000000000001E-3</v>
      </c>
    </row>
    <row r="40" spans="1:3" x14ac:dyDescent="0.2">
      <c r="A40" s="34">
        <v>58</v>
      </c>
      <c r="B40" s="35">
        <v>9.8029999999999992E-3</v>
      </c>
      <c r="C40" s="35">
        <v>5.8739999999999999E-3</v>
      </c>
    </row>
    <row r="41" spans="1:3" x14ac:dyDescent="0.2">
      <c r="A41" s="34">
        <v>59</v>
      </c>
      <c r="B41" s="35">
        <v>1.0591E-2</v>
      </c>
      <c r="C41" s="35">
        <v>6.3460000000000001E-3</v>
      </c>
    </row>
    <row r="42" spans="1:3" x14ac:dyDescent="0.2">
      <c r="A42" s="34">
        <v>60</v>
      </c>
      <c r="B42" s="35">
        <v>1.1447000000000001E-2</v>
      </c>
      <c r="C42" s="35">
        <v>6.8799999999999998E-3</v>
      </c>
    </row>
    <row r="43" spans="1:3" x14ac:dyDescent="0.2">
      <c r="A43" s="34">
        <v>61</v>
      </c>
      <c r="B43" s="35">
        <v>1.2352E-2</v>
      </c>
      <c r="C43" s="35">
        <v>7.4539999999999997E-3</v>
      </c>
    </row>
    <row r="44" spans="1:3" x14ac:dyDescent="0.2">
      <c r="A44" s="34">
        <v>62</v>
      </c>
      <c r="B44" s="35">
        <v>1.3247999999999999E-2</v>
      </c>
      <c r="C44" s="35">
        <v>8.0059999999999992E-3</v>
      </c>
    </row>
    <row r="45" spans="1:3" x14ac:dyDescent="0.2">
      <c r="A45" s="34">
        <v>63</v>
      </c>
      <c r="B45" s="35">
        <v>1.4116999999999999E-2</v>
      </c>
      <c r="C45" s="35">
        <v>8.515E-3</v>
      </c>
    </row>
    <row r="46" spans="1:3" x14ac:dyDescent="0.2">
      <c r="A46" s="34">
        <v>64</v>
      </c>
      <c r="B46" s="35">
        <v>1.4995E-2</v>
      </c>
      <c r="C46" s="35">
        <v>9.025E-3</v>
      </c>
    </row>
    <row r="47" spans="1:3" x14ac:dyDescent="0.2">
      <c r="A47" s="34">
        <v>65</v>
      </c>
      <c r="B47" s="35">
        <v>1.5987000000000001E-2</v>
      </c>
      <c r="C47" s="35">
        <v>9.6100000000000005E-3</v>
      </c>
    </row>
    <row r="48" spans="1:3" x14ac:dyDescent="0.2">
      <c r="A48" s="34">
        <v>66</v>
      </c>
      <c r="B48" s="35">
        <v>1.7107000000000001E-2</v>
      </c>
      <c r="C48" s="35">
        <v>1.0319999999999999E-2</v>
      </c>
    </row>
    <row r="49" spans="1:3" x14ac:dyDescent="0.2">
      <c r="A49" s="34">
        <v>67</v>
      </c>
      <c r="B49" s="35">
        <v>1.8280000000000001E-2</v>
      </c>
      <c r="C49" s="35">
        <v>1.1158E-2</v>
      </c>
    </row>
    <row r="50" spans="1:3" x14ac:dyDescent="0.2">
      <c r="A50" s="34">
        <v>68</v>
      </c>
      <c r="B50" s="35">
        <v>1.95E-2</v>
      </c>
      <c r="C50" s="35">
        <v>1.2148000000000001E-2</v>
      </c>
    </row>
    <row r="51" spans="1:3" x14ac:dyDescent="0.2">
      <c r="A51" s="34">
        <v>69</v>
      </c>
      <c r="B51" s="35">
        <v>2.0829E-2</v>
      </c>
      <c r="C51" s="35">
        <v>1.3301E-2</v>
      </c>
    </row>
    <row r="52" spans="1:3" x14ac:dyDescent="0.2">
      <c r="A52" s="34">
        <v>70</v>
      </c>
      <c r="B52" s="35">
        <v>2.2363999999999998E-2</v>
      </c>
      <c r="C52" s="35">
        <v>1.4662E-2</v>
      </c>
    </row>
    <row r="53" spans="1:3" x14ac:dyDescent="0.2">
      <c r="A53" s="34">
        <v>71</v>
      </c>
      <c r="B53" s="35">
        <v>2.4169E-2</v>
      </c>
      <c r="C53" s="35">
        <v>1.6209999999999999E-2</v>
      </c>
    </row>
    <row r="54" spans="1:3" x14ac:dyDescent="0.2">
      <c r="A54" s="34">
        <v>72</v>
      </c>
      <c r="B54" s="35">
        <v>2.6249000000000001E-2</v>
      </c>
      <c r="C54" s="35">
        <v>1.7892000000000002E-2</v>
      </c>
    </row>
    <row r="55" spans="1:3" x14ac:dyDescent="0.2">
      <c r="A55" s="34">
        <v>73</v>
      </c>
      <c r="B55" s="35">
        <v>2.8642000000000001E-2</v>
      </c>
      <c r="C55" s="35">
        <v>1.9701E-2</v>
      </c>
    </row>
    <row r="56" spans="1:3" x14ac:dyDescent="0.2">
      <c r="A56" s="34">
        <v>74</v>
      </c>
      <c r="B56" s="35">
        <v>3.1379999999999998E-2</v>
      </c>
      <c r="C56" s="35">
        <v>2.1700000000000001E-2</v>
      </c>
    </row>
    <row r="57" spans="1:3" x14ac:dyDescent="0.2">
      <c r="A57" s="34">
        <v>75</v>
      </c>
      <c r="B57" s="35">
        <v>3.4592999999999999E-2</v>
      </c>
      <c r="C57" s="35">
        <v>2.4063999999999999E-2</v>
      </c>
    </row>
    <row r="58" spans="1:3" x14ac:dyDescent="0.2">
      <c r="A58" s="34">
        <v>76</v>
      </c>
      <c r="B58" s="35">
        <v>3.8234999999999998E-2</v>
      </c>
      <c r="C58" s="35">
        <v>2.6814000000000001E-2</v>
      </c>
    </row>
    <row r="59" spans="1:3" x14ac:dyDescent="0.2">
      <c r="A59" s="34">
        <v>77</v>
      </c>
      <c r="B59" s="35">
        <v>4.2159000000000002E-2</v>
      </c>
      <c r="C59" s="35">
        <v>2.9836999999999999E-2</v>
      </c>
    </row>
    <row r="60" spans="1:3" x14ac:dyDescent="0.2">
      <c r="A60" s="34">
        <v>78</v>
      </c>
      <c r="B60" s="35">
        <v>4.6336000000000002E-2</v>
      </c>
      <c r="C60" s="35">
        <v>3.3132000000000002E-2</v>
      </c>
    </row>
    <row r="61" spans="1:3" x14ac:dyDescent="0.2">
      <c r="A61" s="34">
        <v>79</v>
      </c>
      <c r="B61" s="35">
        <v>5.0916999999999997E-2</v>
      </c>
      <c r="C61" s="35">
        <v>3.6810000000000002E-2</v>
      </c>
    </row>
    <row r="62" spans="1:3" x14ac:dyDescent="0.2">
      <c r="A62" s="34">
        <v>80</v>
      </c>
      <c r="B62" s="35">
        <v>5.6204999999999998E-2</v>
      </c>
      <c r="C62" s="35">
        <v>4.1102E-2</v>
      </c>
    </row>
    <row r="63" spans="1:3" x14ac:dyDescent="0.2">
      <c r="A63" s="34">
        <v>81</v>
      </c>
      <c r="B63" s="35">
        <v>6.2327E-2</v>
      </c>
      <c r="C63" s="35">
        <v>4.6080000000000003E-2</v>
      </c>
    </row>
    <row r="64" spans="1:3" x14ac:dyDescent="0.2">
      <c r="A64" s="34">
        <v>82</v>
      </c>
      <c r="B64" s="35">
        <v>6.9190000000000002E-2</v>
      </c>
      <c r="C64" s="35">
        <v>5.1658000000000003E-2</v>
      </c>
    </row>
    <row r="65" spans="1:3" x14ac:dyDescent="0.2">
      <c r="A65" s="34">
        <v>83</v>
      </c>
      <c r="B65" s="35">
        <v>7.6843999999999996E-2</v>
      </c>
      <c r="C65" s="35">
        <v>5.7868000000000003E-2</v>
      </c>
    </row>
    <row r="66" spans="1:3" x14ac:dyDescent="0.2">
      <c r="A66" s="34">
        <v>84</v>
      </c>
      <c r="B66" s="35">
        <v>8.5406999999999997E-2</v>
      </c>
      <c r="C66" s="35">
        <v>6.4828999999999998E-2</v>
      </c>
    </row>
    <row r="67" spans="1:3" x14ac:dyDescent="0.2">
      <c r="A67" s="34">
        <v>85</v>
      </c>
      <c r="B67" s="35">
        <v>9.5009999999999997E-2</v>
      </c>
      <c r="C67" s="35">
        <v>7.2690000000000005E-2</v>
      </c>
    </row>
    <row r="68" spans="1:3" x14ac:dyDescent="0.2">
      <c r="A68" s="34">
        <v>86</v>
      </c>
      <c r="B68" s="35">
        <v>0.10577</v>
      </c>
      <c r="C68" s="35">
        <v>8.1577999999999998E-2</v>
      </c>
    </row>
    <row r="69" spans="1:3" x14ac:dyDescent="0.2">
      <c r="A69" s="34">
        <v>87</v>
      </c>
      <c r="B69" s="35">
        <v>0.117771</v>
      </c>
      <c r="C69" s="35">
        <v>9.1587000000000002E-2</v>
      </c>
    </row>
    <row r="70" spans="1:3" x14ac:dyDescent="0.2">
      <c r="A70" s="34">
        <v>88</v>
      </c>
      <c r="B70" s="35">
        <v>0.13106300000000001</v>
      </c>
      <c r="C70" s="35">
        <v>0.102774</v>
      </c>
    </row>
    <row r="71" spans="1:3" x14ac:dyDescent="0.2">
      <c r="A71" s="34">
        <v>89</v>
      </c>
      <c r="B71" s="35">
        <v>0.14566599999999999</v>
      </c>
      <c r="C71" s="35">
        <v>0.11516</v>
      </c>
    </row>
    <row r="72" spans="1:3" x14ac:dyDescent="0.2">
      <c r="A72" s="34">
        <v>90</v>
      </c>
      <c r="B72" s="35">
        <v>0.161582</v>
      </c>
      <c r="C72" s="35">
        <v>0.128749</v>
      </c>
    </row>
    <row r="73" spans="1:3" x14ac:dyDescent="0.2">
      <c r="A73" s="34">
        <v>91</v>
      </c>
      <c r="B73" s="35">
        <v>0.17879700000000001</v>
      </c>
      <c r="C73" s="35">
        <v>0.14353199999999999</v>
      </c>
    </row>
    <row r="74" spans="1:3" x14ac:dyDescent="0.2">
      <c r="A74" s="34">
        <v>92</v>
      </c>
      <c r="B74" s="35">
        <v>0.19728699999999999</v>
      </c>
      <c r="C74" s="35">
        <v>0.15949099999999999</v>
      </c>
    </row>
    <row r="75" spans="1:3" x14ac:dyDescent="0.2">
      <c r="A75" s="34">
        <v>93</v>
      </c>
      <c r="B75" s="35">
        <v>0.21701300000000001</v>
      </c>
      <c r="C75" s="35">
        <v>0.17660000000000001</v>
      </c>
    </row>
    <row r="76" spans="1:3" x14ac:dyDescent="0.2">
      <c r="A76" s="34">
        <v>94</v>
      </c>
      <c r="B76" s="35">
        <v>0.23793</v>
      </c>
      <c r="C76" s="35">
        <v>0.194825</v>
      </c>
    </row>
    <row r="77" spans="1:3" x14ac:dyDescent="0.2">
      <c r="A77" s="34">
        <v>95</v>
      </c>
      <c r="B77" s="35">
        <v>0.25865500000000002</v>
      </c>
      <c r="C77" s="35">
        <v>0.21324799999999999</v>
      </c>
    </row>
    <row r="78" spans="1:3" x14ac:dyDescent="0.2">
      <c r="A78" s="34">
        <v>96</v>
      </c>
      <c r="B78" s="35">
        <v>0.27878599999999998</v>
      </c>
      <c r="C78" s="35">
        <v>0.23157</v>
      </c>
    </row>
    <row r="79" spans="1:3" x14ac:dyDescent="0.2">
      <c r="A79" s="34">
        <v>97</v>
      </c>
      <c r="B79" s="35">
        <v>0.29789700000000002</v>
      </c>
      <c r="C79" s="35">
        <v>0.24946599999999999</v>
      </c>
    </row>
    <row r="80" spans="1:3" x14ac:dyDescent="0.2">
      <c r="A80" s="34">
        <v>98</v>
      </c>
      <c r="B80" s="35">
        <v>0.315556</v>
      </c>
      <c r="C80" s="35">
        <v>0.26658900000000002</v>
      </c>
    </row>
    <row r="81" spans="1:3" x14ac:dyDescent="0.2">
      <c r="A81" s="34">
        <v>99</v>
      </c>
      <c r="B81" s="35">
        <v>0.33133299999999999</v>
      </c>
      <c r="C81" s="35">
        <v>0.28258499999999998</v>
      </c>
    </row>
    <row r="82" spans="1:3" x14ac:dyDescent="0.2">
      <c r="A82" s="34">
        <v>100</v>
      </c>
      <c r="B82" s="35">
        <v>0.34789999999999999</v>
      </c>
      <c r="C82" s="35">
        <v>0.29953999999999997</v>
      </c>
    </row>
    <row r="83" spans="1:3" x14ac:dyDescent="0.2">
      <c r="A83" s="34">
        <v>101</v>
      </c>
      <c r="B83" s="35">
        <v>0.36529499999999998</v>
      </c>
      <c r="C83" s="35">
        <v>0.31751200000000002</v>
      </c>
    </row>
    <row r="84" spans="1:3" x14ac:dyDescent="0.2">
      <c r="A84" s="34">
        <v>102</v>
      </c>
      <c r="B84" s="35">
        <v>0.38356000000000001</v>
      </c>
      <c r="C84" s="35">
        <v>0.336563</v>
      </c>
    </row>
    <row r="85" spans="1:3" x14ac:dyDescent="0.2">
      <c r="A85" s="34">
        <v>103</v>
      </c>
      <c r="B85" s="35">
        <v>0.40273799999999998</v>
      </c>
      <c r="C85" s="35">
        <v>0.35675600000000002</v>
      </c>
    </row>
    <row r="86" spans="1:3" x14ac:dyDescent="0.2">
      <c r="A86" s="34">
        <v>104</v>
      </c>
      <c r="B86" s="35">
        <v>0.422875</v>
      </c>
      <c r="C86" s="35">
        <v>0.378162</v>
      </c>
    </row>
    <row r="87" spans="1:3" x14ac:dyDescent="0.2">
      <c r="A87" s="34">
        <v>105</v>
      </c>
      <c r="B87" s="35">
        <v>0.44401800000000002</v>
      </c>
      <c r="C87" s="35">
        <v>0.40085199999999999</v>
      </c>
    </row>
    <row r="88" spans="1:3" x14ac:dyDescent="0.2">
      <c r="A88" s="34">
        <v>106</v>
      </c>
      <c r="B88" s="35">
        <v>0.46621899999999999</v>
      </c>
      <c r="C88" s="35">
        <v>0.42490299999999998</v>
      </c>
    </row>
    <row r="89" spans="1:3" x14ac:dyDescent="0.2">
      <c r="A89" s="34">
        <v>107</v>
      </c>
      <c r="B89" s="35">
        <v>0.48953000000000002</v>
      </c>
      <c r="C89" s="35">
        <v>0.45039699999999999</v>
      </c>
    </row>
    <row r="90" spans="1:3" x14ac:dyDescent="0.2">
      <c r="A90" s="34">
        <v>108</v>
      </c>
      <c r="B90" s="35">
        <v>0.51400699999999999</v>
      </c>
      <c r="C90" s="35">
        <v>0.47742099999999998</v>
      </c>
    </row>
    <row r="91" spans="1:3" x14ac:dyDescent="0.2">
      <c r="A91" s="34">
        <v>109</v>
      </c>
      <c r="B91" s="35">
        <v>0.53970700000000005</v>
      </c>
      <c r="C91" s="35">
        <v>0.50606600000000002</v>
      </c>
    </row>
    <row r="92" spans="1:3" x14ac:dyDescent="0.2">
      <c r="A92" s="34">
        <v>110</v>
      </c>
      <c r="B92" s="35">
        <v>0.56669199999999997</v>
      </c>
      <c r="C92" s="35">
        <v>0.53642999999999996</v>
      </c>
    </row>
    <row r="93" spans="1:3" x14ac:dyDescent="0.2">
      <c r="A93" s="34">
        <v>111</v>
      </c>
      <c r="B93" s="35">
        <v>0.59502699999999997</v>
      </c>
      <c r="C93" s="35">
        <v>0.56861600000000001</v>
      </c>
    </row>
    <row r="94" spans="1:3" x14ac:dyDescent="0.2">
      <c r="A94" s="34">
        <v>112</v>
      </c>
      <c r="B94" s="35">
        <v>0.62477800000000006</v>
      </c>
      <c r="C94" s="35">
        <v>0.60273299999999996</v>
      </c>
    </row>
    <row r="95" spans="1:3" x14ac:dyDescent="0.2">
      <c r="A95" s="34">
        <v>113</v>
      </c>
      <c r="B95" s="35">
        <v>0.65601699999999996</v>
      </c>
      <c r="C95" s="35">
        <v>0.63889600000000002</v>
      </c>
    </row>
    <row r="96" spans="1:3" x14ac:dyDescent="0.2">
      <c r="A96" s="34">
        <v>114</v>
      </c>
      <c r="B96" s="35">
        <v>0.68881800000000004</v>
      </c>
      <c r="C96" s="35">
        <v>0.67723</v>
      </c>
    </row>
    <row r="97" spans="1:3" x14ac:dyDescent="0.2">
      <c r="A97" s="34">
        <v>115</v>
      </c>
      <c r="B97" s="35">
        <v>0.72325899999999999</v>
      </c>
      <c r="C97" s="35">
        <v>0.71786399999999995</v>
      </c>
    </row>
    <row r="98" spans="1:3" x14ac:dyDescent="0.2">
      <c r="A98" s="34">
        <v>116</v>
      </c>
      <c r="B98" s="35">
        <v>0.75942200000000004</v>
      </c>
      <c r="C98" s="35">
        <v>0.75942200000000004</v>
      </c>
    </row>
    <row r="99" spans="1:3" x14ac:dyDescent="0.2">
      <c r="A99" s="34">
        <v>117</v>
      </c>
      <c r="B99" s="35">
        <v>0.79739300000000002</v>
      </c>
      <c r="C99" s="35">
        <v>0.79739300000000002</v>
      </c>
    </row>
    <row r="100" spans="1:3" x14ac:dyDescent="0.2">
      <c r="A100" s="34">
        <v>118</v>
      </c>
      <c r="B100" s="35">
        <v>0.83726299999999998</v>
      </c>
      <c r="C100" s="35">
        <v>0.83726299999999998</v>
      </c>
    </row>
    <row r="101" spans="1:3" x14ac:dyDescent="0.2">
      <c r="A101" s="34">
        <v>119</v>
      </c>
      <c r="B101" s="35">
        <v>0.87912599999999996</v>
      </c>
      <c r="C101" s="35">
        <v>0.87912599999999996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5A1E-9EE3-CC4A-A657-D65D72461D36}">
  <dimension ref="D5:E8"/>
  <sheetViews>
    <sheetView showGridLines="0" workbookViewId="0">
      <selection activeCell="D15" sqref="D15"/>
    </sheetView>
  </sheetViews>
  <sheetFormatPr baseColWidth="10" defaultRowHeight="16" x14ac:dyDescent="0.2"/>
  <cols>
    <col min="4" max="4" width="59.33203125" customWidth="1"/>
  </cols>
  <sheetData>
    <row r="5" spans="4:5" x14ac:dyDescent="0.2">
      <c r="D5" s="2" t="s">
        <v>3</v>
      </c>
      <c r="E5" s="1">
        <v>0.54</v>
      </c>
    </row>
    <row r="6" spans="4:5" x14ac:dyDescent="0.2">
      <c r="D6" s="2" t="s">
        <v>0</v>
      </c>
      <c r="E6" s="3">
        <v>0.36099999999999999</v>
      </c>
    </row>
    <row r="7" spans="4:5" x14ac:dyDescent="0.2">
      <c r="D7" s="2" t="s">
        <v>1</v>
      </c>
      <c r="E7" s="3">
        <v>6.8000000000000005E-2</v>
      </c>
    </row>
    <row r="8" spans="4:5" x14ac:dyDescent="0.2">
      <c r="D8" s="2" t="s">
        <v>2</v>
      </c>
      <c r="E8" s="3">
        <v>3.1E-2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C7A7-72C2-114F-A988-DE6C519D2F0F}">
  <dimension ref="B2:J21"/>
  <sheetViews>
    <sheetView showGridLines="0" workbookViewId="0">
      <selection activeCell="J23" sqref="J23"/>
    </sheetView>
  </sheetViews>
  <sheetFormatPr baseColWidth="10" defaultRowHeight="16" x14ac:dyDescent="0.2"/>
  <cols>
    <col min="2" max="4" width="10.83203125" style="20"/>
    <col min="6" max="7" width="17.6640625" customWidth="1"/>
    <col min="8" max="8" width="42" customWidth="1"/>
    <col min="10" max="10" width="40" customWidth="1"/>
  </cols>
  <sheetData>
    <row r="2" spans="2:10" x14ac:dyDescent="0.2">
      <c r="F2" t="s">
        <v>35</v>
      </c>
      <c r="G2" s="1">
        <v>0.02</v>
      </c>
    </row>
    <row r="3" spans="2:10" x14ac:dyDescent="0.2">
      <c r="F3" t="s">
        <v>37</v>
      </c>
      <c r="G3" s="1">
        <v>0.6</v>
      </c>
    </row>
    <row r="5" spans="2:10" x14ac:dyDescent="0.2">
      <c r="G5" s="22" t="s">
        <v>33</v>
      </c>
      <c r="H5" s="22" t="s">
        <v>34</v>
      </c>
      <c r="J5" s="22" t="s">
        <v>36</v>
      </c>
    </row>
    <row r="6" spans="2:10" x14ac:dyDescent="0.2">
      <c r="F6" t="s">
        <v>32</v>
      </c>
      <c r="G6" s="23">
        <v>3300</v>
      </c>
      <c r="H6" s="23">
        <f>G6*(H7/G7)</f>
        <v>2890.6036745406827</v>
      </c>
      <c r="J6">
        <f>H6*G2*G3</f>
        <v>34.687244094488193</v>
      </c>
    </row>
    <row r="7" spans="2:10" x14ac:dyDescent="0.2">
      <c r="F7" t="s">
        <v>31</v>
      </c>
      <c r="G7" s="23">
        <f>' Vanguard TDF list'!B4+' Vanguard TDF list'!B11+' Vanguard TDF list'!B18+' Vanguard TDF list'!B25+' Vanguard TDF list'!B32+' Vanguard TDF list'!B39+' Vanguard TDF list'!B46+' Vanguard TDF list'!B53+' Vanguard TDF list'!B60+' Vanguard TDF list'!B67+' Vanguard TDF list'!B74</f>
        <v>571.49999999999989</v>
      </c>
      <c r="H7" s="23">
        <f>' Vanguard TDF list'!B53+' Vanguard TDF list'!B46+' Vanguard TDF list'!B39+' Vanguard TDF list'!B32+' Vanguard TDF list'!B25+' Vanguard TDF list'!B18+' Vanguard TDF list'!B11</f>
        <v>500.59999999999997</v>
      </c>
    </row>
    <row r="13" spans="2:10" x14ac:dyDescent="0.2">
      <c r="C13" s="21" t="s">
        <v>67</v>
      </c>
      <c r="D13" s="21" t="s">
        <v>66</v>
      </c>
    </row>
    <row r="14" spans="2:10" x14ac:dyDescent="0.2">
      <c r="B14" s="21">
        <v>2014</v>
      </c>
      <c r="C14" s="20">
        <v>0.1</v>
      </c>
      <c r="D14" s="20">
        <v>0.8</v>
      </c>
    </row>
    <row r="15" spans="2:10" x14ac:dyDescent="0.2">
      <c r="B15" s="21">
        <v>2015</v>
      </c>
      <c r="C15" s="20">
        <v>0.3</v>
      </c>
      <c r="D15" s="20">
        <v>0.85</v>
      </c>
    </row>
    <row r="16" spans="2:10" x14ac:dyDescent="0.2">
      <c r="B16" s="21">
        <v>2016</v>
      </c>
      <c r="C16" s="20">
        <v>0.4</v>
      </c>
      <c r="D16" s="20">
        <v>0.9</v>
      </c>
    </row>
    <row r="17" spans="2:4" x14ac:dyDescent="0.2">
      <c r="B17" s="21">
        <v>2017</v>
      </c>
      <c r="C17" s="20">
        <v>0.6</v>
      </c>
      <c r="D17" s="20">
        <v>1.05</v>
      </c>
    </row>
    <row r="18" spans="2:4" x14ac:dyDescent="0.2">
      <c r="B18" s="21">
        <v>2018</v>
      </c>
      <c r="C18" s="20">
        <v>0.65</v>
      </c>
      <c r="D18" s="20">
        <v>1.1000000000000001</v>
      </c>
    </row>
    <row r="19" spans="2:4" x14ac:dyDescent="0.2">
      <c r="B19" s="21">
        <v>2019</v>
      </c>
      <c r="C19" s="20">
        <v>0.95</v>
      </c>
      <c r="D19" s="20">
        <v>1.25</v>
      </c>
    </row>
    <row r="20" spans="2:4" x14ac:dyDescent="0.2">
      <c r="B20" s="21">
        <v>2020</v>
      </c>
      <c r="C20" s="20">
        <v>1.1000000000000001</v>
      </c>
      <c r="D20" s="20">
        <v>1.7</v>
      </c>
    </row>
    <row r="21" spans="2:4" x14ac:dyDescent="0.2">
      <c r="B21" s="21">
        <v>2021</v>
      </c>
      <c r="C21" s="20">
        <v>1.45</v>
      </c>
      <c r="D21" s="20">
        <v>1.85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 glidepath</vt:lpstr>
      <vt:lpstr>to vs through</vt:lpstr>
      <vt:lpstr>Tactical Asset Allocation</vt:lpstr>
      <vt:lpstr> Vanguard TDF list</vt:lpstr>
      <vt:lpstr>2011 vs 2021 glidepath</vt:lpstr>
      <vt:lpstr>Death Rate Table</vt:lpstr>
      <vt:lpstr>Vanguard 2030 data</vt:lpstr>
      <vt:lpstr>AUM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2022-03-24T04:18:41Z</dcterms:created>
  <dcterms:modified xsi:type="dcterms:W3CDTF">2022-04-14T00:11:54Z</dcterms:modified>
</cp:coreProperties>
</file>