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7.xml" ContentType="application/vnd.openxmlformats-officedocument.spreadsheetml.table+xml"/>
  <Override PartName="/xl/drawings/drawing10.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1.xml" ContentType="application/vnd.openxmlformats-officedocument.drawing+xml"/>
  <Override PartName="/xl/activeX/activeX30.xml" ContentType="application/vnd.ms-office.activeX+xml"/>
  <Override PartName="/xl/activeX/activeX30.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3.xml" ContentType="application/vnd.openxmlformats-officedocument.spreadsheetml.table+xml"/>
  <Override PartName="/xl/tables/table14.xml" ContentType="application/vnd.openxmlformats-officedocument.spreadsheetml.table+xml"/>
  <Override PartName="/xl/drawings/drawing13.xml" ContentType="application/vnd.openxmlformats-officedocument.drawing+xml"/>
  <Override PartName="/xl/activeX/activeX48.xml" ContentType="application/vnd.ms-office.activeX+xml"/>
  <Override PartName="/xl/activeX/activeX48.bin" ContentType="application/vnd.ms-office.activeX"/>
  <Override PartName="/xl/drawings/drawing14.xml" ContentType="application/vnd.openxmlformats-officedocument.drawing+xml"/>
  <Override PartName="/xl/activeX/activeX49.xml" ContentType="application/vnd.ms-office.activeX+xml"/>
  <Override PartName="/xl/activeX/activeX49.bin" ContentType="application/vnd.ms-office.activeX"/>
  <Override PartName="/xl/drawings/drawing15.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2" activeTab="17"/>
  </bookViews>
  <sheets>
    <sheet name="種族" sheetId="5" state="hidden" r:id="rId1"/>
    <sheet name="種族分析" sheetId="6" state="hidden" r:id="rId2"/>
    <sheet name="種族SL" sheetId="31" state="hidden" r:id="rId3"/>
    <sheet name="種族マップ" sheetId="28" state="hidden" r:id="rId4"/>
    <sheet name="通常わざ" sheetId="8" state="hidden" r:id="rId5"/>
    <sheet name="ゲージわざ" sheetId="9" state="hidden" r:id="rId6"/>
    <sheet name="個体" sheetId="2" state="hidden" r:id="rId7"/>
    <sheet name="個体マップ" sheetId="3" state="hidden" r:id="rId8"/>
    <sheet name="対策" sheetId="22" state="hidden" r:id="rId9"/>
    <sheet name="集計" sheetId="18" state="hidden" r:id="rId10"/>
    <sheet name="リスト" sheetId="21" state="hidden" r:id="rId11"/>
    <sheet name="管理" sheetId="16" state="hidden" r:id="rId12"/>
    <sheet name="相関" sheetId="10" r:id="rId13"/>
    <sheet name="CPM" sheetId="11" r:id="rId14"/>
    <sheet name="最大値" sheetId="12" r:id="rId15"/>
    <sheet name="タイプ別" sheetId="13" r:id="rId16"/>
    <sheet name="取説" sheetId="14" r:id="rId17"/>
    <sheet name="利用許諾契約" sheetId="15" r:id="rId18"/>
    <sheet name="Ver" sheetId="19" state="hidden" r:id="rId19"/>
  </sheets>
  <functionGroups builtInGroupCount="18"/>
  <definedNames>
    <definedName name="_xlnm._FilterDatabase" localSheetId="5" hidden="1">ゲージわざ!$B$2:$G$148</definedName>
    <definedName name="_xlnm._FilterDatabase" localSheetId="0" hidden="1">種族!$C$1:$M$651</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マップ補助線設定" localSheetId="7">個体マップ!$Z$1:$AE$2</definedName>
    <definedName name="マップ補助線設定" localSheetId="3">種族マップ!$U$1:$Z$2</definedName>
    <definedName name="マップ補助線表" localSheetId="7">個体マップ!$AM$4:$AN$6</definedName>
    <definedName name="マップ補助線表" localSheetId="3">種族マップ!$AF$4:$AG$6</definedName>
    <definedName name="リストコマンド" localSheetId="10">リスト!$AU$1</definedName>
    <definedName name="リスト選択" localSheetId="10">リスト!$AU$2</definedName>
    <definedName name="わざの能力変化">CPM!$J$2:$L$6</definedName>
    <definedName name="空白">相関!$V$36</definedName>
    <definedName name="個体フィルタ指定" localSheetId="6">個体!$B$1,個体!$D$1,個体!$K$1,個体!$L$1</definedName>
    <definedName name="個体フィルタ指定" localSheetId="2">種族SL!$C$1,種族SL!#REF!,種族SL!$G$1,種族SL!$H$1</definedName>
    <definedName name="個体マップタイプ選択" localSheetId="7">個体マップ!$A$2:$B$2</definedName>
    <definedName name="個体マップ元表" localSheetId="7">個体マップ!$AG$4:$AK$1548</definedName>
    <definedName name="個体マップ個体選択" localSheetId="7">個体マップ!$D$2</definedName>
    <definedName name="個体マップ作成時間" localSheetId="7">個体マップ!$K$1,個体マップ!$M$1</definedName>
    <definedName name="個体マップ設定" localSheetId="7">個体マップ!$O$1:$W$2</definedName>
    <definedName name="種族Lフィルタ" localSheetId="2">種族SL!$C$1,種族SL!$G$1,種族SL!$H$1</definedName>
    <definedName name="種族L設定" localSheetId="2">種族SL!$AJ$1:$AN$2</definedName>
    <definedName name="種族マップタイプ選択" localSheetId="3">種族マップ!$A$2:$B$2</definedName>
    <definedName name="種族マップ元表" localSheetId="3">種族マップ!$AB$4:$AE$653</definedName>
    <definedName name="種族マップ作成時間" localSheetId="3">種族マップ!$K$1,種族マップ!$M$1</definedName>
    <definedName name="種族マップ種族選択" localSheetId="3">種族マップ!$D$2</definedName>
    <definedName name="種族マップ設定" localSheetId="3">種族マップ!$O$1:$R$2</definedName>
    <definedName name="集計全計算時間" localSheetId="9">集計!$H$1,集計!$J$1</definedName>
    <definedName name="全体設定">Ver!$H$2:$I$5</definedName>
    <definedName name="相性表">相関!$C$3:$T$20</definedName>
    <definedName name="対策ダミー設定" localSheetId="8">対策!$JR$2:$KH$3</definedName>
    <definedName name="対策リスト選択" localSheetId="8">対策!$M$1</definedName>
    <definedName name="対策設定" localSheetId="8">対策!$JE$2:$JP$3</definedName>
    <definedName name="対策全計算時間" localSheetId="8">対策!$I$1,対策!$K$1</definedName>
    <definedName name="対策天候設定" localSheetId="8">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相関!$V$33:$V$34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71" i="9" l="1"/>
  <c r="O71" i="9"/>
  <c r="P71" i="9"/>
  <c r="Q71" i="9"/>
  <c r="R71" i="9"/>
  <c r="P3" i="2" l="1"/>
  <c r="CJ3" i="2"/>
  <c r="CL3" i="2"/>
  <c r="CO3" i="2"/>
  <c r="CQ3" i="2"/>
  <c r="CU3" i="2"/>
  <c r="CZ3" i="2"/>
  <c r="DB3" i="2"/>
  <c r="DE3" i="2"/>
  <c r="DI3" i="2"/>
  <c r="DL3" i="2"/>
  <c r="DM3" i="2"/>
  <c r="DN3" i="2"/>
  <c r="O3" i="2"/>
  <c r="BL3" i="2" l="1"/>
  <c r="BO3" i="2" s="1"/>
  <c r="R3" i="2"/>
  <c r="BV3" i="2"/>
  <c r="BT3" i="2"/>
  <c r="BX3" i="2"/>
  <c r="S3" i="2"/>
  <c r="Q3" i="2"/>
  <c r="BM3" i="2" l="1"/>
  <c r="U3" i="2"/>
  <c r="T3" i="2"/>
  <c r="BR3" i="2"/>
  <c r="BS3" i="2" s="1"/>
  <c r="BP3" i="2"/>
  <c r="BQ3" i="2" s="1"/>
  <c r="BU3" i="2"/>
  <c r="BW3" i="2"/>
  <c r="V3" i="2"/>
  <c r="W3" i="2" s="1"/>
  <c r="BN3" i="2"/>
  <c r="BY3" i="2" l="1"/>
  <c r="CA3" i="2" s="1"/>
  <c r="CB3" i="2" s="1"/>
  <c r="X3" i="2"/>
  <c r="CC3" i="2"/>
  <c r="CD3" i="2" s="1"/>
  <c r="BZ3" i="2" l="1"/>
  <c r="R21" i="9"/>
  <c r="X16" i="12" l="1"/>
  <c r="W16" i="12"/>
  <c r="X15" i="12"/>
  <c r="W15" i="12"/>
  <c r="I15" i="12" l="1"/>
  <c r="J15" i="12"/>
  <c r="I16" i="12"/>
  <c r="J16" i="12"/>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N114" i="9" l="1"/>
  <c r="O114" i="9"/>
  <c r="P114" i="9"/>
  <c r="Q114" i="9"/>
  <c r="R114" i="9"/>
  <c r="N36" i="9"/>
  <c r="O36" i="9"/>
  <c r="P36" i="9"/>
  <c r="Q36" i="9"/>
  <c r="R36" i="9"/>
  <c r="S20" i="12" l="1"/>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E38" i="11"/>
  <c r="E69" i="11"/>
  <c r="E56" i="11"/>
  <c r="E23" i="11"/>
  <c r="E31" i="11"/>
  <c r="E5" i="11"/>
  <c r="E66" i="11"/>
  <c r="E14" i="11"/>
  <c r="E54" i="11"/>
  <c r="E6" i="11"/>
  <c r="E57" i="11"/>
  <c r="E51" i="11"/>
  <c r="E78" i="11"/>
  <c r="E37" i="11"/>
  <c r="E53" i="11"/>
  <c r="E10" i="11"/>
  <c r="E39" i="11"/>
  <c r="E63" i="11"/>
  <c r="E11" i="11"/>
  <c r="E77" i="11"/>
  <c r="E59" i="11"/>
  <c r="E74" i="11"/>
  <c r="E70" i="11"/>
  <c r="E35" i="11"/>
  <c r="E26" i="11"/>
  <c r="E24" i="11"/>
  <c r="E17" i="11"/>
  <c r="E60" i="11"/>
  <c r="E73" i="11"/>
  <c r="E40" i="11"/>
  <c r="E52" i="11"/>
  <c r="E19" i="11"/>
  <c r="E48" i="11"/>
  <c r="E55" i="11"/>
  <c r="E42" i="11"/>
  <c r="E58" i="11"/>
  <c r="E72" i="11"/>
  <c r="E4" i="11"/>
  <c r="E62" i="11"/>
  <c r="E65" i="11"/>
  <c r="E21" i="11"/>
  <c r="E25" i="11"/>
  <c r="E27" i="11"/>
  <c r="E33" i="11"/>
  <c r="E67" i="11"/>
  <c r="E32" i="11"/>
  <c r="E75" i="11"/>
  <c r="E47" i="11"/>
  <c r="E2" i="11"/>
  <c r="E22" i="11"/>
  <c r="E36" i="11"/>
  <c r="E43" i="11"/>
  <c r="E34" i="11"/>
  <c r="E80" i="11"/>
  <c r="E30" i="11"/>
  <c r="E3" i="11"/>
  <c r="E29" i="11"/>
  <c r="E44" i="11"/>
  <c r="E76" i="11"/>
  <c r="E79" i="11"/>
  <c r="E8" i="11"/>
  <c r="E9" i="11"/>
  <c r="E28" i="11"/>
  <c r="E16" i="11"/>
  <c r="E12" i="11"/>
  <c r="E49" i="11"/>
  <c r="E45" i="11"/>
  <c r="E68" i="11"/>
  <c r="E50" i="11"/>
  <c r="E71" i="11"/>
  <c r="E64" i="11"/>
  <c r="E41" i="11"/>
  <c r="E61" i="11"/>
  <c r="E20" i="11"/>
  <c r="E7" i="11"/>
  <c r="E46" i="11"/>
  <c r="E15" i="11"/>
  <c r="E18" i="11"/>
  <c r="E13" i="11"/>
  <c r="F17" i="11" l="1"/>
  <c r="F31" i="11"/>
  <c r="F60" i="11"/>
  <c r="F61" i="11"/>
  <c r="F41" i="11"/>
  <c r="F75" i="11"/>
  <c r="F38" i="11"/>
  <c r="F50" i="11"/>
  <c r="F26" i="11"/>
  <c r="F71" i="11"/>
  <c r="F25" i="11"/>
  <c r="F63" i="11"/>
  <c r="F64" i="11"/>
  <c r="F46" i="11"/>
  <c r="F24" i="11"/>
  <c r="F13" i="11"/>
  <c r="F10" i="11"/>
  <c r="F59" i="11"/>
  <c r="F69" i="11"/>
  <c r="F4" i="11"/>
  <c r="F74" i="11"/>
  <c r="F18" i="11"/>
  <c r="F6" i="11"/>
  <c r="F56" i="11"/>
  <c r="F52" i="11"/>
  <c r="F15" i="11"/>
  <c r="F57" i="11"/>
  <c r="F67" i="11"/>
  <c r="F42" i="11"/>
  <c r="F30" i="11"/>
  <c r="F55" i="11"/>
  <c r="F49" i="11"/>
  <c r="F22" i="11"/>
  <c r="F70" i="11"/>
  <c r="F28" i="11"/>
  <c r="F34" i="11"/>
  <c r="F20" i="11"/>
  <c r="F36" i="11"/>
  <c r="F43" i="11"/>
  <c r="F35" i="11"/>
  <c r="F80" i="11"/>
  <c r="F45" i="11"/>
  <c r="F11" i="11"/>
  <c r="F2" i="11"/>
  <c r="F51" i="11"/>
  <c r="F54" i="11"/>
  <c r="F77" i="11"/>
  <c r="F12" i="11"/>
  <c r="F73" i="11"/>
  <c r="F23" i="11"/>
  <c r="F39" i="11"/>
  <c r="F47" i="11"/>
  <c r="F79" i="11"/>
  <c r="F66" i="11"/>
  <c r="F37" i="11"/>
  <c r="F14" i="11"/>
  <c r="F7" i="11"/>
  <c r="F65" i="11"/>
  <c r="F29" i="11"/>
  <c r="F9" i="11"/>
  <c r="F27" i="11"/>
  <c r="F5" i="11"/>
  <c r="F16" i="11"/>
  <c r="F19" i="11"/>
  <c r="F76" i="11"/>
  <c r="F72" i="11"/>
  <c r="F21" i="11"/>
  <c r="F53" i="11"/>
  <c r="F40" i="11"/>
  <c r="F62" i="11"/>
  <c r="F44" i="11"/>
  <c r="F48" i="11"/>
  <c r="F8" i="11"/>
  <c r="F33" i="11"/>
  <c r="F58" i="11"/>
  <c r="F32" i="11"/>
  <c r="F78" i="11"/>
  <c r="F3" i="11"/>
  <c r="F68" i="11"/>
  <c r="N139" i="9"/>
  <c r="N145" i="9"/>
  <c r="N146" i="9"/>
  <c r="N144" i="9"/>
  <c r="N147" i="9"/>
  <c r="O139" i="9"/>
  <c r="O145" i="9"/>
  <c r="O146" i="9"/>
  <c r="O144" i="9"/>
  <c r="O147" i="9"/>
  <c r="P139" i="9"/>
  <c r="P145" i="9"/>
  <c r="P146" i="9"/>
  <c r="P144" i="9"/>
  <c r="P147" i="9"/>
  <c r="Q139" i="9"/>
  <c r="Q145" i="9"/>
  <c r="Q146" i="9"/>
  <c r="Q144" i="9"/>
  <c r="Q147" i="9"/>
  <c r="R139" i="9"/>
  <c r="R145" i="9"/>
  <c r="R146" i="9"/>
  <c r="R144" i="9"/>
  <c r="R147" i="9"/>
  <c r="G43" i="11"/>
  <c r="G69" i="11"/>
  <c r="G71" i="11"/>
  <c r="G47" i="11"/>
  <c r="G38" i="11"/>
  <c r="G72" i="11"/>
  <c r="G37" i="11"/>
  <c r="G67" i="11"/>
  <c r="G50" i="11"/>
  <c r="G21" i="11"/>
  <c r="G16" i="11"/>
  <c r="G48" i="11"/>
  <c r="G28" i="11"/>
  <c r="G45" i="11"/>
  <c r="G63" i="11"/>
  <c r="G6" i="11"/>
  <c r="G70" i="11"/>
  <c r="G64" i="11"/>
  <c r="G29" i="11"/>
  <c r="G44" i="11"/>
  <c r="G19" i="11"/>
  <c r="G61" i="11"/>
  <c r="G25" i="11"/>
  <c r="G33" i="11"/>
  <c r="G80" i="11"/>
  <c r="G78" i="11"/>
  <c r="G24" i="11"/>
  <c r="G23" i="11"/>
  <c r="G46" i="11"/>
  <c r="G31" i="11"/>
  <c r="G73" i="11"/>
  <c r="G77" i="11"/>
  <c r="G57" i="11"/>
  <c r="G11" i="11"/>
  <c r="G36" i="11"/>
  <c r="G35" i="11"/>
  <c r="G79" i="11"/>
  <c r="G7" i="11"/>
  <c r="G8" i="11"/>
  <c r="G53" i="11"/>
  <c r="G4" i="11"/>
  <c r="G5" i="11"/>
  <c r="G27" i="11"/>
  <c r="G3" i="11"/>
  <c r="G68" i="11"/>
  <c r="G62" i="11"/>
  <c r="G52" i="11"/>
  <c r="G22" i="11"/>
  <c r="G42" i="11"/>
  <c r="G49" i="11"/>
  <c r="G56" i="11"/>
  <c r="G2" i="11"/>
  <c r="G41" i="11"/>
  <c r="G32" i="11"/>
  <c r="G59" i="11"/>
  <c r="G10" i="11"/>
  <c r="G65" i="11"/>
  <c r="G26" i="11"/>
  <c r="G17" i="11"/>
  <c r="G30" i="11"/>
  <c r="G9" i="11"/>
  <c r="G75" i="11"/>
  <c r="G54" i="11"/>
  <c r="G55" i="11"/>
  <c r="G14" i="11"/>
  <c r="G12" i="11"/>
  <c r="G51" i="11"/>
  <c r="G34" i="11"/>
  <c r="G13" i="11"/>
  <c r="G66" i="11"/>
  <c r="G58" i="11"/>
  <c r="G20" i="11"/>
  <c r="G15" i="11"/>
  <c r="G39" i="11"/>
  <c r="G40" i="11"/>
  <c r="G74" i="11"/>
  <c r="G76" i="11"/>
  <c r="G18" i="11"/>
  <c r="G60" i="11"/>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6" i="9"/>
  <c r="O76" i="9"/>
  <c r="P76" i="9"/>
  <c r="Q76" i="9"/>
  <c r="R76" i="9"/>
  <c r="N72" i="9"/>
  <c r="O72" i="9"/>
  <c r="P72" i="9"/>
  <c r="Q72" i="9"/>
  <c r="R72" i="9"/>
  <c r="N73" i="9"/>
  <c r="O73" i="9"/>
  <c r="P73" i="9"/>
  <c r="Q73" i="9"/>
  <c r="R73" i="9"/>
  <c r="N74" i="9"/>
  <c r="O74" i="9"/>
  <c r="P74" i="9"/>
  <c r="Q74" i="9"/>
  <c r="R74" i="9"/>
  <c r="N79" i="9"/>
  <c r="O79" i="9"/>
  <c r="P79" i="9"/>
  <c r="Q79" i="9"/>
  <c r="R79" i="9"/>
  <c r="N80" i="9"/>
  <c r="O80" i="9"/>
  <c r="P80" i="9"/>
  <c r="Q80" i="9"/>
  <c r="R80" i="9"/>
  <c r="N81" i="9"/>
  <c r="O81" i="9"/>
  <c r="P81" i="9"/>
  <c r="Q81" i="9"/>
  <c r="R81" i="9"/>
  <c r="N82" i="9"/>
  <c r="O82" i="9"/>
  <c r="P82" i="9"/>
  <c r="Q82" i="9"/>
  <c r="R82" i="9"/>
  <c r="N84" i="9"/>
  <c r="O84" i="9"/>
  <c r="P84" i="9"/>
  <c r="Q84" i="9"/>
  <c r="R84" i="9"/>
  <c r="N85" i="9"/>
  <c r="O85" i="9"/>
  <c r="P85" i="9"/>
  <c r="Q85" i="9"/>
  <c r="R85" i="9"/>
  <c r="N83" i="9"/>
  <c r="O83" i="9"/>
  <c r="P83" i="9"/>
  <c r="Q83" i="9"/>
  <c r="R83" i="9"/>
  <c r="N90" i="9"/>
  <c r="O90" i="9"/>
  <c r="P90" i="9"/>
  <c r="Q90" i="9"/>
  <c r="R90" i="9"/>
  <c r="N92" i="9"/>
  <c r="O92" i="9"/>
  <c r="P92" i="9"/>
  <c r="Q92" i="9"/>
  <c r="R92" i="9"/>
  <c r="N94" i="9"/>
  <c r="O94" i="9"/>
  <c r="P94" i="9"/>
  <c r="Q94" i="9"/>
  <c r="R94" i="9"/>
  <c r="N95" i="9"/>
  <c r="O95" i="9"/>
  <c r="P95" i="9"/>
  <c r="Q95" i="9"/>
  <c r="R95" i="9"/>
  <c r="N96" i="9"/>
  <c r="O96" i="9"/>
  <c r="P96" i="9"/>
  <c r="Q96" i="9"/>
  <c r="R96" i="9"/>
  <c r="N100" i="9"/>
  <c r="O100" i="9"/>
  <c r="P100" i="9"/>
  <c r="Q100" i="9"/>
  <c r="R100" i="9"/>
  <c r="N103" i="9"/>
  <c r="O103" i="9"/>
  <c r="P103" i="9"/>
  <c r="Q103" i="9"/>
  <c r="R103" i="9"/>
  <c r="N93" i="9"/>
  <c r="O93" i="9"/>
  <c r="P93" i="9"/>
  <c r="Q93" i="9"/>
  <c r="R93" i="9"/>
  <c r="N105" i="9"/>
  <c r="O105" i="9"/>
  <c r="P105" i="9"/>
  <c r="Q105" i="9"/>
  <c r="R105" i="9"/>
  <c r="N106" i="9"/>
  <c r="O106" i="9"/>
  <c r="P106" i="9"/>
  <c r="Q106" i="9"/>
  <c r="R106" i="9"/>
  <c r="N108" i="9"/>
  <c r="O108" i="9"/>
  <c r="P108" i="9"/>
  <c r="Q108" i="9"/>
  <c r="R108" i="9"/>
  <c r="N101" i="9"/>
  <c r="O101" i="9"/>
  <c r="P101" i="9"/>
  <c r="Q101" i="9"/>
  <c r="R101" i="9"/>
  <c r="N102" i="9"/>
  <c r="O102" i="9"/>
  <c r="P102" i="9"/>
  <c r="Q102" i="9"/>
  <c r="R102" i="9"/>
  <c r="N111" i="9"/>
  <c r="O111" i="9"/>
  <c r="P111" i="9"/>
  <c r="Q111" i="9"/>
  <c r="R111" i="9"/>
  <c r="N112" i="9"/>
  <c r="O112" i="9"/>
  <c r="P112" i="9"/>
  <c r="Q112" i="9"/>
  <c r="R112" i="9"/>
  <c r="N113" i="9"/>
  <c r="O113" i="9"/>
  <c r="P113" i="9"/>
  <c r="Q113" i="9"/>
  <c r="R113" i="9"/>
  <c r="N122" i="9"/>
  <c r="O122" i="9"/>
  <c r="P122" i="9"/>
  <c r="Q122" i="9"/>
  <c r="R122" i="9"/>
  <c r="N125" i="9"/>
  <c r="O125" i="9"/>
  <c r="P125" i="9"/>
  <c r="Q125" i="9"/>
  <c r="R125" i="9"/>
  <c r="N123" i="9"/>
  <c r="O123" i="9"/>
  <c r="P123" i="9"/>
  <c r="Q123" i="9"/>
  <c r="R123" i="9"/>
  <c r="N126" i="9"/>
  <c r="O126" i="9"/>
  <c r="P126" i="9"/>
  <c r="Q126" i="9"/>
  <c r="R126" i="9"/>
  <c r="N129" i="9"/>
  <c r="O129" i="9"/>
  <c r="P129" i="9"/>
  <c r="Q129" i="9"/>
  <c r="R129" i="9"/>
  <c r="N132" i="9"/>
  <c r="O132" i="9"/>
  <c r="P132" i="9"/>
  <c r="Q132" i="9"/>
  <c r="R132" i="9"/>
  <c r="N134" i="9"/>
  <c r="O134" i="9"/>
  <c r="P134" i="9"/>
  <c r="Q134" i="9"/>
  <c r="R134" i="9"/>
  <c r="N120" i="9"/>
  <c r="O120" i="9"/>
  <c r="P120" i="9"/>
  <c r="Q120" i="9"/>
  <c r="R120" i="9"/>
  <c r="N137" i="9"/>
  <c r="O137" i="9"/>
  <c r="P137" i="9"/>
  <c r="Q137" i="9"/>
  <c r="R137" i="9"/>
  <c r="N140" i="9"/>
  <c r="O140" i="9"/>
  <c r="P140" i="9"/>
  <c r="Q140" i="9"/>
  <c r="R140" i="9"/>
  <c r="N141" i="9"/>
  <c r="O141" i="9"/>
  <c r="P141" i="9"/>
  <c r="Q141" i="9"/>
  <c r="R141" i="9"/>
  <c r="N142" i="9"/>
  <c r="O142" i="9"/>
  <c r="P142" i="9"/>
  <c r="Q142" i="9"/>
  <c r="R142" i="9"/>
  <c r="N143" i="9"/>
  <c r="O143" i="9"/>
  <c r="P143" i="9"/>
  <c r="Q143" i="9"/>
  <c r="R143" i="9"/>
  <c r="N148" i="9"/>
  <c r="O148" i="9"/>
  <c r="P148" i="9"/>
  <c r="Q148" i="9"/>
  <c r="R148"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6" i="9"/>
  <c r="O136" i="9"/>
  <c r="P136" i="9"/>
  <c r="Q136" i="9"/>
  <c r="R136" i="9"/>
  <c r="N75" i="9"/>
  <c r="O75" i="9"/>
  <c r="P75" i="9"/>
  <c r="Q75" i="9"/>
  <c r="R75" i="9"/>
  <c r="N78" i="9"/>
  <c r="O78" i="9"/>
  <c r="P78" i="9"/>
  <c r="Q78" i="9"/>
  <c r="R78" i="9"/>
  <c r="N86" i="9"/>
  <c r="O86" i="9"/>
  <c r="P86" i="9"/>
  <c r="Q86" i="9"/>
  <c r="R86" i="9"/>
  <c r="N87" i="9"/>
  <c r="O87" i="9"/>
  <c r="P87" i="9"/>
  <c r="Q87" i="9"/>
  <c r="R87" i="9"/>
  <c r="N88" i="9"/>
  <c r="O88" i="9"/>
  <c r="P88" i="9"/>
  <c r="Q88" i="9"/>
  <c r="R88" i="9"/>
  <c r="N89" i="9"/>
  <c r="O89" i="9"/>
  <c r="P89" i="9"/>
  <c r="Q89" i="9"/>
  <c r="R89" i="9"/>
  <c r="N91" i="9"/>
  <c r="O91" i="9"/>
  <c r="P91" i="9"/>
  <c r="Q91" i="9"/>
  <c r="R91" i="9"/>
  <c r="N104" i="9"/>
  <c r="O104" i="9"/>
  <c r="P104" i="9"/>
  <c r="Q104" i="9"/>
  <c r="R104" i="9"/>
  <c r="N98" i="9"/>
  <c r="O98" i="9"/>
  <c r="P98" i="9"/>
  <c r="Q98" i="9"/>
  <c r="R98" i="9"/>
  <c r="N99" i="9"/>
  <c r="O99" i="9"/>
  <c r="P99" i="9"/>
  <c r="Q99" i="9"/>
  <c r="R99" i="9"/>
  <c r="N97" i="9"/>
  <c r="O97" i="9"/>
  <c r="P97" i="9"/>
  <c r="Q97" i="9"/>
  <c r="R97" i="9"/>
  <c r="N107" i="9"/>
  <c r="O107" i="9"/>
  <c r="P107" i="9"/>
  <c r="Q107" i="9"/>
  <c r="R107" i="9"/>
  <c r="N77" i="9"/>
  <c r="O77" i="9"/>
  <c r="P77" i="9"/>
  <c r="Q77" i="9"/>
  <c r="R77" i="9"/>
  <c r="N110" i="9"/>
  <c r="O110" i="9"/>
  <c r="P110" i="9"/>
  <c r="Q110" i="9"/>
  <c r="R110" i="9"/>
  <c r="N115" i="9"/>
  <c r="O115" i="9"/>
  <c r="P115" i="9"/>
  <c r="Q115" i="9"/>
  <c r="R115" i="9"/>
  <c r="N116" i="9"/>
  <c r="O116" i="9"/>
  <c r="P116" i="9"/>
  <c r="Q116" i="9"/>
  <c r="R116" i="9"/>
  <c r="N117" i="9"/>
  <c r="O117" i="9"/>
  <c r="P117" i="9"/>
  <c r="Q117" i="9"/>
  <c r="R117" i="9"/>
  <c r="N119" i="9"/>
  <c r="O119" i="9"/>
  <c r="P119" i="9"/>
  <c r="Q119" i="9"/>
  <c r="R119" i="9"/>
  <c r="N109" i="9"/>
  <c r="O109" i="9"/>
  <c r="P109" i="9"/>
  <c r="Q109" i="9"/>
  <c r="R109" i="9"/>
  <c r="N118" i="9"/>
  <c r="O118" i="9"/>
  <c r="P118" i="9"/>
  <c r="Q118" i="9"/>
  <c r="R118" i="9"/>
  <c r="N121" i="9"/>
  <c r="O121" i="9"/>
  <c r="P121" i="9"/>
  <c r="Q121" i="9"/>
  <c r="R121" i="9"/>
  <c r="N124" i="9"/>
  <c r="O124" i="9"/>
  <c r="P124" i="9"/>
  <c r="Q124" i="9"/>
  <c r="R124" i="9"/>
  <c r="N127" i="9"/>
  <c r="O127" i="9"/>
  <c r="P127" i="9"/>
  <c r="Q127" i="9"/>
  <c r="R127" i="9"/>
  <c r="N128" i="9"/>
  <c r="O128" i="9"/>
  <c r="P128" i="9"/>
  <c r="Q128" i="9"/>
  <c r="R128" i="9"/>
  <c r="N130" i="9"/>
  <c r="O130" i="9"/>
  <c r="P130" i="9"/>
  <c r="Q130" i="9"/>
  <c r="R130" i="9"/>
  <c r="N131" i="9"/>
  <c r="O131" i="9"/>
  <c r="P131" i="9"/>
  <c r="Q131" i="9"/>
  <c r="R131" i="9"/>
  <c r="N133" i="9"/>
  <c r="O133" i="9"/>
  <c r="P133" i="9"/>
  <c r="Q133" i="9"/>
  <c r="R133" i="9"/>
  <c r="N135" i="9"/>
  <c r="O135" i="9"/>
  <c r="P135" i="9"/>
  <c r="Q135" i="9"/>
  <c r="R135" i="9"/>
  <c r="N138" i="9"/>
  <c r="O138" i="9"/>
  <c r="P138" i="9"/>
  <c r="Q138" i="9"/>
  <c r="R138"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G20" i="12" l="1"/>
  <c r="G19" i="12"/>
  <c r="J19" i="12" l="1"/>
  <c r="J20" i="12"/>
  <c r="H20" i="12"/>
  <c r="H19" i="12"/>
  <c r="L19" i="12"/>
  <c r="I20" i="12"/>
  <c r="I19" i="12"/>
  <c r="K20" i="12"/>
  <c r="K19" i="12"/>
  <c r="M20" i="12"/>
  <c r="M19" i="12"/>
  <c r="L20" i="12"/>
</calcChain>
</file>

<file path=xl/sharedStrings.xml><?xml version="1.0" encoding="utf-8"?>
<sst xmlns="http://schemas.openxmlformats.org/spreadsheetml/2006/main" count="36496" uniqueCount="6306">
  <si>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</si>
  <si>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</si>
  <si>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</si>
  <si>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</si>
  <si>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</si>
  <si>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</si>
  <si>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</si>
  <si>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</si>
  <si>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</si>
  <si>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</si>
  <si>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</si>
  <si>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</si>
  <si>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</si>
  <si>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</si>
  <si>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</si>
  <si>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</si>
  <si>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</si>
  <si>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</si>
  <si>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</si>
  <si>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</si>
  <si>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</si>
  <si>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</si>
  <si>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</si>
  <si>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</si>
  <si>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</si>
  <si>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</si>
  <si>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</si>
  <si>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</si>
  <si>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</si>
  <si>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</si>
  <si>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</si>
  <si>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</si>
  <si>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</si>
  <si>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</si>
  <si>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</si>
  <si>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</si>
  <si>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</si>
  <si>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</si>
  <si>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</si>
  <si>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</si>
  <si>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</si>
  <si>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</si>
  <si>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</si>
  <si>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</si>
  <si>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</si>
  <si>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</si>
  <si>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</si>
  <si>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</si>
  <si>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</si>
  <si>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</si>
  <si>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</si>
  <si>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</si>
  <si>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</si>
  <si>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</si>
  <si>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</si>
  <si>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</si>
  <si>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</si>
  <si>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</si>
  <si>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</si>
  <si>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</si>
  <si>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</si>
  <si>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</si>
  <si>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</si>
  <si>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</si>
  <si>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</si>
  <si>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</si>
  <si>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</si>
  <si>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</si>
  <si>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</si>
  <si>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</si>
  <si>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</si>
  <si>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</si>
  <si>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</si>
  <si>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</si>
  <si>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</si>
  <si>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</si>
  <si>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</si>
  <si>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</si>
  <si>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</si>
  <si>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</si>
  <si>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</si>
  <si>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</si>
  <si>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</si>
  <si>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</si>
  <si>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</si>
  <si>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</si>
  <si>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</si>
  <si>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</si>
  <si>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</si>
  <si>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</si>
  <si>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</si>
  <si>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</si>
  <si>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</si>
  <si>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</si>
  <si>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</si>
  <si>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</si>
  <si>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</si>
  <si>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</si>
  <si>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</si>
  <si>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</si>
  <si>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</si>
  <si>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</si>
  <si>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</si>
  <si>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</si>
  <si>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</si>
  <si>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</si>
  <si>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</si>
  <si>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</si>
  <si>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</si>
  <si>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</si>
  <si>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</si>
  <si>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</si>
  <si>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</si>
  <si>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</si>
  <si>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</si>
  <si>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</si>
  <si>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</si>
  <si>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</si>
  <si>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</si>
  <si>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</si>
  <si>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</si>
  <si>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</si>
  <si>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</si>
  <si>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</si>
  <si>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</si>
  <si>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</si>
  <si>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</si>
  <si>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</si>
  <si>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</si>
  <si>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</si>
  <si>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</si>
  <si>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</si>
  <si>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</si>
  <si>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</si>
  <si>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</si>
  <si>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</si>
  <si>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</si>
  <si>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</si>
  <si>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</si>
  <si>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</si>
  <si>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</si>
  <si>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</si>
  <si>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</si>
  <si>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</si>
  <si>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</si>
  <si>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</si>
  <si>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</si>
  <si>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</si>
  <si>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</si>
  <si>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</si>
  <si>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</si>
  <si>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</si>
  <si>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</si>
  <si>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</si>
  <si>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</si>
  <si>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</si>
  <si>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</si>
  <si>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</si>
  <si>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</si>
  <si>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</si>
  <si>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</si>
  <si>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</si>
  <si>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</si>
  <si>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</si>
  <si>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</si>
  <si>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</si>
  <si>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</si>
  <si>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</si>
  <si>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</si>
  <si>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</si>
  <si>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</si>
  <si>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</si>
  <si>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</si>
  <si>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</si>
  <si>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</si>
  <si>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</si>
  <si>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</si>
  <si>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</si>
  <si>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</si>
  <si>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</si>
  <si>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</si>
  <si>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</si>
  <si>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</si>
  <si>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</si>
  <si>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</si>
  <si>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</si>
  <si>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</si>
  <si>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</si>
  <si>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</si>
  <si>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</si>
  <si>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</si>
  <si>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</si>
  <si>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</si>
  <si>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</si>
  <si>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</si>
  <si>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</si>
  <si>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</si>
  <si>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</si>
  <si>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</si>
  <si>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</si>
  <si>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</si>
  <si>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</si>
  <si>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</si>
  <si>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</si>
  <si>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</si>
  <si>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</si>
  <si>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</si>
  <si>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</si>
  <si>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</si>
  <si>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</si>
  <si>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</si>
  <si>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</si>
  <si>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</si>
  <si>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</si>
  <si>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</si>
  <si>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</si>
  <si>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</si>
  <si>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</si>
  <si>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</si>
  <si>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</si>
  <si>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</si>
  <si>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</si>
  <si>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</si>
  <si>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</si>
  <si>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</si>
  <si>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</si>
  <si>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</si>
  <si>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</si>
  <si>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</si>
  <si>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</si>
  <si>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</si>
  <si>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</si>
  <si>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</si>
  <si>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</si>
  <si>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</si>
  <si>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</si>
  <si>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</si>
  <si>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</si>
  <si>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</si>
  <si>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</si>
  <si>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</si>
  <si>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</si>
  <si>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</si>
  <si>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</si>
  <si>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</si>
  <si>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</si>
  <si>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</si>
  <si>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</si>
  <si>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</si>
  <si>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</si>
  <si>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</si>
  <si>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</si>
  <si>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</si>
  <si>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</si>
  <si>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</si>
  <si>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</si>
  <si>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</si>
  <si>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</si>
  <si>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</si>
  <si>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</si>
  <si>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</si>
  <si>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</si>
  <si>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</si>
  <si>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</si>
  <si>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</si>
  <si>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</si>
  <si>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</si>
  <si>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</si>
  <si>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</si>
  <si>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</si>
  <si>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</si>
  <si>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</si>
  <si>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</si>
  <si>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</si>
  <si>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</si>
  <si>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</si>
  <si>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</si>
  <si>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</si>
  <si>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</si>
  <si>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</si>
  <si>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</si>
  <si>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</si>
  <si>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</si>
  <si>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</si>
  <si>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</si>
  <si>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</si>
  <si>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</si>
  <si>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</si>
  <si>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</si>
  <si>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</si>
  <si>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</si>
  <si>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</si>
  <si>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</si>
  <si>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</si>
  <si>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</si>
  <si>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</si>
  <si>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</si>
  <si>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</si>
  <si>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</si>
  <si>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</si>
  <si>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</si>
  <si>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</si>
  <si>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</si>
  <si>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</si>
  <si>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</si>
  <si>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</si>
  <si>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</si>
  <si>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</si>
  <si>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</si>
  <si>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</si>
  <si>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</si>
  <si>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</si>
  <si>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</si>
  <si>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</si>
  <si>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</si>
  <si>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</si>
  <si>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</si>
  <si>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</si>
  <si>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</si>
  <si>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</si>
  <si>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</si>
  <si>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</si>
  <si>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</si>
  <si>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</si>
  <si>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</si>
  <si>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</si>
  <si>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</si>
  <si>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</si>
  <si>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</si>
  <si>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</si>
  <si>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</si>
  <si>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</si>
  <si>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</si>
  <si>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</si>
  <si>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</si>
  <si>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</si>
  <si>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</si>
  <si>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</si>
  <si>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</si>
  <si>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</si>
  <si>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</si>
  <si>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</si>
  <si>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</si>
  <si>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</si>
  <si>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</si>
  <si>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</si>
  <si>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</si>
  <si>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</si>
  <si>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</si>
  <si>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</si>
  <si>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</si>
  <si>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</si>
  <si>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</si>
  <si>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</si>
  <si>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</si>
  <si>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</si>
  <si>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</si>
  <si>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</si>
  <si>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</si>
  <si>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</si>
  <si>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</si>
  <si>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</si>
  <si>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</si>
  <si>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</si>
  <si>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</si>
  <si>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</si>
  <si>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</si>
  <si>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</si>
  <si>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</si>
  <si>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</si>
  <si>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</si>
  <si>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</si>
  <si>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</si>
  <si>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</si>
  <si>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</si>
  <si>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</si>
  <si>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</si>
  <si>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</si>
  <si>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</si>
  <si>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</si>
  <si>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</si>
  <si>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</si>
  <si>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</si>
  <si>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</si>
  <si>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</si>
  <si>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</si>
  <si>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</si>
  <si>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</si>
  <si>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</si>
  <si>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</si>
  <si>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</si>
  <si>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</si>
  <si>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</si>
  <si>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</si>
  <si>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</si>
  <si>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</si>
  <si>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</si>
  <si>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</si>
  <si>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</si>
  <si>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</si>
  <si>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</si>
  <si>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</si>
  <si>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</si>
  <si>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</si>
  <si>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</si>
  <si>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</si>
  <si>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</si>
  <si>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</si>
  <si>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</si>
  <si>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</si>
  <si>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</si>
  <si>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</si>
  <si>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</si>
  <si>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</si>
  <si>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</si>
  <si>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</si>
  <si>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</si>
  <si>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</si>
  <si>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</si>
  <si>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</si>
  <si>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</si>
  <si>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</si>
  <si>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</si>
  <si>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</si>
  <si>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</si>
  <si>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</si>
  <si>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</si>
  <si>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</si>
  <si>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</si>
  <si>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</si>
  <si>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</si>
  <si>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</si>
  <si>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</si>
  <si>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</si>
  <si>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</si>
  <si>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</si>
  <si>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</si>
  <si>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</si>
  <si>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</si>
  <si>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</si>
  <si>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</si>
  <si>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</si>
  <si>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</si>
  <si>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</si>
  <si>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</si>
  <si>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</si>
  <si>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</si>
  <si>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</si>
  <si>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</si>
  <si>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</si>
  <si>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</si>
  <si>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</si>
  <si>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</si>
  <si>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</si>
  <si>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</si>
  <si>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</si>
  <si>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</si>
  <si>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</si>
  <si>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</si>
  <si>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</si>
  <si>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</si>
  <si>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</si>
  <si>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</si>
  <si>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</si>
  <si>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</si>
  <si>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</si>
  <si>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</si>
  <si>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</si>
  <si>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</si>
  <si>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</si>
  <si>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</si>
  <si>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</si>
  <si>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</si>
  <si>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</si>
  <si>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</si>
  <si>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</si>
  <si>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</si>
  <si>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</si>
  <si>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</si>
  <si>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</si>
  <si>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</si>
  <si>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</si>
  <si>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</si>
  <si>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</si>
  <si>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</si>
  <si>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</si>
  <si>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</si>
  <si>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</si>
  <si>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</si>
  <si>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</si>
  <si>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</si>
  <si>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</si>
  <si>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</si>
  <si>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</si>
  <si>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</si>
  <si>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</si>
  <si>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</si>
  <si>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</si>
  <si>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</si>
  <si>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</si>
  <si>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</si>
  <si>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</si>
  <si>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</si>
  <si>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</si>
  <si>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</si>
  <si>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</si>
  <si>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</si>
  <si>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</si>
  <si>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</si>
  <si>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</si>
  <si>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</si>
  <si>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</si>
  <si>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</si>
  <si>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</si>
  <si>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</si>
  <si>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</si>
  <si>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</si>
  <si>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</si>
  <si>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</si>
  <si>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</si>
  <si>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</si>
  <si>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</si>
  <si>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</si>
  <si>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</si>
  <si>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</si>
  <si>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</si>
  <si>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</si>
  <si>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</si>
  <si>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</si>
  <si>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</si>
  <si>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</si>
  <si>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</si>
  <si>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</si>
  <si>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</si>
  <si>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</si>
  <si>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</si>
  <si>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</si>
  <si>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</si>
  <si>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</si>
  <si>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</si>
  <si>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</si>
  <si>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</si>
  <si>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</si>
  <si>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</si>
  <si>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</si>
  <si>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</si>
  <si>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</si>
  <si>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</si>
  <si>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</si>
  <si>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</si>
  <si>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</si>
  <si>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</si>
  <si>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</si>
  <si>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</si>
  <si>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</si>
  <si>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</si>
  <si>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</si>
  <si>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</si>
  <si>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</si>
  <si>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</si>
  <si>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</si>
  <si>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</si>
  <si>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</si>
  <si>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</si>
  <si>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</si>
  <si>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</si>
  <si>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</si>
  <si>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</si>
  <si>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</si>
  <si>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</si>
  <si>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</si>
  <si>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</si>
  <si>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</si>
  <si>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</si>
  <si>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</si>
  <si>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</si>
  <si>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</si>
  <si>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</si>
  <si>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</si>
  <si>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</si>
  <si>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</si>
  <si>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</si>
  <si>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</si>
  <si>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</si>
  <si>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</si>
  <si>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</si>
  <si>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</si>
  <si>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</si>
  <si>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</si>
  <si>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</si>
  <si>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</si>
  <si>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</si>
  <si>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</si>
  <si>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</si>
  <si>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</si>
  <si>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</si>
  <si>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</si>
  <si>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</si>
  <si>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</si>
  <si>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</si>
  <si>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</si>
  <si>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</si>
  <si>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</si>
  <si>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</si>
  <si>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</si>
  <si>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</si>
  <si>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</si>
  <si>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</si>
  <si>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</si>
  <si>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</si>
  <si>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</si>
  <si>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</si>
  <si>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</si>
  <si>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</si>
  <si>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</si>
  <si>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</si>
  <si>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</si>
  <si>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</si>
  <si>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</si>
  <si>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</si>
  <si>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</si>
  <si>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</si>
  <si>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</si>
  <si>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</si>
  <si>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</si>
  <si>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</si>
  <si>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</si>
  <si>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</si>
  <si>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</si>
  <si>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</si>
  <si>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</si>
  <si>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</si>
  <si>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</si>
  <si>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</si>
  <si>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</si>
  <si>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</si>
  <si>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</si>
  <si>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</si>
  <si>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</si>
  <si>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</si>
  <si>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</si>
  <si>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</si>
  <si>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</si>
  <si>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</si>
  <si>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</si>
  <si>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</si>
  <si>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</si>
  <si>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</si>
  <si>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</si>
  <si>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</si>
  <si>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</si>
  <si>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</si>
  <si>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</si>
  <si>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</si>
  <si>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</si>
  <si>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</si>
  <si>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</si>
  <si>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</si>
  <si>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</si>
  <si>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</si>
  <si>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</si>
  <si>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</si>
  <si>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</si>
  <si>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</si>
  <si>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</si>
  <si>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</si>
  <si>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</si>
  <si>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</si>
  <si>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</si>
  <si>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</si>
  <si>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</si>
  <si>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</si>
  <si>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</si>
  <si>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</si>
  <si>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</si>
  <si>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</si>
  <si>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</si>
  <si>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</si>
  <si>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</si>
  <si>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</si>
  <si>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</si>
  <si>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</si>
  <si>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</si>
  <si>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</si>
  <si>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</si>
  <si>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</si>
  <si>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</si>
  <si>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</si>
  <si>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</si>
  <si>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</si>
  <si>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</si>
  <si>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</si>
  <si>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</si>
  <si>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</si>
  <si>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</si>
  <si>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</si>
  <si>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</si>
  <si>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</si>
  <si>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</si>
  <si>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</si>
  <si>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</si>
  <si>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</si>
  <si>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</si>
  <si>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</si>
  <si>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</si>
  <si>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</si>
  <si>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</si>
  <si>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</si>
  <si>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</si>
  <si>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</si>
  <si>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</si>
  <si>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</si>
  <si>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</si>
  <si>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</si>
  <si>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</si>
  <si>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</si>
  <si>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</si>
  <si>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</si>
  <si>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</si>
  <si>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</si>
  <si>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</si>
  <si>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</si>
  <si>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</si>
  <si>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</si>
  <si>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</si>
  <si>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</si>
  <si>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</si>
  <si>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</si>
  <si>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</si>
  <si>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</si>
  <si>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</si>
  <si>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</si>
  <si>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</si>
  <si>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</si>
  <si>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</si>
  <si>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</si>
  <si>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</si>
  <si>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</si>
  <si>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</si>
  <si>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</si>
  <si>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</si>
  <si>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</si>
  <si>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</si>
  <si>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</si>
  <si>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</si>
  <si>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</si>
  <si>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</si>
  <si>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</si>
  <si>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</si>
  <si>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</si>
  <si>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</si>
  <si>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</si>
  <si>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</si>
  <si>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</si>
  <si>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</si>
  <si>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</si>
  <si>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</si>
  <si>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</si>
  <si>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</si>
  <si>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</si>
  <si>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</si>
  <si>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</si>
  <si>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</si>
  <si>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</si>
  <si>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</si>
  <si>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</si>
  <si>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</si>
  <si>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</si>
  <si>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</si>
  <si>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</si>
  <si>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</si>
  <si>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</si>
  <si>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</si>
  <si>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</si>
  <si>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</si>
  <si>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</si>
  <si>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</si>
  <si>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</si>
  <si>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</si>
  <si>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</si>
  <si>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</si>
  <si>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</si>
  <si>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</si>
  <si>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</si>
  <si>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</si>
  <si>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</si>
  <si>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</si>
  <si>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</si>
  <si>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</si>
  <si>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</si>
  <si>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</si>
  <si>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</si>
  <si>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</si>
  <si>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</si>
  <si>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</si>
  <si>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</si>
  <si>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</si>
  <si>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</si>
  <si>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</si>
  <si>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</si>
  <si>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</si>
  <si>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</si>
  <si>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</si>
  <si>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</si>
  <si>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</si>
  <si>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</si>
  <si>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</si>
  <si>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</si>
  <si>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</si>
  <si>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</si>
  <si>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</si>
  <si>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</si>
  <si>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</si>
  <si>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</si>
  <si>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</si>
  <si>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</si>
  <si>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</si>
  <si>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</si>
  <si>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</si>
  <si>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</si>
  <si>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</si>
  <si>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</si>
  <si>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</si>
  <si>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</si>
  <si>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</si>
  <si>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</si>
  <si>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</si>
  <si>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</si>
  <si>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</si>
  <si>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</si>
  <si>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</si>
  <si>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</si>
  <si>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</si>
  <si>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</si>
  <si>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</si>
  <si>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</si>
  <si>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</si>
  <si>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</si>
  <si>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</si>
  <si>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</si>
  <si>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</si>
  <si>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</si>
  <si>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</si>
  <si>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</si>
  <si>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</si>
  <si>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</si>
  <si>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</si>
  <si>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</si>
  <si>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</si>
  <si>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</si>
  <si>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</si>
  <si>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</si>
  <si>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</si>
  <si>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</si>
  <si>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</si>
  <si>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</si>
  <si>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</si>
  <si>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</si>
  <si>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</si>
  <si>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</si>
  <si>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</si>
  <si>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</si>
  <si>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</si>
  <si>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</si>
  <si>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</si>
  <si>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</si>
  <si>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</si>
  <si>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</si>
  <si>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</si>
  <si>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</si>
  <si>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</si>
  <si>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</si>
  <si>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</si>
  <si>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</si>
  <si>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</si>
  <si>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</si>
  <si>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</si>
  <si>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</si>
  <si>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</si>
  <si>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</si>
  <si>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</si>
  <si>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</si>
  <si>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</si>
  <si>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</si>
  <si>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</si>
  <si>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</si>
  <si>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</si>
  <si>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</si>
  <si>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</si>
  <si>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</si>
  <si>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</si>
  <si>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</si>
  <si>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</si>
  <si>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</si>
  <si>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</si>
  <si>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</si>
  <si>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</si>
  <si>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</si>
  <si>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</si>
  <si>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</si>
  <si>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</si>
  <si>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</si>
  <si>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</si>
  <si>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</si>
  <si>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</si>
  <si>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</si>
  <si>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</si>
  <si>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</si>
  <si>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</si>
  <si>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</si>
  <si>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</si>
  <si>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</si>
  <si>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</si>
  <si>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</si>
  <si>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</si>
  <si>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</si>
  <si>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</si>
  <si>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</si>
  <si>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</si>
  <si>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</si>
  <si>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</si>
  <si>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</si>
  <si>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</si>
  <si>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</si>
  <si>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</si>
  <si>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</si>
  <si>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</si>
  <si>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</si>
  <si>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</si>
  <si>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</si>
  <si>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</si>
  <si>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</si>
  <si>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</si>
  <si>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</si>
  <si>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</si>
  <si>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</si>
  <si>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</si>
  <si>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</si>
  <si>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</si>
  <si>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</si>
  <si>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</si>
  <si>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</si>
  <si>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</si>
  <si>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</si>
  <si>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</si>
  <si>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</si>
  <si>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</si>
  <si>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</si>
  <si>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</si>
  <si>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</si>
  <si>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</si>
  <si>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</si>
  <si>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</si>
  <si>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</si>
  <si>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</si>
  <si>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</si>
  <si>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</si>
  <si>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</si>
  <si>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</si>
  <si>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</si>
  <si>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</si>
  <si>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</si>
  <si>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</si>
  <si>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</si>
  <si>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</si>
  <si>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</si>
  <si>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</si>
  <si>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</si>
  <si>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</si>
  <si>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</si>
  <si>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</si>
  <si>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</si>
  <si>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</si>
  <si>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</si>
  <si>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</si>
  <si>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</si>
  <si>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</si>
  <si>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</si>
  <si>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</si>
  <si>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</si>
  <si>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</si>
  <si>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</si>
  <si>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</si>
  <si>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</si>
  <si>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</si>
  <si>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</si>
  <si>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</si>
  <si>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</si>
  <si>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</si>
  <si>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</si>
  <si>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</si>
  <si>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</si>
  <si>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</si>
  <si>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</si>
  <si>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</si>
  <si>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</si>
  <si>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</si>
  <si>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</si>
  <si>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</si>
  <si>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</si>
  <si>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</si>
  <si>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</si>
  <si>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</si>
  <si>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</si>
  <si>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</si>
  <si>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</si>
  <si>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</si>
  <si>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</si>
  <si>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</si>
  <si>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</si>
  <si>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</si>
  <si>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</si>
  <si>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</si>
  <si>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</si>
  <si>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</si>
  <si>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</si>
  <si>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</si>
  <si>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</si>
  <si>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</si>
  <si>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</si>
  <si>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</si>
  <si>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</si>
  <si>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</si>
  <si>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</si>
  <si>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</si>
  <si>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</si>
  <si>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</si>
  <si>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</si>
  <si>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</si>
  <si>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</si>
  <si>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</si>
  <si>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</si>
  <si>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</si>
  <si>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</si>
  <si>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</si>
  <si>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</si>
  <si>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</si>
  <si>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</si>
  <si>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</si>
  <si>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</si>
  <si>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</si>
  <si>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</si>
  <si>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</si>
  <si>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</si>
  <si>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</si>
  <si>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</si>
  <si>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</si>
  <si>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</si>
  <si>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</si>
  <si>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</si>
  <si>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</si>
  <si>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</si>
  <si>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</si>
  <si>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</si>
  <si>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</si>
  <si>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</si>
  <si>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</si>
  <si>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</si>
  <si>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</si>
  <si>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</si>
  <si>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</si>
  <si>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</si>
  <si>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</si>
  <si>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</si>
  <si>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</si>
  <si>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</si>
  <si>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</si>
  <si>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</si>
  <si>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</si>
  <si>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</si>
  <si>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</si>
  <si>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</si>
  <si>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</si>
  <si>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</si>
  <si>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</si>
  <si>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</si>
  <si>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</si>
  <si>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</si>
  <si>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</si>
  <si>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</si>
  <si>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</si>
  <si>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</si>
  <si>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</si>
  <si>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</si>
  <si>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</si>
  <si>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</si>
  <si>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</si>
  <si>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</si>
  <si>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</si>
  <si>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</si>
  <si>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</si>
  <si>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</si>
  <si>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</si>
  <si>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</si>
  <si>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</si>
  <si>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</si>
  <si>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</si>
  <si>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</si>
  <si>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</si>
  <si>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</si>
  <si>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</si>
  <si>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</si>
  <si>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</si>
  <si>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</si>
  <si>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</si>
  <si>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</si>
  <si>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</si>
  <si>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</si>
  <si>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</si>
  <si>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</si>
  <si>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</si>
  <si>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</si>
  <si>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</si>
  <si>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</si>
  <si>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</si>
  <si>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</si>
  <si>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</si>
  <si>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</si>
  <si>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</si>
  <si>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</si>
  <si>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</si>
  <si>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</si>
  <si>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</si>
  <si>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</si>
  <si>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</si>
  <si>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</si>
  <si>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</si>
  <si>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</si>
  <si>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</si>
  <si>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</si>
  <si>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</si>
  <si>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</si>
  <si>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</si>
  <si>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</si>
  <si>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</si>
  <si>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</si>
  <si>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</si>
  <si>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</si>
  <si>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</si>
  <si>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</si>
  <si>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</si>
  <si>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</si>
  <si>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</si>
  <si>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</si>
  <si>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</si>
  <si>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</si>
  <si>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</si>
  <si>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</si>
  <si>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</si>
  <si>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</si>
  <si>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</si>
  <si>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</si>
  <si>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</si>
  <si>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</si>
  <si>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</si>
  <si>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</si>
  <si>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</si>
  <si>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</si>
  <si>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</si>
  <si>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</si>
  <si>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</si>
  <si>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</si>
  <si>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</si>
  <si>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</si>
  <si>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</si>
  <si>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</si>
  <si>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</si>
  <si>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</si>
  <si>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</si>
  <si>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</si>
  <si>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</si>
  <si>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</si>
  <si>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</si>
  <si>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</si>
  <si>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</si>
  <si>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</si>
  <si>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</si>
  <si>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</si>
  <si>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</si>
  <si>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</si>
  <si>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</si>
  <si>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</si>
  <si>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</si>
  <si>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</si>
  <si>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</si>
  <si>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</si>
  <si>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</si>
  <si>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</si>
  <si>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</si>
  <si>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</si>
  <si>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</si>
  <si>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</si>
  <si>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</si>
  <si>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</si>
  <si>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</si>
  <si>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</si>
  <si>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</si>
  <si>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</si>
  <si>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</si>
  <si>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</si>
  <si>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</si>
  <si>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</si>
  <si>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</si>
  <si>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</si>
  <si>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</si>
  <si>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</si>
  <si>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</si>
  <si>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</si>
  <si>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</si>
  <si>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</si>
  <si>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</si>
  <si>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</si>
  <si>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</si>
  <si>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</si>
  <si>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</si>
  <si>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</si>
  <si>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</si>
  <si>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</si>
  <si>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</si>
  <si>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</si>
  <si>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</si>
  <si>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</si>
  <si>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</si>
  <si>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</si>
  <si>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</si>
  <si>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</si>
  <si>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</si>
  <si>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</si>
  <si>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</si>
  <si>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</si>
  <si>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</si>
  <si>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</si>
  <si>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</si>
  <si>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</si>
  <si>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</si>
  <si>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</si>
  <si>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</si>
  <si>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</si>
  <si>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</si>
  <si>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</si>
  <si>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</si>
  <si>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</si>
  <si>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</si>
  <si>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</si>
  <si>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</si>
  <si>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</si>
  <si>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</si>
  <si>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</si>
  <si>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</si>
  <si>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</si>
  <si>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</si>
  <si>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</si>
  <si>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</si>
  <si>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</si>
  <si>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</si>
  <si>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</si>
  <si>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</si>
  <si>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</si>
  <si>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</si>
  <si>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</si>
  <si>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</si>
  <si>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</si>
  <si>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</si>
  <si>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</si>
  <si>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</si>
  <si>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</si>
  <si>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</si>
  <si>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</si>
  <si>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</si>
  <si>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</si>
  <si>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</si>
  <si>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</si>
  <si>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</si>
  <si>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</si>
  <si>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</si>
  <si>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</si>
  <si>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</si>
  <si>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</si>
  <si>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</si>
  <si>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</si>
  <si>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</si>
  <si>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</si>
  <si>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</si>
  <si>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</si>
  <si>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</si>
  <si>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</si>
  <si>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</si>
  <si>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</si>
  <si>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</si>
  <si>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</si>
  <si>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</si>
  <si>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</si>
  <si>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</si>
  <si>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</si>
  <si>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</si>
  <si>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</si>
  <si>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</si>
  <si>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</si>
  <si>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</si>
  <si>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</si>
  <si>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</si>
  <si>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</si>
  <si>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</si>
  <si>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</si>
  <si>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</si>
  <si>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</si>
  <si>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</si>
  <si>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</si>
  <si>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</si>
  <si>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</si>
  <si>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</si>
  <si>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</si>
  <si>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</si>
  <si>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</si>
  <si>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</si>
  <si>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</si>
  <si>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</si>
  <si>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</si>
  <si>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</si>
  <si>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</si>
  <si>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</si>
  <si>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</si>
  <si>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</si>
  <si>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</si>
  <si>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</si>
  <si>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</si>
  <si>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</si>
  <si>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</si>
  <si>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</si>
  <si>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</si>
  <si>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</si>
  <si>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</si>
  <si>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</si>
  <si>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</si>
  <si>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</si>
  <si>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</si>
  <si>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</si>
  <si>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</si>
  <si>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</si>
  <si>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</si>
  <si>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</si>
  <si>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</si>
  <si>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</si>
  <si>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</si>
  <si>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</si>
  <si>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</si>
  <si>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</si>
  <si>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</si>
  <si>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</si>
  <si>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</si>
  <si>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</si>
  <si>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</si>
  <si>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</si>
  <si>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</si>
  <si>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</si>
  <si>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</si>
  <si>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</si>
  <si>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</si>
  <si>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</si>
  <si>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</si>
  <si>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</si>
  <si>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</si>
  <si>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</si>
  <si>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</si>
  <si>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</si>
  <si>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</si>
  <si>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</si>
  <si>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</si>
  <si>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</si>
  <si>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</si>
  <si>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</si>
  <si>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</si>
  <si>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</si>
  <si>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</si>
  <si>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</si>
  <si>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</si>
  <si>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</si>
  <si>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</si>
  <si>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</si>
  <si>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</si>
  <si>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</si>
  <si>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</si>
  <si>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</si>
  <si>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</si>
  <si>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</si>
  <si>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</si>
  <si>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</si>
  <si>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</si>
  <si>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</si>
  <si>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</si>
  <si>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</si>
  <si>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</si>
  <si>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</si>
  <si>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</si>
  <si>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</si>
  <si>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</si>
  <si>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</si>
  <si>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</si>
  <si>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</si>
  <si>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</si>
  <si>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</si>
  <si>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</si>
  <si>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</si>
  <si>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</si>
  <si>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</si>
  <si>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</si>
  <si>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</si>
  <si>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</si>
  <si>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</si>
  <si>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</si>
  <si>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</si>
  <si>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</si>
  <si>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</si>
  <si>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</si>
  <si>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</si>
  <si>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</si>
  <si>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</si>
  <si>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</si>
  <si>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</si>
  <si>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</si>
  <si>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</si>
  <si>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</si>
  <si>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</si>
  <si>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</si>
  <si>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</si>
  <si>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</si>
  <si>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</si>
  <si>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</si>
  <si>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</si>
  <si>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</si>
  <si>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</si>
  <si>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</si>
  <si>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</si>
  <si>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</si>
  <si>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</si>
  <si>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</si>
  <si>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</si>
  <si>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</si>
  <si>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</si>
  <si>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</si>
  <si>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</si>
  <si>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</si>
  <si>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</si>
  <si>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</si>
  <si>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</si>
  <si>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</si>
  <si>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</si>
  <si>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</si>
  <si>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</si>
  <si>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</si>
  <si>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</si>
  <si>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</si>
  <si>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</si>
  <si>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</si>
  <si>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</si>
  <si>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</si>
  <si>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</si>
  <si>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</si>
  <si>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</si>
  <si>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</si>
  <si>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</si>
  <si>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</si>
  <si>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</si>
  <si>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</si>
  <si>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</si>
  <si>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</si>
  <si>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</si>
  <si>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</si>
  <si>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</si>
  <si>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</si>
  <si>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</si>
  <si>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</si>
  <si>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</si>
  <si>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</si>
  <si>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</si>
  <si>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</si>
  <si>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</si>
  <si>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</si>
  <si>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</si>
  <si>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</si>
  <si>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</si>
  <si>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</si>
  <si>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</si>
  <si>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</si>
  <si>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</si>
  <si>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</si>
  <si>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</si>
  <si>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</si>
  <si>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</si>
  <si>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</si>
  <si>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</si>
  <si>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</si>
  <si>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</si>
  <si>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</si>
  <si>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</si>
  <si>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</si>
  <si>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</si>
  <si>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</si>
  <si>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</si>
  <si>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</si>
  <si>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</si>
  <si>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</si>
  <si>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</si>
  <si>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</si>
  <si>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</si>
  <si>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</si>
  <si>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</si>
  <si>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</si>
  <si>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</si>
  <si>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</si>
  <si>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</si>
  <si>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</si>
  <si>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</si>
  <si>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</si>
  <si>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</si>
  <si>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</si>
  <si>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</si>
  <si>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</si>
  <si>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</si>
  <si>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</si>
  <si>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</si>
  <si>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</si>
  <si>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</si>
  <si>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</si>
  <si>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</si>
  <si>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</si>
  <si>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</si>
  <si>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</si>
  <si>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</si>
  <si>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</si>
  <si>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</si>
  <si>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</si>
  <si>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</si>
  <si>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</si>
  <si>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</si>
  <si>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</si>
  <si>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</si>
  <si>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</si>
  <si>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</si>
  <si>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</si>
  <si>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</si>
  <si>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</si>
  <si>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</si>
  <si>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</si>
  <si>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</si>
  <si>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</si>
  <si>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</si>
  <si>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</si>
  <si>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</si>
  <si>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</si>
  <si>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</si>
  <si>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</si>
  <si>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</si>
  <si>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</si>
  <si>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</si>
  <si>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</si>
  <si>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</si>
  <si>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</si>
  <si>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</si>
  <si>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</si>
  <si>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</si>
  <si>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</si>
  <si>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</si>
  <si>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</si>
  <si>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</si>
  <si>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</si>
  <si>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</si>
  <si>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</si>
  <si>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</si>
  <si>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</si>
  <si>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</si>
  <si>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</si>
  <si>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</si>
  <si>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</si>
  <si>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</si>
  <si>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</si>
  <si>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</si>
  <si>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</si>
  <si>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</si>
  <si>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</si>
  <si>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</si>
  <si>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</si>
  <si>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</si>
  <si>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</si>
  <si>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</si>
  <si>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</si>
  <si>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</si>
  <si>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</si>
  <si>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</si>
  <si>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</si>
  <si>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</si>
  <si>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</si>
  <si>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</si>
  <si>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</si>
  <si>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</si>
  <si>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</si>
  <si>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</si>
  <si>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</si>
  <si>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</si>
  <si>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</si>
  <si>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</si>
  <si>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</si>
  <si>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</si>
  <si>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</si>
  <si>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</si>
  <si>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</si>
  <si>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</si>
  <si>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</si>
  <si>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</si>
  <si>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</si>
  <si>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</si>
  <si>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</si>
  <si>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</si>
  <si>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</si>
  <si>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</si>
  <si>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</si>
  <si>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</si>
  <si>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</si>
  <si>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</si>
  <si>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</si>
  <si>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</si>
  <si>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</si>
  <si>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</si>
  <si>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</si>
  <si>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</si>
  <si>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</si>
  <si>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</si>
  <si>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</si>
  <si>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</si>
  <si>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</si>
  <si>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</si>
  <si>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</si>
  <si>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</si>
  <si>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</si>
  <si>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</si>
  <si>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</si>
  <si>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</si>
  <si>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</si>
  <si>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</si>
  <si>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</si>
  <si>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</si>
  <si>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</si>
  <si>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</si>
  <si>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</si>
  <si>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</si>
  <si>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</si>
  <si>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</si>
  <si>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</si>
  <si>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</si>
  <si>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</si>
  <si>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</si>
  <si>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</si>
  <si>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</si>
  <si>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</si>
  <si>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</si>
  <si>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</si>
  <si>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</si>
  <si>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</si>
  <si>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</si>
  <si>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</si>
  <si>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</si>
  <si>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</si>
  <si>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</si>
  <si>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</si>
  <si>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</si>
  <si>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</si>
  <si>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</si>
  <si>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</si>
  <si>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</si>
  <si>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</si>
  <si>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</si>
  <si>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</si>
  <si>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</si>
  <si>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</si>
  <si>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</si>
  <si>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</si>
  <si>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</si>
  <si>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</si>
  <si>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</si>
  <si>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</si>
  <si>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</si>
  <si>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</si>
  <si>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</si>
  <si>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</si>
  <si>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</si>
  <si>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</si>
  <si>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</si>
  <si>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</si>
  <si>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</si>
  <si>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</si>
  <si>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</si>
  <si>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</si>
  <si>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</si>
  <si>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</si>
  <si>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</si>
  <si>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</si>
  <si>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</si>
  <si>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</si>
  <si>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</si>
  <si>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</si>
  <si>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</si>
  <si>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</si>
  <si>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</si>
  <si>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</si>
  <si>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</si>
  <si>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</si>
  <si>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</si>
  <si>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</si>
  <si>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</si>
  <si>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</si>
  <si>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</si>
  <si>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</si>
  <si>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</si>
  <si>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</si>
  <si>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</si>
  <si>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</si>
  <si>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</si>
  <si>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</si>
  <si>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</si>
  <si>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</si>
  <si>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</si>
  <si>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</si>
  <si>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</si>
  <si>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</si>
  <si>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</si>
  <si>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</si>
  <si>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</si>
  <si>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</si>
  <si>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</si>
  <si>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</si>
  <si>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</si>
  <si>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</si>
  <si>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</si>
  <si>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</si>
  <si>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</si>
  <si>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</si>
  <si>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</si>
  <si>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</si>
  <si>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</si>
  <si>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</si>
  <si>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</si>
  <si>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</si>
  <si>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</si>
  <si>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</si>
  <si>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</si>
  <si>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</si>
  <si>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</si>
  <si>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</si>
  <si>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</si>
  <si>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</si>
  <si>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</si>
  <si>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</si>
  <si>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</si>
  <si>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</si>
  <si>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</si>
  <si>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</si>
  <si>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</si>
  <si>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</si>
  <si>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</si>
  <si>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</si>
  <si>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</si>
  <si>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</si>
  <si>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</si>
  <si>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</si>
  <si>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</si>
  <si>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</si>
  <si>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</si>
  <si>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</si>
  <si>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</si>
  <si>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</si>
  <si>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</si>
  <si>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</si>
  <si>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</si>
  <si>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</si>
  <si>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</si>
  <si>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</si>
  <si>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</si>
  <si>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</si>
  <si>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</si>
  <si>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</si>
  <si>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</si>
  <si>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</si>
  <si>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</si>
  <si>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</si>
  <si>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</si>
  <si>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</si>
  <si>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</si>
  <si>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</si>
  <si>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</si>
  <si>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</si>
  <si>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</si>
  <si>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</si>
  <si>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</si>
  <si>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</si>
  <si>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</si>
  <si>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</si>
  <si>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</si>
  <si>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</si>
  <si>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</si>
  <si>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</si>
  <si>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</si>
  <si>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</si>
  <si>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</si>
  <si>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</si>
  <si>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</si>
  <si>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</si>
  <si>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</si>
  <si>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</si>
  <si>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</si>
  <si>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</si>
  <si>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</si>
  <si>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</si>
  <si>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</si>
  <si>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</si>
  <si>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</si>
  <si>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</si>
  <si>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</si>
  <si>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</si>
  <si>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</si>
  <si>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</si>
  <si>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</si>
  <si>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</si>
  <si>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</si>
  <si>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</si>
  <si>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</si>
  <si>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</si>
  <si>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</si>
  <si>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</si>
  <si>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</si>
  <si>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</si>
  <si>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</si>
  <si>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</si>
  <si>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</si>
  <si>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</si>
  <si>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</si>
  <si>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</si>
  <si>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</si>
  <si>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</si>
  <si>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</si>
  <si>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</si>
  <si>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</si>
  <si>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</si>
  <si>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</si>
  <si>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</si>
  <si>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</si>
  <si>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</si>
  <si>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</si>
  <si>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</si>
  <si>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</si>
  <si>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</si>
  <si>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</si>
  <si>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</si>
  <si>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</si>
  <si>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</si>
  <si>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</si>
  <si>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</si>
  <si>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</si>
  <si>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</si>
  <si>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</si>
  <si>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</si>
  <si>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</si>
  <si>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</si>
  <si>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</si>
  <si>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</si>
  <si>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</si>
  <si>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</si>
  <si>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</si>
  <si>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</si>
  <si>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</si>
  <si>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</si>
  <si>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</si>
  <si>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</si>
  <si>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</si>
  <si>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</si>
  <si>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</si>
  <si>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</si>
  <si>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</si>
  <si>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</si>
  <si>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</si>
  <si>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</si>
  <si>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</si>
  <si>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</si>
  <si>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</si>
  <si>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</si>
  <si>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</si>
  <si>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</si>
  <si>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</si>
  <si>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</si>
  <si>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</si>
  <si>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</si>
  <si>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</si>
  <si>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</si>
  <si>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</si>
  <si>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</si>
  <si>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</si>
  <si>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</si>
  <si>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</si>
  <si>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</si>
  <si>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</si>
  <si>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</si>
  <si>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</si>
  <si>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</si>
  <si>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</si>
  <si>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</si>
  <si>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</si>
  <si>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</si>
  <si>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</si>
  <si>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</si>
  <si>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</si>
  <si>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</si>
  <si>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</si>
  <si>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</si>
  <si>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</si>
  <si>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</si>
  <si>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</si>
  <si>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</si>
  <si>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</si>
  <si>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</si>
  <si>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</si>
  <si>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</si>
  <si>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</si>
  <si>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</si>
  <si>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</si>
  <si>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</si>
  <si>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</si>
  <si>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</si>
  <si>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</si>
  <si>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</si>
  <si>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</si>
  <si>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</si>
  <si>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</si>
  <si>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</si>
  <si>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</si>
  <si>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</si>
  <si>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</si>
  <si>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</si>
  <si>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</si>
  <si>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</si>
  <si>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</si>
  <si>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</si>
  <si>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</si>
  <si>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</si>
  <si>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</si>
  <si>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</si>
  <si>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</si>
  <si>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</si>
  <si>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</si>
  <si>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</si>
  <si>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</si>
  <si>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</si>
  <si>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</si>
  <si>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</si>
  <si>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</si>
  <si>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</si>
  <si>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</si>
  <si>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</si>
  <si>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</si>
  <si>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</si>
  <si>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</si>
  <si>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</si>
  <si>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</si>
  <si>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</si>
  <si>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</si>
  <si>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</si>
  <si>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</si>
  <si>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</si>
  <si>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</si>
  <si>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</si>
  <si>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</si>
  <si>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</si>
  <si>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</si>
  <si>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</si>
  <si>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</si>
  <si>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</si>
  <si>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</si>
  <si>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</si>
  <si>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</si>
  <si>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</si>
  <si>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</si>
  <si>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</si>
  <si>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</si>
  <si>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</si>
  <si>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</si>
  <si>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</si>
  <si>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</si>
  <si>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</si>
  <si>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</si>
  <si>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</si>
  <si>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</si>
  <si>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</si>
  <si>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</si>
  <si>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</si>
  <si>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</si>
  <si>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</si>
  <si>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</si>
  <si>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</si>
  <si>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</si>
  <si>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</si>
  <si>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</si>
  <si>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</si>
  <si>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</si>
  <si>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</si>
  <si>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</si>
  <si>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</si>
  <si>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</si>
  <si>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</si>
  <si>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</si>
  <si>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</si>
  <si>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</si>
  <si>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</si>
  <si>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</si>
  <si>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</si>
  <si>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</si>
  <si>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</si>
  <si>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</si>
  <si>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</si>
  <si>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</si>
  <si>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</si>
  <si>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</si>
  <si>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</si>
  <si>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</si>
  <si>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</si>
  <si>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</si>
  <si>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</si>
  <si>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</si>
  <si>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</si>
  <si>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</si>
  <si>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</si>
  <si>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</si>
  <si>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</si>
  <si>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</si>
  <si>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</si>
  <si>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</si>
  <si>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</si>
  <si>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</si>
  <si>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</si>
  <si>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</si>
  <si>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</si>
  <si>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</si>
  <si>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</si>
  <si>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</si>
  <si>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</si>
  <si>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</si>
  <si>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</si>
  <si>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</si>
  <si>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</si>
  <si>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</si>
  <si>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</si>
  <si>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</si>
  <si>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</si>
  <si>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</si>
  <si>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</si>
  <si>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</si>
  <si>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</si>
  <si>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</si>
  <si>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</si>
  <si>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</si>
  <si>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</si>
  <si>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</si>
  <si>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</si>
  <si>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</si>
  <si>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</si>
  <si>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</si>
  <si>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</si>
  <si>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</si>
  <si>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</si>
  <si>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</si>
  <si>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</si>
  <si>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</si>
  <si>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</si>
  <si>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</si>
  <si>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</si>
  <si>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</si>
  <si>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</si>
  <si>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</si>
  <si>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</si>
  <si>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</si>
  <si>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</si>
  <si>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</si>
  <si>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</si>
  <si>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</si>
  <si>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</si>
  <si>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</si>
  <si>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</si>
  <si>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</si>
  <si>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</si>
  <si>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</si>
  <si>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</si>
  <si>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</si>
  <si>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</si>
  <si>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</si>
  <si>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</si>
  <si>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</si>
  <si>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</si>
  <si>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</si>
  <si>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</si>
  <si>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</si>
  <si>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</si>
  <si>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</si>
  <si>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</si>
  <si>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</si>
  <si>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</si>
  <si>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</si>
  <si>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</si>
  <si>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</si>
  <si>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</si>
  <si>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</si>
  <si>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</si>
  <si>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</si>
  <si>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</si>
  <si>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</si>
  <si>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</si>
  <si>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</si>
  <si>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</si>
  <si>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</si>
  <si>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</si>
  <si>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</si>
  <si>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</si>
  <si>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</si>
  <si>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</si>
  <si>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</si>
  <si>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</si>
  <si>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</si>
  <si>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</si>
  <si>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X軸</t>
    <rPh sb="1" eb="2">
      <t>ジク</t>
    </rPh>
    <phoneticPr fontId="3"/>
  </si>
  <si>
    <t>Y軸</t>
    <rPh sb="1" eb="2">
      <t>ジク</t>
    </rPh>
    <phoneticPr fontId="3"/>
  </si>
  <si>
    <t>ラベル調整</t>
    <rPh sb="3" eb="5">
      <t>チョウセイ</t>
    </rPh>
    <phoneticPr fontId="3"/>
  </si>
  <si>
    <t>耐久力</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</si>
  <si>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</si>
  <si>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</si>
  <si>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</si>
  <si>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</si>
  <si>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</si>
  <si>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</si>
  <si>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</si>
  <si>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</si>
  <si>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</si>
  <si>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</si>
  <si>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</si>
  <si>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</si>
  <si>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</si>
  <si>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</si>
  <si>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</si>
  <si>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</si>
  <si>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</si>
  <si>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</si>
  <si>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</si>
  <si>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</si>
  <si>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</si>
  <si>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</si>
  <si>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</si>
  <si>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</si>
  <si>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</si>
  <si>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</si>
  <si>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</si>
  <si>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</si>
  <si>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</si>
  <si>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</si>
  <si>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</si>
  <si>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</si>
  <si>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</si>
  <si>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</si>
  <si>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</si>
  <si>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</si>
  <si>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</si>
  <si>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</si>
  <si>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</si>
  <si>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</si>
  <si>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</si>
  <si>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</si>
  <si>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</si>
  <si>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</si>
  <si>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</si>
  <si>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</si>
  <si>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</si>
  <si>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</si>
  <si>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</si>
  <si>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</si>
  <si>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</si>
  <si>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</si>
  <si>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</si>
  <si>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</si>
  <si>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</si>
  <si>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</si>
  <si>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</si>
  <si>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</si>
  <si>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</si>
  <si>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</si>
  <si>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</si>
  <si>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</si>
  <si>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</si>
  <si>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</si>
  <si>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</si>
  <si>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</si>
  <si>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</si>
  <si>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</si>
  <si>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</si>
  <si>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</si>
  <si>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</si>
  <si>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</si>
  <si>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</si>
  <si>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</si>
  <si>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</si>
  <si>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</si>
  <si>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</si>
  <si>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</si>
  <si>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</si>
  <si>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</si>
  <si>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</si>
  <si>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</si>
  <si>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</si>
  <si>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</si>
  <si>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</si>
  <si>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</si>
  <si>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</si>
  <si>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</si>
  <si>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</si>
  <si>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</si>
  <si>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</si>
  <si>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</si>
  <si>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</si>
  <si>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</si>
  <si>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</si>
  <si>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</si>
  <si>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</si>
  <si>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</si>
  <si>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</si>
  <si>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</si>
  <si>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</si>
  <si>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</si>
  <si>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</si>
  <si>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</si>
  <si>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</si>
  <si>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</si>
  <si>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</si>
  <si>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</si>
  <si>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</si>
  <si>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</si>
  <si>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</si>
  <si>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</si>
  <si>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</si>
  <si>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</si>
  <si>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</si>
  <si>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</si>
  <si>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</si>
  <si>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</si>
  <si>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</si>
  <si>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</si>
  <si>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</si>
  <si>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</si>
  <si>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</si>
  <si>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</si>
  <si>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</si>
  <si>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</si>
  <si>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</si>
  <si>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</si>
  <si>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</si>
  <si>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</si>
  <si>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</si>
  <si>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</si>
  <si>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</si>
  <si>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</si>
  <si>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</si>
  <si>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</si>
  <si>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</si>
  <si>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</si>
  <si>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</si>
  <si>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</si>
  <si>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</si>
  <si>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</si>
  <si>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</si>
  <si>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</si>
  <si>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</si>
  <si>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</si>
  <si>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</si>
  <si>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</si>
  <si>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</si>
  <si>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</si>
  <si>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</si>
  <si>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</si>
  <si>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</si>
  <si>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</si>
  <si>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</si>
  <si>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</si>
  <si>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</si>
  <si>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</si>
  <si>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</si>
  <si>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</si>
  <si>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</si>
  <si>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</si>
  <si>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</si>
  <si>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</si>
  <si>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</si>
  <si>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</si>
  <si>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</si>
  <si>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</si>
  <si>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</si>
  <si>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</si>
  <si>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</si>
  <si>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</si>
  <si>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各わざによるパラメータ</t>
    <rPh sb="0" eb="1">
      <t>カク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</si>
  <si>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</si>
  <si>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</si>
  <si>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</si>
  <si>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</si>
  <si>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</si>
  <si>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</si>
  <si>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</si>
  <si>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</si>
  <si>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</si>
  <si>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</si>
  <si>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</si>
  <si>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</si>
  <si>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</si>
  <si>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</si>
  <si>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</si>
  <si>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</si>
  <si>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</si>
  <si>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</si>
  <si>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</si>
  <si>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</si>
  <si>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</si>
  <si>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</si>
  <si>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</si>
  <si>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</si>
  <si>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</si>
  <si>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</si>
  <si>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</si>
  <si>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</si>
  <si>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</si>
  <si>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</si>
  <si>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</si>
  <si>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</si>
  <si>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</si>
  <si>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</si>
  <si>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</si>
  <si>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</si>
  <si>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</si>
  <si>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</si>
  <si>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</si>
  <si>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</si>
  <si>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</si>
  <si>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</si>
  <si>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</si>
  <si>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</si>
  <si>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</si>
  <si>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</si>
  <si>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</si>
  <si>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</si>
  <si>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</si>
  <si>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</si>
  <si>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</si>
  <si>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</si>
  <si>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</si>
  <si>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</si>
  <si>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</si>
  <si>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</si>
  <si>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</si>
  <si>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</si>
  <si>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</si>
  <si>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</si>
  <si>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</si>
  <si>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</si>
  <si>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</si>
  <si>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</si>
  <si>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</si>
  <si>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</si>
  <si>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</si>
  <si>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</si>
  <si>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</si>
  <si>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</si>
  <si>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</si>
  <si>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</si>
  <si>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</si>
  <si>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</si>
  <si>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</si>
  <si>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</si>
  <si>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</si>
  <si>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</si>
  <si>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</si>
  <si>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</si>
  <si>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</si>
  <si>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</si>
  <si>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</si>
  <si>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</si>
  <si>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</si>
  <si>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</si>
  <si>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</si>
  <si>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</si>
  <si>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</si>
  <si>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</si>
  <si>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</si>
  <si>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</si>
  <si>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</si>
  <si>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</si>
  <si>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</si>
  <si>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</si>
  <si>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</si>
  <si>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</si>
  <si>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</si>
  <si>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</si>
  <si>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</si>
  <si>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</si>
  <si>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</si>
  <si>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</si>
  <si>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</si>
  <si>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</si>
  <si>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</si>
  <si>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</si>
  <si>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</si>
  <si>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</si>
  <si>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</si>
  <si>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</si>
  <si>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</si>
  <si>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</si>
  <si>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</si>
  <si>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</si>
  <si>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</si>
  <si>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</si>
  <si>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</si>
  <si>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</si>
  <si>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</si>
  <si>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</si>
  <si>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</si>
  <si>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</si>
  <si>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</si>
  <si>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</si>
  <si>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</si>
  <si>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</si>
  <si>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</si>
  <si>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</si>
  <si>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</si>
  <si>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</si>
  <si>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</si>
  <si>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</si>
  <si>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</si>
  <si>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</si>
  <si>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</si>
  <si>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</si>
  <si>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</si>
  <si>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</si>
  <si>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</si>
  <si>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</si>
  <si>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</si>
  <si>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</si>
  <si>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</si>
  <si>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</si>
  <si>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</si>
  <si>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</si>
  <si>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</si>
  <si>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</si>
  <si>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</si>
  <si>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</si>
  <si>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</si>
  <si>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</si>
  <si>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</si>
  <si>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</si>
  <si>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</si>
  <si>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</si>
  <si>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</si>
  <si>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</si>
  <si>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</si>
  <si>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</si>
  <si>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</si>
  <si>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</si>
  <si>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</si>
  <si>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</si>
  <si>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</si>
  <si>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</si>
  <si>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</si>
  <si>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</si>
  <si>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</si>
  <si>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</si>
  <si>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</si>
  <si>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</si>
  <si>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</si>
  <si>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</si>
  <si>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</si>
  <si>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</si>
  <si>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</si>
  <si>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</si>
  <si>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</si>
  <si>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</si>
  <si>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</si>
  <si>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</si>
  <si>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</si>
  <si>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</si>
  <si>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</si>
  <si>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</si>
  <si>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</si>
  <si>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</si>
  <si>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</si>
  <si>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</si>
  <si>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</si>
  <si>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</si>
  <si>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</si>
  <si>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</si>
  <si>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</si>
  <si>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</si>
  <si>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</si>
  <si>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</si>
  <si>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</si>
  <si>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</si>
  <si>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</si>
  <si>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</si>
  <si>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</si>
  <si>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</si>
  <si>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</si>
  <si>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</si>
  <si>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</si>
  <si>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</si>
  <si>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</si>
  <si>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</si>
  <si>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</si>
  <si>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</si>
  <si>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</si>
  <si>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</si>
  <si>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</si>
  <si>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</si>
  <si>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</si>
  <si>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</si>
  <si>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</si>
  <si>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</si>
  <si>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</si>
  <si>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</si>
  <si>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</si>
  <si>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</si>
  <si>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</si>
  <si>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</si>
  <si>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</si>
  <si>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</si>
  <si>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</si>
  <si>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</si>
  <si>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</si>
  <si>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</si>
  <si>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</si>
  <si>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</si>
  <si>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</si>
  <si>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</si>
  <si>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</si>
  <si>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</si>
  <si>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</si>
  <si>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</si>
  <si>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</si>
  <si>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</si>
  <si>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</si>
  <si>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</si>
  <si>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</si>
  <si>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</si>
  <si>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</si>
  <si>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</si>
  <si>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</si>
  <si>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</si>
  <si>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</si>
  <si>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</si>
  <si>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</si>
  <si>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</si>
  <si>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</si>
  <si>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</si>
  <si>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</si>
  <si>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</si>
  <si>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</si>
  <si>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</si>
  <si>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</si>
  <si>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</si>
  <si>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</si>
  <si>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</si>
  <si>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</si>
  <si>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</si>
  <si>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</si>
  <si>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</si>
  <si>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</si>
  <si>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</si>
  <si>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</si>
  <si>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</si>
  <si>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</si>
  <si>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</si>
  <si>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</si>
  <si>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</si>
  <si>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</si>
  <si>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</si>
  <si>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</si>
  <si>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</si>
  <si>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</si>
  <si>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</si>
  <si>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</si>
  <si>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</si>
  <si>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</si>
  <si>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</si>
  <si>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</si>
  <si>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</si>
  <si>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</si>
  <si>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</si>
  <si>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</si>
  <si>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</si>
  <si>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</si>
  <si>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</si>
  <si>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</si>
  <si>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</si>
  <si>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</si>
  <si>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</si>
  <si>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</si>
  <si>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</si>
  <si>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</si>
  <si>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</si>
  <si>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</si>
  <si>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</si>
  <si>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</si>
  <si>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</si>
  <si>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</si>
  <si>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</si>
  <si>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</si>
  <si>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</si>
  <si>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</si>
  <si>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</si>
  <si>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</si>
  <si>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</si>
  <si>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</si>
  <si>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</si>
  <si>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</si>
  <si>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</si>
  <si>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</si>
  <si>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</si>
  <si>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</si>
  <si>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</si>
  <si>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</si>
  <si>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</si>
  <si>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</si>
  <si>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</si>
  <si>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</si>
  <si>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</si>
  <si>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</si>
  <si>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</si>
  <si>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</si>
  <si>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</si>
  <si>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</si>
  <si>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</si>
  <si>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</si>
  <si>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</si>
  <si>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</si>
  <si>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</si>
  <si>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</si>
  <si>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</si>
  <si>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</si>
  <si>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</si>
  <si>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</si>
  <si>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</si>
  <si>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</si>
  <si>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</si>
  <si>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</si>
  <si>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</si>
  <si>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</si>
  <si>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</si>
  <si>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</si>
  <si>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</si>
  <si>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</si>
  <si>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</si>
  <si>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</si>
  <si>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</si>
  <si>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</si>
  <si>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</si>
  <si>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</si>
  <si>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</si>
  <si>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</si>
  <si>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</si>
  <si>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</si>
  <si>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</si>
  <si>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</si>
  <si>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</si>
  <si>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</si>
  <si>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</si>
  <si>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</si>
  <si>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</si>
  <si>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</si>
  <si>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</si>
  <si>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</si>
  <si>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</si>
  <si>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</si>
  <si>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</si>
  <si>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</si>
  <si>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</si>
  <si>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</si>
  <si>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</si>
  <si>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</si>
  <si>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</si>
  <si>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</si>
  <si>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</si>
  <si>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</si>
  <si>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</si>
  <si>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</si>
  <si>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</si>
  <si>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</si>
  <si>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</si>
  <si>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</si>
  <si>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</si>
  <si>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</si>
  <si>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</si>
  <si>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</si>
  <si>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</si>
  <si>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</si>
  <si>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</si>
  <si>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</si>
  <si>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</si>
  <si>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</si>
  <si>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</si>
  <si>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</si>
  <si>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</si>
  <si>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</si>
  <si>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</si>
  <si>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</si>
  <si>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</si>
  <si>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</si>
  <si>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</si>
  <si>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</si>
  <si>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</si>
  <si>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</si>
  <si>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</si>
  <si>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</si>
  <si>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</si>
  <si>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</si>
  <si>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</si>
  <si>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</si>
  <si>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</si>
  <si>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</si>
  <si>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</si>
  <si>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</si>
  <si>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</si>
  <si>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</si>
  <si>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</si>
  <si>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</si>
  <si>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</si>
  <si>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</si>
  <si>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</si>
  <si>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</si>
  <si>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</si>
  <si>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</si>
  <si>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</si>
  <si>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</si>
  <si>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</si>
  <si>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</si>
  <si>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</si>
  <si>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</si>
  <si>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</si>
  <si>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</si>
  <si>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</si>
  <si>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</si>
  <si>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</si>
  <si>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</si>
  <si>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</si>
  <si>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</si>
  <si>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</si>
  <si>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</si>
  <si>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</si>
  <si>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</si>
  <si>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</si>
  <si>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</si>
  <si>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</si>
  <si>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</si>
  <si>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</si>
  <si>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</si>
  <si>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</si>
  <si>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</si>
  <si>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</si>
  <si>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</si>
  <si>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</si>
  <si>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</si>
  <si>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</si>
  <si>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</si>
  <si>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</si>
  <si>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</si>
  <si>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</si>
  <si>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</si>
  <si>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</si>
  <si>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</si>
  <si>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</si>
  <si>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</si>
  <si>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</si>
  <si>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</si>
  <si>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</si>
  <si>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</si>
  <si>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</si>
  <si>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</si>
  <si>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</si>
  <si>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</si>
  <si>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</si>
  <si>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</si>
  <si>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</si>
  <si>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</si>
  <si>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</si>
  <si>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</si>
  <si>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</si>
  <si>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</si>
  <si>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</si>
  <si>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</si>
  <si>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</si>
  <si>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</si>
  <si>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</si>
  <si>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</si>
  <si>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</si>
  <si>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</si>
  <si>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</si>
  <si>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</si>
  <si>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</si>
  <si>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</si>
  <si>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</si>
  <si>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</si>
  <si>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</si>
  <si>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</si>
  <si>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</si>
  <si>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</si>
  <si>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</si>
  <si>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</si>
  <si>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</si>
  <si>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</si>
  <si>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</si>
  <si>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</si>
  <si>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</si>
  <si>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</si>
  <si>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</si>
  <si>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</si>
  <si>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</si>
  <si>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</si>
  <si>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</si>
  <si>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</si>
  <si>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</si>
  <si>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</si>
  <si>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</si>
  <si>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</si>
  <si>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</si>
  <si>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</si>
  <si>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</si>
  <si>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</si>
  <si>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</si>
  <si>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</si>
  <si>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</si>
  <si>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</si>
  <si>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</si>
  <si>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</si>
  <si>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</si>
  <si>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</si>
  <si>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</si>
  <si>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</si>
  <si>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</si>
  <si>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</si>
  <si>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</si>
  <si>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</si>
  <si>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</si>
  <si>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</si>
  <si>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</si>
  <si>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</si>
  <si>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</si>
  <si>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</si>
  <si>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</si>
  <si>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</si>
  <si>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</si>
  <si>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</si>
  <si>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</si>
  <si>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ズルズキン,ズルッグ</t>
  </si>
  <si>
    <t>アバゴーラ,オムスター,オムナイト,カブト,カブトプス,サニーゴ,ジーランス,プロトーガ</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</si>
  <si>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</si>
  <si>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</si>
  <si>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</si>
  <si>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</si>
  <si>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</si>
  <si>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</si>
  <si>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</si>
  <si>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</si>
  <si>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</si>
  <si>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</si>
  <si>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</si>
  <si>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</si>
  <si>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</si>
  <si>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</si>
  <si>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</si>
  <si>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</si>
  <si>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</si>
  <si>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</si>
  <si>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</si>
  <si>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</si>
  <si>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</si>
  <si>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</si>
  <si>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</si>
  <si>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</si>
  <si>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</si>
  <si>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</si>
  <si>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</si>
  <si>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</si>
  <si>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</si>
  <si>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</si>
  <si>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</si>
  <si>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</si>
  <si>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</si>
  <si>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</si>
  <si>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</si>
  <si>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</si>
  <si>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</si>
  <si>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</si>
  <si>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</si>
  <si>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</si>
  <si>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</si>
  <si>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</si>
  <si>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</si>
  <si>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</si>
  <si>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</si>
  <si>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</si>
  <si>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</si>
  <si>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</si>
  <si>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</si>
  <si>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</si>
  <si>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</si>
  <si>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</si>
  <si>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</si>
  <si>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</si>
  <si>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</si>
  <si>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</si>
  <si>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</si>
  <si>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</si>
  <si>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</si>
  <si>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</si>
  <si>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</si>
  <si>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</si>
  <si>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</si>
  <si>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</si>
  <si>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</si>
  <si>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</si>
  <si>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</si>
  <si>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</si>
  <si>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</si>
  <si>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</si>
  <si>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</si>
  <si>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</si>
  <si>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</si>
  <si>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</si>
  <si>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</si>
  <si>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</si>
  <si>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</si>
  <si>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</si>
  <si>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</si>
  <si>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</si>
  <si>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</si>
  <si>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</si>
  <si>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</si>
  <si>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</si>
  <si>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</si>
  <si>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</si>
  <si>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</si>
  <si>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</si>
  <si>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</si>
  <si>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</si>
  <si>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</si>
  <si>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</si>
  <si>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</si>
  <si>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</si>
  <si>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</si>
  <si>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</si>
  <si>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</si>
  <si>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</si>
  <si>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</si>
  <si>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</si>
  <si>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</si>
  <si>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</si>
  <si>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</si>
  <si>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</si>
  <si>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</si>
  <si>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</si>
  <si>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</si>
  <si>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</si>
  <si>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</si>
  <si>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</si>
  <si>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</si>
  <si>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</si>
  <si>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</si>
  <si>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</si>
  <si>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</si>
  <si>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</si>
  <si>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</si>
  <si>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</si>
  <si>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</si>
  <si>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</si>
  <si>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</si>
  <si>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</si>
  <si>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</si>
  <si>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</si>
  <si>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目次</t>
    <rPh sb="0" eb="2">
      <t>モクジ</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</si>
  <si>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</si>
  <si>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</si>
  <si>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</si>
  <si>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</si>
  <si>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</si>
  <si>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</si>
  <si>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</si>
  <si>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</si>
  <si>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</si>
  <si>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</si>
  <si>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</si>
  <si>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</si>
  <si>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</si>
  <si>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</si>
  <si>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</si>
  <si>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</si>
  <si>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</si>
  <si>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</si>
  <si>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</si>
  <si>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</si>
  <si>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</si>
  <si>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</si>
  <si>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</si>
  <si>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</si>
  <si>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</si>
  <si>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</si>
  <si>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</si>
  <si>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</si>
  <si>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</si>
  <si>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</si>
  <si>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</si>
  <si>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</si>
  <si>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</si>
  <si>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</si>
  <si>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</si>
  <si>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</si>
  <si>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</si>
  <si>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</si>
  <si>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</si>
  <si>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</si>
  <si>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</si>
  <si>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</si>
  <si>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</si>
  <si>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</si>
  <si>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</si>
  <si>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</si>
  <si>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</si>
  <si>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</si>
  <si>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</si>
  <si>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</si>
  <si>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</si>
  <si>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</si>
  <si>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</si>
  <si>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</si>
  <si>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</si>
  <si>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</si>
  <si>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</si>
  <si>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</si>
  <si>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</si>
  <si>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</si>
  <si>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</si>
  <si>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</si>
  <si>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</si>
  <si>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</si>
  <si>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</si>
  <si>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</si>
  <si>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</si>
  <si>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</si>
  <si>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</si>
  <si>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</si>
  <si>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</si>
  <si>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</si>
  <si>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</si>
  <si>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</si>
  <si>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</si>
  <si>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</si>
  <si>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</si>
  <si>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</si>
  <si>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</si>
  <si>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</si>
  <si>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</si>
  <si>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</si>
  <si>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</si>
  <si>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</si>
  <si>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</si>
  <si>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</si>
  <si>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</si>
  <si>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</si>
  <si>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</si>
  <si>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</si>
  <si>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</si>
  <si>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</si>
  <si>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</si>
  <si>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</si>
  <si>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</si>
  <si>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</si>
  <si>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</si>
  <si>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</si>
  <si>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</si>
  <si>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</si>
  <si>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</si>
  <si>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</si>
  <si>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</si>
  <si>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</si>
  <si>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</si>
  <si>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</si>
  <si>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</si>
  <si>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</si>
  <si>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</si>
  <si>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</si>
  <si>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</si>
  <si>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</si>
  <si>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</si>
  <si>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</si>
  <si>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</si>
  <si>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</si>
  <si>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</si>
  <si>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</si>
  <si>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</si>
  <si>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</si>
  <si>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</si>
  <si>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</si>
  <si>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</si>
  <si>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</si>
  <si>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</si>
  <si>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</si>
  <si>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</si>
  <si>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</si>
  <si>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</si>
  <si>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</si>
  <si>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</si>
  <si>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</si>
  <si>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</si>
  <si>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</si>
  <si>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</si>
  <si>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</si>
  <si>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</si>
  <si>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</si>
  <si>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</si>
  <si>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</si>
  <si>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</si>
  <si>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</si>
  <si>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</si>
  <si>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</si>
  <si>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</si>
  <si>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</si>
  <si>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</si>
  <si>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</si>
  <si>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</si>
  <si>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</si>
  <si>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</si>
  <si>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</si>
  <si>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</si>
  <si>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</si>
  <si>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</si>
  <si>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</si>
  <si>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</si>
  <si>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</si>
  <si>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</si>
  <si>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</si>
  <si>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</si>
  <si>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</si>
  <si>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</si>
  <si>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</si>
  <si>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</si>
  <si>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</si>
  <si>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</si>
  <si>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</si>
  <si>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</si>
  <si>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</si>
  <si>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</si>
  <si>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</si>
  <si>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</si>
  <si>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</si>
  <si>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</si>
  <si>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</si>
  <si>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</si>
  <si>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</si>
  <si>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</si>
  <si>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</si>
  <si>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</si>
  <si>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</si>
  <si>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</si>
  <si>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</si>
  <si>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</si>
  <si>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</si>
  <si>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</si>
  <si>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</si>
  <si>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</si>
  <si>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</si>
  <si>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</si>
  <si>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</si>
  <si>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</si>
  <si>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</si>
  <si>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</si>
  <si>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</si>
  <si>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</si>
  <si>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</si>
  <si>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</si>
  <si>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</si>
  <si>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</si>
  <si>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</si>
  <si>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</si>
  <si>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</si>
  <si>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</si>
  <si>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</si>
  <si>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</si>
  <si>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</si>
  <si>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</si>
  <si>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</si>
  <si>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</si>
  <si>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</si>
  <si>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</si>
  <si>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</si>
  <si>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</si>
  <si>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</si>
  <si>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</si>
  <si>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</si>
  <si>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</si>
  <si>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</si>
  <si>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</si>
  <si>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</si>
  <si>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</si>
  <si>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</si>
  <si>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</si>
  <si>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</si>
  <si>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</si>
  <si>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</si>
  <si>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</si>
  <si>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</si>
  <si>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</si>
  <si>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</si>
  <si>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</si>
  <si>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</si>
  <si>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</si>
  <si>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</si>
  <si>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</si>
  <si>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</si>
  <si>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</si>
  <si>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</si>
  <si>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</si>
  <si>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</si>
  <si>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</si>
  <si>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</si>
  <si>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</si>
  <si>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</si>
  <si>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</si>
  <si>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</si>
  <si>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</si>
  <si>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</si>
  <si>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</si>
  <si>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</si>
  <si>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</si>
  <si>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</si>
  <si>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</si>
  <si>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</si>
  <si>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</si>
  <si>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</si>
  <si>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</si>
  <si>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</si>
  <si>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</si>
  <si>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</si>
  <si>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</si>
  <si>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</si>
  <si>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</si>
  <si>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</si>
  <si>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</si>
  <si>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</si>
  <si>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</si>
  <si>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</si>
  <si>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</si>
  <si>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</si>
  <si>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</si>
  <si>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</si>
  <si>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</si>
  <si>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</si>
  <si>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</si>
  <si>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</si>
  <si>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</si>
  <si>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</si>
  <si>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</si>
  <si>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</si>
  <si>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</si>
  <si>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</si>
  <si>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</si>
  <si>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</si>
  <si>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</si>
  <si>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</si>
  <si>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</si>
  <si>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</si>
  <si>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</si>
  <si>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</si>
  <si>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</si>
  <si>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</si>
  <si>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</si>
  <si>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</si>
  <si>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</si>
  <si>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</si>
  <si>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</si>
  <si>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</si>
  <si>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</si>
  <si>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</si>
  <si>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</si>
  <si>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</si>
  <si>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</si>
  <si>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</si>
  <si>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</si>
  <si>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</si>
  <si>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</si>
  <si>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</si>
  <si>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</si>
  <si>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</si>
  <si>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</si>
  <si>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</si>
  <si>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</si>
  <si>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</si>
  <si>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</si>
  <si>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</si>
  <si>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</si>
  <si>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</si>
  <si>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</si>
  <si>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</si>
  <si>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</si>
  <si>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</si>
  <si>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</si>
  <si>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</si>
  <si>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</si>
  <si>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</si>
  <si>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</si>
  <si>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</si>
  <si>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</si>
  <si>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</si>
  <si>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</si>
  <si>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</si>
  <si>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</si>
  <si>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</si>
  <si>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</si>
  <si>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</si>
  <si>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</si>
  <si>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</si>
  <si>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</si>
  <si>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</si>
  <si>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</si>
  <si>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</si>
  <si>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</si>
  <si>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</si>
  <si>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</si>
  <si>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</si>
  <si>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</si>
  <si>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</si>
  <si>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</si>
  <si>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</si>
  <si>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</si>
  <si>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</si>
  <si>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</si>
  <si>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</si>
  <si>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</si>
  <si>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</si>
  <si>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</si>
  <si>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</si>
  <si>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</si>
  <si>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</si>
  <si>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</si>
  <si>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</si>
  <si>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</si>
  <si>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</si>
  <si>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</si>
  <si>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</si>
  <si>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</si>
  <si>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</si>
  <si>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</si>
  <si>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</si>
  <si>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</si>
  <si>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</si>
  <si>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</si>
  <si>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</si>
  <si>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</si>
  <si>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</si>
  <si>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</si>
  <si>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</si>
  <si>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</si>
  <si>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</si>
  <si>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</si>
  <si>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</si>
  <si>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</si>
  <si>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</si>
  <si>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</si>
  <si>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</si>
  <si>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</si>
  <si>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</si>
  <si>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</si>
  <si>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</si>
  <si>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</si>
  <si>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</si>
  <si>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</si>
  <si>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</si>
  <si>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</si>
  <si>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</si>
  <si>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</si>
  <si>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</si>
  <si>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</si>
  <si>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</si>
  <si>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</si>
  <si>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</si>
  <si>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</si>
  <si>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</si>
  <si>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</si>
  <si>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</si>
  <si>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</si>
  <si>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</si>
  <si>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</si>
  <si>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</si>
  <si>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</si>
  <si>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</si>
  <si>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</si>
  <si>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</si>
  <si>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</si>
  <si>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</si>
  <si>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</si>
  <si>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</si>
  <si>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</si>
  <si>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</si>
  <si>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</si>
  <si>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</si>
  <si>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</si>
  <si>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</si>
  <si>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</si>
  <si>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</si>
  <si>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</si>
  <si>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</si>
  <si>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</si>
  <si>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</si>
  <si>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</si>
  <si>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</si>
  <si>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</si>
  <si>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</si>
  <si>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</si>
  <si>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</si>
  <si>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Bug fix. (Typo)</t>
    <phoneticPr fontId="3"/>
  </si>
  <si>
    <t>v1.1</t>
    <phoneticPr fontId="3"/>
  </si>
  <si>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</si>
  <si>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</si>
  <si>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</si>
  <si>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</si>
  <si>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</si>
  <si>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</si>
  <si>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</si>
  <si>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</si>
  <si>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</si>
  <si>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</si>
  <si>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</si>
  <si>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</si>
  <si>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</si>
  <si>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</si>
  <si>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</si>
  <si>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</si>
  <si>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</si>
  <si>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</si>
  <si>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</si>
  <si>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</si>
  <si>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</si>
  <si>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</si>
  <si>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</si>
  <si>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</si>
  <si>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</si>
  <si>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</si>
  <si>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</si>
  <si>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</si>
  <si>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</si>
  <si>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</si>
  <si>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</si>
  <si>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</si>
  <si>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</si>
  <si>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</si>
  <si>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</si>
  <si>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</si>
  <si>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</si>
  <si>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</si>
  <si>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</si>
  <si>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</si>
  <si>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</si>
  <si>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</si>
  <si>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</si>
  <si>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</si>
  <si>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</si>
  <si>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</si>
  <si>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</si>
  <si>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</si>
  <si>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</si>
  <si>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</si>
  <si>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</si>
  <si>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</si>
  <si>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</si>
  <si>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</si>
  <si>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</si>
  <si>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</si>
  <si>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</si>
  <si>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</si>
  <si>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</si>
  <si>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</si>
  <si>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</si>
  <si>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</si>
  <si>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</si>
  <si>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</si>
  <si>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</si>
  <si>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</si>
  <si>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</si>
  <si>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</si>
  <si>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</si>
  <si>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</si>
  <si>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</si>
  <si>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</si>
  <si>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</si>
  <si>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</si>
  <si>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</si>
  <si>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</si>
  <si>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</si>
  <si>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</si>
  <si>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</si>
  <si>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</si>
  <si>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</si>
  <si>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</si>
  <si>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</si>
  <si>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</si>
  <si>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</si>
  <si>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</si>
  <si>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</si>
  <si>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</si>
  <si>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</si>
  <si>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</si>
  <si>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v1.5</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</si>
  <si>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</si>
  <si>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</si>
  <si>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</si>
  <si>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</si>
  <si>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</si>
  <si>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v1.5.1</t>
    <phoneticPr fontId="3"/>
  </si>
  <si>
    <t xml:space="preserve">Fixed bugs related to potentials for leagues. </t>
    <phoneticPr fontId="3"/>
  </si>
  <si>
    <t>リーグ別潜在値に関する欠陥の修正。</t>
    <rPh sb="3" eb="4">
      <t>ベツ</t>
    </rPh>
    <rPh sb="4" eb="6">
      <t>センザイ</t>
    </rPh>
    <rPh sb="6" eb="7">
      <t>チ</t>
    </rPh>
    <rPh sb="8" eb="9">
      <t>カン</t>
    </rPh>
    <rPh sb="11" eb="13">
      <t>ケッカン</t>
    </rPh>
    <rPh sb="14" eb="16">
      <t>シュウセイ</t>
    </rPh>
    <phoneticPr fontId="3"/>
  </si>
  <si>
    <t>どくづき,ようかいえき</t>
  </si>
  <si>
    <t>シャドークロー,たたりめ</t>
  </si>
  <si>
    <t>でんこうせっか,はたく</t>
  </si>
  <si>
    <t>エナジーボール,くさむすび</t>
  </si>
  <si>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</si>
  <si>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</si>
  <si>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おんがえし</t>
    </r>
    <r>
      <rPr>
        <sz val="10"/>
        <color rgb="FF0B68B9"/>
        <rFont val="メイリオ"/>
        <family val="3"/>
        <charset val="128"/>
        <scheme val="minor"/>
      </rPr>
      <t>,</t>
    </r>
    <r>
      <rPr>
        <sz val="10"/>
        <color rgb="FF8C949C"/>
        <rFont val="メイリオ"/>
        <family val="3"/>
        <charset val="128"/>
        <scheme val="minor"/>
      </rPr>
      <t>わるあがき</t>
    </r>
  </si>
  <si>
    <r>
      <t>どくばり</t>
    </r>
    <r>
      <rPr>
        <sz val="10"/>
        <color rgb="FF0B68B9"/>
        <rFont val="メイリオ"/>
        <family val="3"/>
        <charset val="128"/>
        <scheme val="minor"/>
      </rPr>
      <t>,</t>
    </r>
    <r>
      <rPr>
        <sz val="10"/>
        <color rgb="FF90BE2F"/>
        <rFont val="メイリオ"/>
        <family val="3"/>
        <charset val="128"/>
        <scheme val="minor"/>
      </rPr>
      <t>むしくい</t>
    </r>
  </si>
  <si>
    <t>フライングプレス</t>
  </si>
  <si>
    <t>でんきショック,でんきショック</t>
  </si>
  <si>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</si>
  <si>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</si>
  <si>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</si>
  <si>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t>タネマシンガン</t>
  </si>
  <si>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</si>
  <si>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</si>
  <si>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</si>
  <si>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r>
      <t>シャドーボール</t>
    </r>
    <r>
      <rPr>
        <sz val="10"/>
        <color rgb="FF0B68B9"/>
        <rFont val="メイリオ"/>
        <family val="3"/>
        <charset val="128"/>
        <scheme val="minor"/>
      </rPr>
      <t>,</t>
    </r>
    <r>
      <rPr>
        <sz val="10"/>
        <color rgb="FF5367A9"/>
        <rFont val="メイリオ"/>
        <family val="3"/>
        <charset val="128"/>
        <scheme val="minor"/>
      </rPr>
      <t>シャドーボール</t>
    </r>
  </si>
  <si>
    <r>
      <t>あわ,</t>
    </r>
    <r>
      <rPr>
        <sz val="10"/>
        <color rgb="FFD47948"/>
        <rFont val="メイリオ"/>
        <family val="3"/>
        <charset val="128"/>
        <scheme val="minor"/>
      </rPr>
      <t>マッドショット</t>
    </r>
  </si>
  <si>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</si>
  <si>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</si>
  <si>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</si>
  <si>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</si>
  <si>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くさむすび</t>
    </r>
    <r>
      <rPr>
        <sz val="10"/>
        <color rgb="FF0B68B9"/>
        <rFont val="メイリオ"/>
        <family val="3"/>
        <charset val="128"/>
        <scheme val="minor"/>
      </rPr>
      <t>,</t>
    </r>
    <r>
      <rPr>
        <sz val="10"/>
        <color rgb="FFF86E73"/>
        <rFont val="メイリオ"/>
        <family val="3"/>
        <charset val="128"/>
        <scheme val="minor"/>
      </rPr>
      <t>サイコキネシス</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</si>
  <si>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</si>
  <si>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</si>
  <si>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あなをほる</t>
    </r>
    <r>
      <rPr>
        <sz val="10"/>
        <color rgb="FF0B68B9"/>
        <rFont val="メイリオ"/>
        <family val="3"/>
        <charset val="128"/>
        <scheme val="minor"/>
      </rPr>
      <t>,</t>
    </r>
    <r>
      <rPr>
        <sz val="10"/>
        <color rgb="FFF3D23F"/>
        <rFont val="メイリオ"/>
        <family val="3"/>
        <charset val="128"/>
        <scheme val="minor"/>
      </rPr>
      <t>かみなり</t>
    </r>
  </si>
  <si>
    <r>
      <t>くさむすび</t>
    </r>
    <r>
      <rPr>
        <sz val="10"/>
        <color rgb="FF0B68B9"/>
        <rFont val="メイリオ"/>
        <family val="3"/>
        <charset val="128"/>
        <scheme val="minor"/>
      </rPr>
      <t>,</t>
    </r>
    <r>
      <rPr>
        <sz val="10"/>
        <color rgb="FFCA4067"/>
        <rFont val="メイリオ"/>
        <family val="3"/>
        <charset val="128"/>
        <scheme val="minor"/>
      </rPr>
      <t>ばくれつパンチ</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</si>
  <si>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</si>
  <si>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</si>
  <si>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</si>
  <si>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</si>
  <si>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</si>
  <si>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</si>
  <si>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</si>
  <si>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</si>
  <si>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</si>
  <si>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3"/>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</si>
  <si>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</si>
  <si>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</si>
  <si>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</si>
  <si>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</si>
  <si>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</si>
  <si>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</si>
  <si>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</si>
  <si>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</si>
  <si>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</si>
  <si>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ゆきなだれ</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</si>
  <si>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5EB654"/>
        <rFont val="メイリオ"/>
        <family val="3"/>
        <charset val="128"/>
        <scheme val="minor"/>
      </rPr>
      <t>つるのムチ</t>
    </r>
  </si>
  <si>
    <r>
      <t>かみつく,</t>
    </r>
    <r>
      <rPr>
        <sz val="10"/>
        <color rgb="FF4F90D1"/>
        <rFont val="メイリオ"/>
        <family val="3"/>
        <charset val="128"/>
        <scheme val="minor"/>
      </rPr>
      <t>みずでっぽう</t>
    </r>
  </si>
  <si>
    <r>
      <t>ワイルドボルト</t>
    </r>
    <r>
      <rPr>
        <sz val="10"/>
        <color rgb="FF0B68B9"/>
        <rFont val="メイリオ"/>
        <family val="3"/>
        <charset val="128"/>
        <scheme val="minor"/>
      </rPr>
      <t>,</t>
    </r>
    <r>
      <rPr>
        <sz val="10"/>
        <color rgb="FFF3D23F"/>
        <rFont val="メイリオ"/>
        <family val="3"/>
        <charset val="128"/>
        <scheme val="minor"/>
      </rPr>
      <t>ワイルドボルト</t>
    </r>
  </si>
  <si>
    <r>
      <t>ワイルドボルト</t>
    </r>
    <r>
      <rPr>
        <sz val="10"/>
        <color rgb="FF508698"/>
        <rFont val="メイリオ"/>
        <family val="3"/>
        <charset val="128"/>
        <scheme val="minor"/>
      </rPr>
      <t>,</t>
    </r>
    <r>
      <rPr>
        <sz val="10"/>
        <color rgb="FFF3D23F"/>
        <rFont val="メイリオ"/>
        <family val="3"/>
        <charset val="128"/>
        <scheme val="minor"/>
      </rPr>
      <t>ワイルドボルト</t>
    </r>
  </si>
  <si>
    <r>
      <t>たいあたり,</t>
    </r>
    <r>
      <rPr>
        <sz val="10"/>
        <color rgb="FF4F90D1"/>
        <rFont val="メイリオ"/>
        <family val="3"/>
        <charset val="128"/>
        <scheme val="minor"/>
      </rPr>
      <t>みずでっぽう</t>
    </r>
  </si>
  <si>
    <r>
      <t>アクアテール</t>
    </r>
    <r>
      <rPr>
        <sz val="10"/>
        <color rgb="FF0B68B9"/>
        <rFont val="メイリオ"/>
        <family val="3"/>
        <charset val="128"/>
        <scheme val="minor"/>
      </rPr>
      <t>,</t>
    </r>
    <r>
      <rPr>
        <sz val="10"/>
        <color rgb="FF4F90D1"/>
        <rFont val="メイリオ"/>
        <family val="3"/>
        <charset val="128"/>
        <scheme val="minor"/>
      </rPr>
      <t>だくりゅう</t>
    </r>
  </si>
  <si>
    <r>
      <t>せいなるつるぎ</t>
    </r>
    <r>
      <rPr>
        <sz val="10"/>
        <color rgb="FF508698"/>
        <rFont val="メイリオ"/>
        <family val="3"/>
        <charset val="128"/>
        <scheme val="minor"/>
      </rPr>
      <t>,</t>
    </r>
    <r>
      <rPr>
        <sz val="10"/>
        <color rgb="FFCA4067"/>
        <rFont val="メイリオ"/>
        <family val="3"/>
        <charset val="128"/>
        <scheme val="minor"/>
      </rPr>
      <t>せいなるつるぎ</t>
    </r>
  </si>
  <si>
    <r>
      <t>ねんりき</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</si>
  <si>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</si>
  <si>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でんきショック</t>
    </r>
    <r>
      <rPr>
        <sz val="10"/>
        <color rgb="FF0B68B9"/>
        <rFont val="メイリオ"/>
        <family val="3"/>
        <charset val="128"/>
        <scheme val="minor"/>
      </rPr>
      <t>,</t>
    </r>
    <r>
      <rPr>
        <sz val="10"/>
        <color rgb="FFF3D23F"/>
        <rFont val="メイリオ"/>
        <family val="3"/>
        <charset val="128"/>
        <scheme val="minor"/>
      </rPr>
      <t>でんきショック</t>
    </r>
  </si>
  <si>
    <r>
      <t>しねんのずつき</t>
    </r>
    <r>
      <rPr>
        <sz val="10"/>
        <color rgb="FF0B68B9"/>
        <rFont val="メイリオ"/>
        <family val="3"/>
        <charset val="128"/>
        <scheme val="minor"/>
      </rPr>
      <t>,</t>
    </r>
    <r>
      <rPr>
        <sz val="10"/>
        <color rgb="FF8C949C"/>
        <rFont val="メイリオ"/>
        <family val="3"/>
        <charset val="128"/>
        <scheme val="minor"/>
      </rPr>
      <t>はたく</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</si>
  <si>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</si>
  <si>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</si>
  <si>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</si>
  <si>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</si>
  <si>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シャドーボール</t>
    </r>
    <r>
      <rPr>
        <sz val="10"/>
        <color rgb="FF585365"/>
        <rFont val="メイリオ"/>
        <family val="3"/>
        <charset val="128"/>
        <scheme val="minor"/>
      </rPr>
      <t>,</t>
    </r>
    <r>
      <rPr>
        <sz val="10"/>
        <color rgb="FF5367A9"/>
        <rFont val="メイリオ"/>
        <family val="3"/>
        <charset val="128"/>
        <scheme val="minor"/>
      </rPr>
      <t>シャドーボール</t>
    </r>
  </si>
  <si>
    <r>
      <t>スパーク</t>
    </r>
    <r>
      <rPr>
        <sz val="10"/>
        <color rgb="FF0B68B9"/>
        <rFont val="メイリオ"/>
        <family val="3"/>
        <charset val="128"/>
        <scheme val="minor"/>
      </rPr>
      <t>,</t>
    </r>
    <r>
      <rPr>
        <sz val="10"/>
        <color rgb="FFF3D23F"/>
        <rFont val="メイリオ"/>
        <family val="3"/>
        <charset val="128"/>
        <scheme val="minor"/>
      </rPr>
      <t>ボルトチェンジ</t>
    </r>
  </si>
  <si>
    <r>
      <t>カウンター</t>
    </r>
    <r>
      <rPr>
        <sz val="10"/>
        <color rgb="FF0B68B9"/>
        <rFont val="メイリオ"/>
        <family val="3"/>
        <charset val="128"/>
        <scheme val="minor"/>
      </rPr>
      <t>,</t>
    </r>
    <r>
      <rPr>
        <sz val="10"/>
        <color rgb="FF508698"/>
        <rFont val="メイリオ"/>
        <family val="3"/>
        <charset val="128"/>
        <scheme val="minor"/>
      </rPr>
      <t>バレットパンチ</t>
    </r>
  </si>
  <si>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</si>
  <si>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</si>
  <si>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</si>
  <si>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</si>
  <si>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あくび</t>
    </r>
    <r>
      <rPr>
        <sz val="10"/>
        <color rgb="FF0B68B9"/>
        <rFont val="メイリオ"/>
        <family val="3"/>
        <charset val="128"/>
        <scheme val="minor"/>
      </rPr>
      <t>,</t>
    </r>
    <r>
      <rPr>
        <sz val="10"/>
        <color rgb="FF5367A9"/>
        <rFont val="メイリオ"/>
        <family val="3"/>
        <charset val="128"/>
        <scheme val="minor"/>
      </rPr>
      <t>したでなめる</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</si>
  <si>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</si>
  <si>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</si>
  <si>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</si>
  <si>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</si>
  <si>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</si>
  <si>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</si>
  <si>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</si>
  <si>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</si>
  <si>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</si>
  <si>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だましうち</t>
    </r>
    <r>
      <rPr>
        <sz val="10"/>
        <color rgb="FF0B68B9"/>
        <rFont val="メイリオ"/>
        <family val="3"/>
        <charset val="128"/>
        <scheme val="minor"/>
      </rPr>
      <t>,</t>
    </r>
    <r>
      <rPr>
        <sz val="10"/>
        <color rgb="FFFF9D54"/>
        <rFont val="メイリオ"/>
        <family val="3"/>
        <charset val="128"/>
        <scheme val="minor"/>
      </rPr>
      <t>ひのこ</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</si>
  <si>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</si>
  <si>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</si>
  <si>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</si>
  <si>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くさむすび</t>
    </r>
    <r>
      <rPr>
        <sz val="10"/>
        <color rgb="FF585365"/>
        <rFont val="メイリオ"/>
        <family val="3"/>
        <charset val="128"/>
        <scheme val="minor"/>
      </rPr>
      <t>,</t>
    </r>
    <r>
      <rPr>
        <sz val="10"/>
        <color rgb="FFCA4067"/>
        <rFont val="メイリオ"/>
        <family val="3"/>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</si>
  <si>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</si>
  <si>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</si>
  <si>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</si>
  <si>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</si>
  <si>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</si>
  <si>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</si>
  <si>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r>
      <t>アイアンテール</t>
    </r>
    <r>
      <rPr>
        <sz val="10"/>
        <color rgb="FF0B68B9"/>
        <rFont val="メイリオ"/>
        <family val="3"/>
        <charset val="128"/>
        <scheme val="minor"/>
      </rPr>
      <t>,</t>
    </r>
    <r>
      <rPr>
        <sz val="10"/>
        <color rgb="FF8C949C"/>
        <rFont val="メイリオ"/>
        <family val="3"/>
        <charset val="128"/>
        <scheme val="minor"/>
      </rPr>
      <t>たいあたり</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</si>
  <si>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</si>
  <si>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</si>
  <si>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</si>
  <si>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</si>
  <si>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</si>
  <si>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エナジーボール</t>
    </r>
    <r>
      <rPr>
        <sz val="10"/>
        <color rgb="FF585365"/>
        <rFont val="メイリオ"/>
        <family val="3"/>
        <charset val="128"/>
        <scheme val="minor"/>
      </rPr>
      <t>,</t>
    </r>
    <r>
      <rPr>
        <sz val="10"/>
        <color rgb="FF71C7BA"/>
        <rFont val="メイリオ"/>
        <family val="3"/>
        <charset val="128"/>
        <scheme val="minor"/>
      </rPr>
      <t>れいとうビーム</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</si>
  <si>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</si>
  <si>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</si>
  <si>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ワイルドボルト</t>
    </r>
    <r>
      <rPr>
        <sz val="10"/>
        <color rgb="FF585365"/>
        <rFont val="メイリオ"/>
        <family val="3"/>
        <charset val="128"/>
        <scheme val="minor"/>
      </rPr>
      <t>,</t>
    </r>
    <r>
      <rPr>
        <sz val="10"/>
        <color rgb="FFF3D23F"/>
        <rFont val="メイリオ"/>
        <family val="3"/>
        <charset val="128"/>
        <scheme val="minor"/>
      </rPr>
      <t>ワイルドボルト</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</si>
  <si>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</si>
  <si>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</si>
  <si>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</si>
  <si>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ボルトチェンジ</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</si>
  <si>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FF9D54"/>
        <rFont val="メイリオ"/>
        <family val="3"/>
        <charset val="128"/>
        <scheme val="minor"/>
      </rPr>
      <t>ひのこ</t>
    </r>
  </si>
  <si>
    <r>
      <t>アイアンテール</t>
    </r>
    <r>
      <rPr>
        <sz val="10"/>
        <color rgb="FF0B68B9"/>
        <rFont val="メイリオ"/>
        <family val="3"/>
        <charset val="128"/>
        <scheme val="minor"/>
      </rPr>
      <t>,</t>
    </r>
    <r>
      <rPr>
        <sz val="10"/>
        <color rgb="FF8C949C"/>
        <rFont val="メイリオ"/>
        <family val="3"/>
        <charset val="128"/>
        <scheme val="minor"/>
      </rPr>
      <t>ひっかく</t>
    </r>
  </si>
  <si>
    <r>
      <t>でんきショック</t>
    </r>
    <r>
      <rPr>
        <sz val="10"/>
        <color rgb="FF0B68B9"/>
        <rFont val="メイリオ"/>
        <family val="3"/>
        <charset val="128"/>
        <scheme val="minor"/>
      </rPr>
      <t>,</t>
    </r>
    <r>
      <rPr>
        <sz val="10"/>
        <color rgb="FFD47948"/>
        <rFont val="メイリオ"/>
        <family val="3"/>
        <charset val="128"/>
        <scheme val="minor"/>
      </rPr>
      <t>マッドショット</t>
    </r>
  </si>
  <si>
    <r>
      <t>むしくい</t>
    </r>
    <r>
      <rPr>
        <sz val="10"/>
        <color rgb="FF0B68B9"/>
        <rFont val="メイリオ"/>
        <family val="3"/>
        <charset val="128"/>
        <scheme val="minor"/>
      </rPr>
      <t>,</t>
    </r>
    <r>
      <rPr>
        <sz val="10"/>
        <color rgb="FF508698"/>
        <rFont val="メイリオ"/>
        <family val="3"/>
        <charset val="128"/>
        <scheme val="minor"/>
      </rPr>
      <t>メタルクロー</t>
    </r>
  </si>
  <si>
    <t>進化元</t>
    <rPh sb="0" eb="2">
      <t>シンカ</t>
    </rPh>
    <rPh sb="2" eb="3">
      <t>モト</t>
    </rPh>
    <phoneticPr fontId="3"/>
  </si>
  <si>
    <t>進化先</t>
    <rPh sb="0" eb="2">
      <t>シンカ</t>
    </rPh>
    <rPh sb="2" eb="3">
      <t>サキ</t>
    </rPh>
    <phoneticPr fontId="3"/>
  </si>
  <si>
    <t>キレイハナ,ラフレシア</t>
  </si>
  <si>
    <t>ニョロトノ,ニョロボン</t>
  </si>
  <si>
    <t>ヤドキング,ヤドラン</t>
  </si>
  <si>
    <t>エーフィ,グレイシア,サンダース,シャワーズ,ブラッキー,ブースター,リーフィア</t>
  </si>
  <si>
    <t>エビワラー,カポエラー,サワムラー</t>
  </si>
  <si>
    <t>カラサリス,マユルド</t>
  </si>
  <si>
    <t>エルレイド,サーナイト</t>
  </si>
  <si>
    <t>テッカニン,ヌケニン</t>
  </si>
  <si>
    <t>オニゴーリ,ユキメノコ</t>
  </si>
  <si>
    <t>サクラビス,ハンテール</t>
  </si>
  <si>
    <t>ガーメイル,ミノマダム(すなち)</t>
  </si>
  <si>
    <t>チェリム(ネガ),チェリム(ポジ)</t>
  </si>
  <si>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</si>
  <si>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</si>
  <si>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エアスラッシュ,</t>
    </r>
    <r>
      <rPr>
        <sz val="10"/>
        <color rgb="FFFF9D54"/>
        <rFont val="メイリオ"/>
        <family val="3"/>
        <charset val="128"/>
        <scheme val="minor"/>
      </rPr>
      <t>ほのおのうず</t>
    </r>
  </si>
  <si>
    <r>
      <t>どくづき,</t>
    </r>
    <r>
      <rPr>
        <sz val="10"/>
        <color rgb="FF90BE2F"/>
        <rFont val="メイリオ"/>
        <family val="3"/>
        <charset val="128"/>
        <scheme val="minor"/>
      </rPr>
      <t>まとわりつく</t>
    </r>
  </si>
  <si>
    <r>
      <t>かみつく,</t>
    </r>
    <r>
      <rPr>
        <sz val="10"/>
        <color rgb="FFA364C3"/>
        <rFont val="メイリオ"/>
        <family val="3"/>
        <charset val="128"/>
        <scheme val="minor"/>
      </rPr>
      <t>どくばり</t>
    </r>
  </si>
  <si>
    <r>
      <t>だましうち,</t>
    </r>
    <r>
      <rPr>
        <sz val="10"/>
        <color rgb="FFFF9D54"/>
        <rFont val="メイリオ"/>
        <family val="3"/>
        <charset val="128"/>
        <scheme val="minor"/>
      </rPr>
      <t>ひのこ</t>
    </r>
  </si>
  <si>
    <r>
      <t>だましうち,</t>
    </r>
    <r>
      <rPr>
        <sz val="10"/>
        <color rgb="FF8C949C"/>
        <rFont val="メイリオ"/>
        <family val="3"/>
        <charset val="128"/>
        <scheme val="minor"/>
      </rPr>
      <t>はたく</t>
    </r>
  </si>
  <si>
    <r>
      <t>かみつく,</t>
    </r>
    <r>
      <rPr>
        <sz val="10"/>
        <color rgb="FF8C949C"/>
        <rFont val="メイリオ"/>
        <family val="3"/>
        <charset val="128"/>
        <scheme val="minor"/>
      </rPr>
      <t>ひっかく</t>
    </r>
  </si>
  <si>
    <r>
      <t>つるのムチ,</t>
    </r>
    <r>
      <rPr>
        <sz val="10"/>
        <color rgb="FFA364C3"/>
        <rFont val="メイリオ"/>
        <family val="3"/>
        <charset val="128"/>
        <scheme val="minor"/>
      </rPr>
      <t>ようかいえき</t>
    </r>
  </si>
  <si>
    <r>
      <t>たいあたり,</t>
    </r>
    <r>
      <rPr>
        <sz val="10"/>
        <color rgb="FFFF9D54"/>
        <rFont val="メイリオ"/>
        <family val="3"/>
        <charset val="128"/>
        <scheme val="minor"/>
      </rPr>
      <t>ひのこ</t>
    </r>
  </si>
  <si>
    <r>
      <t>こおりのつぶて,</t>
    </r>
    <r>
      <rPr>
        <sz val="10"/>
        <color rgb="FF8C949C"/>
        <rFont val="メイリオ"/>
        <family val="3"/>
        <charset val="128"/>
        <scheme val="minor"/>
      </rPr>
      <t>たいあたり</t>
    </r>
  </si>
  <si>
    <r>
      <t>マッドショット,</t>
    </r>
    <r>
      <rPr>
        <sz val="10"/>
        <color rgb="FF4F90D1"/>
        <rFont val="メイリオ"/>
        <family val="3"/>
        <charset val="128"/>
        <scheme val="minor"/>
      </rPr>
      <t>みずでっぽう</t>
    </r>
  </si>
  <si>
    <r>
      <t>いわおとし,</t>
    </r>
    <r>
      <rPr>
        <sz val="10"/>
        <color rgb="FFFF9D54"/>
        <rFont val="メイリオ"/>
        <family val="3"/>
        <charset val="128"/>
        <scheme val="minor"/>
      </rPr>
      <t>ひのこ</t>
    </r>
  </si>
  <si>
    <r>
      <t>たいあたり,</t>
    </r>
    <r>
      <rPr>
        <sz val="10"/>
        <color rgb="FF90BE2F"/>
        <rFont val="メイリオ"/>
        <family val="3"/>
        <charset val="128"/>
        <scheme val="minor"/>
      </rPr>
      <t>むしのていこう</t>
    </r>
  </si>
  <si>
    <r>
      <t>どろかけ,</t>
    </r>
    <r>
      <rPr>
        <sz val="10"/>
        <color rgb="FF4F90D1"/>
        <rFont val="メイリオ"/>
        <family val="3"/>
        <charset val="128"/>
        <scheme val="minor"/>
      </rPr>
      <t>めざめるパワー水</t>
    </r>
  </si>
  <si>
    <r>
      <t>けたぐり,</t>
    </r>
    <r>
      <rPr>
        <sz val="10"/>
        <color rgb="FF8C949C"/>
        <rFont val="メイリオ"/>
        <family val="3"/>
        <charset val="128"/>
        <scheme val="minor"/>
      </rPr>
      <t>はたく</t>
    </r>
  </si>
  <si>
    <r>
      <t>かみつく,</t>
    </r>
    <r>
      <rPr>
        <sz val="10"/>
        <color rgb="FF8C949C"/>
        <rFont val="メイリオ"/>
        <family val="3"/>
        <charset val="128"/>
        <scheme val="minor"/>
      </rPr>
      <t>たいあたり</t>
    </r>
  </si>
  <si>
    <r>
      <t>きあいだま,</t>
    </r>
    <r>
      <rPr>
        <sz val="10"/>
        <color rgb="FF8C949C"/>
        <rFont val="メイリオ"/>
        <family val="3"/>
        <charset val="128"/>
        <scheme val="minor"/>
      </rPr>
      <t>はかいこうせん</t>
    </r>
  </si>
  <si>
    <r>
      <t>アクアテール,</t>
    </r>
    <r>
      <rPr>
        <sz val="10"/>
        <color rgb="FF8C949C"/>
        <rFont val="メイリオ"/>
        <family val="3"/>
        <charset val="128"/>
        <scheme val="minor"/>
      </rPr>
      <t>のしかかり</t>
    </r>
  </si>
  <si>
    <r>
      <t>おどろかす,</t>
    </r>
    <r>
      <rPr>
        <sz val="10"/>
        <color rgb="FF585365"/>
        <rFont val="メイリオ"/>
        <family val="3"/>
        <charset val="128"/>
        <scheme val="minor"/>
      </rPr>
      <t>だましうち</t>
    </r>
  </si>
  <si>
    <r>
      <t>10まんボルト,</t>
    </r>
    <r>
      <rPr>
        <sz val="10"/>
        <color rgb="FFEC90E2"/>
        <rFont val="メイリオ"/>
        <family val="3"/>
        <charset val="128"/>
        <scheme val="minor"/>
      </rPr>
      <t>じゃれつく</t>
    </r>
  </si>
  <si>
    <r>
      <t>かげうち,</t>
    </r>
    <r>
      <rPr>
        <sz val="10"/>
        <color rgb="FF0B68B9"/>
        <rFont val="メイリオ"/>
        <family val="3"/>
        <charset val="128"/>
        <scheme val="minor"/>
      </rPr>
      <t>ドラゴンクロー</t>
    </r>
  </si>
  <si>
    <t>v1.6</t>
    <phoneticPr fontId="3"/>
  </si>
  <si>
    <t xml:space="preserve">種族シートに進化元・進化先のデータを追加。各シートの移動ボタンをコンボボックスに変更。
</t>
    <rPh sb="0" eb="2">
      <t>シュゾク</t>
    </rPh>
    <rPh sb="6" eb="8">
      <t>シンカ</t>
    </rPh>
    <rPh sb="8" eb="9">
      <t>モト</t>
    </rPh>
    <rPh sb="10" eb="12">
      <t>シンカ</t>
    </rPh>
    <rPh sb="12" eb="13">
      <t>サキ</t>
    </rPh>
    <rPh sb="18" eb="20">
      <t>ツイカ</t>
    </rPh>
    <rPh sb="21" eb="22">
      <t>カク</t>
    </rPh>
    <rPh sb="26" eb="28">
      <t>イドウ</t>
    </rPh>
    <rPh sb="40" eb="42">
      <t>ヘンコウ</t>
    </rPh>
    <phoneticPr fontId="3"/>
  </si>
  <si>
    <t>Added evolution data on the species sheet, and change some buttons to combo boxes.</t>
    <phoneticPr fontId="3"/>
  </si>
  <si>
    <t>種族分析</t>
    <rPh sb="0" eb="2">
      <t>シュゾク</t>
    </rPh>
    <rPh sb="2" eb="4">
      <t>ブンセキ</t>
    </rPh>
    <phoneticPr fontId="3"/>
  </si>
  <si>
    <t>通常わざ、ゲージわざ</t>
    <rPh sb="0" eb="2">
      <t>ツウジョウ</t>
    </rPh>
    <phoneticPr fontId="3"/>
  </si>
  <si>
    <t>移動先のシートごとに、選択しているセルのある行の種族（以下、選択種族）に対応したそれぞれの処理を行いますので、時間がかかる場合があります。</t>
    <rPh sb="11" eb="13">
      <t>センタク</t>
    </rPh>
    <rPh sb="22" eb="23">
      <t>ギョウ</t>
    </rPh>
    <rPh sb="24" eb="26">
      <t>シュゾク</t>
    </rPh>
    <rPh sb="27" eb="29">
      <t>イカ</t>
    </rPh>
    <rPh sb="30" eb="32">
      <t>センタク</t>
    </rPh>
    <rPh sb="32" eb="34">
      <t>シュゾク</t>
    </rPh>
    <rPh sb="36" eb="38">
      <t>タイオウ</t>
    </rPh>
    <phoneticPr fontId="3"/>
  </si>
  <si>
    <t>選択種族と同じ種族の行に移動します。</t>
    <rPh sb="0" eb="2">
      <t>センタク</t>
    </rPh>
    <rPh sb="2" eb="4">
      <t>シュゾク</t>
    </rPh>
    <rPh sb="5" eb="6">
      <t>オナ</t>
    </rPh>
    <rPh sb="7" eb="9">
      <t>シュゾク</t>
    </rPh>
    <rPh sb="10" eb="11">
      <t>ギョウ</t>
    </rPh>
    <rPh sb="12" eb="14">
      <t>イドウ</t>
    </rPh>
    <phoneticPr fontId="3"/>
  </si>
  <si>
    <t>通常わざ・ゲージわざの両シートにおいて、選択種族が習得可能なわざのみにフィルタします。</t>
    <rPh sb="0" eb="2">
      <t>ツウジョウ</t>
    </rPh>
    <rPh sb="11" eb="12">
      <t>リョウ</t>
    </rPh>
    <rPh sb="20" eb="22">
      <t>センタク</t>
    </rPh>
    <rPh sb="22" eb="24">
      <t>シュゾク</t>
    </rPh>
    <rPh sb="25" eb="27">
      <t>シュウトク</t>
    </rPh>
    <rPh sb="27" eb="29">
      <t>カノウ</t>
    </rPh>
    <phoneticPr fontId="3"/>
  </si>
  <si>
    <t>種族マップにて、選択種族のプロットを強調します。</t>
    <rPh sb="8" eb="10">
      <t>センタク</t>
    </rPh>
    <rPh sb="10" eb="12">
      <t>シュゾク</t>
    </rPh>
    <rPh sb="18" eb="20">
      <t>キョウチョウ</t>
    </rPh>
    <phoneticPr fontId="3"/>
  </si>
  <si>
    <t>ですので、マップ上方にある種族はより攻撃が強力で、右方にある種族はより相手の攻撃に耐えうると言えます。</t>
    <rPh sb="8" eb="10">
      <t>ジョウホウ</t>
    </rPh>
    <rPh sb="26" eb="27">
      <t>ホウ</t>
    </rPh>
    <rPh sb="35" eb="37">
      <t>アイテ</t>
    </rPh>
    <rPh sb="38" eb="40">
      <t>コウゲキ</t>
    </rPh>
    <rPh sb="41" eb="42">
      <t>タ</t>
    </rPh>
    <rPh sb="46" eb="47">
      <t>イ</t>
    </rPh>
    <phoneticPr fontId="3"/>
  </si>
  <si>
    <t>またこの時の処理は移動先のシートで操作しない限りはリセットされません。</t>
    <rPh sb="4" eb="5">
      <t>トキ</t>
    </rPh>
    <rPh sb="6" eb="8">
      <t>ショリ</t>
    </rPh>
    <rPh sb="9" eb="11">
      <t>イドウ</t>
    </rPh>
    <rPh sb="11" eb="12">
      <t>サキ</t>
    </rPh>
    <rPh sb="17" eb="19">
      <t>ソウサ</t>
    </rPh>
    <rPh sb="22" eb="23">
      <t>カギ</t>
    </rPh>
    <phoneticPr fontId="3"/>
  </si>
  <si>
    <t xml:space="preserve"> 種族・種族分析・個体シートのコンボボックスの操作により、当該種族の習得わざのみにフィルターを書けることができます。</t>
    <rPh sb="1" eb="3">
      <t>シュゾク</t>
    </rPh>
    <rPh sb="4" eb="6">
      <t>シュゾク</t>
    </rPh>
    <rPh sb="6" eb="8">
      <t>ブンセキ</t>
    </rPh>
    <rPh sb="9" eb="11">
      <t>コタイ</t>
    </rPh>
    <rPh sb="23" eb="25">
      <t>ソウサ</t>
    </rPh>
    <rPh sb="29" eb="31">
      <t>トウガイ</t>
    </rPh>
    <rPh sb="31" eb="33">
      <t>シュゾク</t>
    </rPh>
    <rPh sb="34" eb="36">
      <t>シュウトク</t>
    </rPh>
    <rPh sb="47" eb="48">
      <t>カ</t>
    </rPh>
    <phoneticPr fontId="3"/>
  </si>
  <si>
    <t xml:space="preserve"> 「リーグ別潜在値」と「各わざによるパラメータ」は、セルの計算式ではなく、必要項目が入力されたタイミングでマクロが実行され、設定されます。</t>
    <rPh sb="5" eb="6">
      <t>ベツ</t>
    </rPh>
    <rPh sb="6" eb="8">
      <t>センザイ</t>
    </rPh>
    <rPh sb="8" eb="9">
      <t>チ</t>
    </rPh>
    <rPh sb="12" eb="13">
      <t>カク</t>
    </rPh>
    <rPh sb="29" eb="32">
      <t>ケイサンシキ</t>
    </rPh>
    <rPh sb="37" eb="39">
      <t>ヒツヨウ</t>
    </rPh>
    <rPh sb="39" eb="41">
      <t>コウモク</t>
    </rPh>
    <rPh sb="42" eb="44">
      <t>ニュウリョク</t>
    </rPh>
    <rPh sb="57" eb="59">
      <t>ジッコウ</t>
    </rPh>
    <rPh sb="62" eb="64">
      <t>セッテイ</t>
    </rPh>
    <phoneticPr fontId="3"/>
  </si>
  <si>
    <t>ヘッダにある「リーグ目標」ボタンをクリックすると、カーソルのある行の個体の「目標PL」が、各リーグに対して適当になるよう設定されます。</t>
    <rPh sb="10" eb="12">
      <t>モクヒョウ</t>
    </rPh>
    <rPh sb="32" eb="33">
      <t>ギョウ</t>
    </rPh>
    <rPh sb="34" eb="36">
      <t>コタイ</t>
    </rPh>
    <rPh sb="38" eb="40">
      <t>モクヒョウ</t>
    </rPh>
    <rPh sb="45" eb="46">
      <t>カク</t>
    </rPh>
    <rPh sb="50" eb="51">
      <t>タイ</t>
    </rPh>
    <rPh sb="53" eb="55">
      <t>テキトウ</t>
    </rPh>
    <rPh sb="60" eb="62">
      <t>セッテイ</t>
    </rPh>
    <phoneticPr fontId="3"/>
  </si>
  <si>
    <t>クリックする度に対象のリーグを変えて目標PLを設定しますので、上位のリーグを対象にするには複数回クリックしてください。</t>
    <rPh sb="6" eb="7">
      <t>タビ</t>
    </rPh>
    <rPh sb="8" eb="10">
      <t>タイショウ</t>
    </rPh>
    <rPh sb="15" eb="16">
      <t>カ</t>
    </rPh>
    <rPh sb="18" eb="20">
      <t>モクヒョウ</t>
    </rPh>
    <rPh sb="23" eb="25">
      <t>セッテイ</t>
    </rPh>
    <rPh sb="31" eb="33">
      <t>ジョウイ</t>
    </rPh>
    <rPh sb="38" eb="40">
      <t>タイショウ</t>
    </rPh>
    <rPh sb="45" eb="48">
      <t>フクスウカイ</t>
    </rPh>
    <phoneticPr fontId="3"/>
  </si>
  <si>
    <t>個体データの入力により、行の右側に以下のパラメータが計算されます。</t>
    <rPh sb="0" eb="2">
      <t>コタイ</t>
    </rPh>
    <rPh sb="6" eb="8">
      <t>ニュウリョク</t>
    </rPh>
    <rPh sb="12" eb="13">
      <t>ギョウ</t>
    </rPh>
    <rPh sb="14" eb="16">
      <t>ミギガワ</t>
    </rPh>
    <rPh sb="17" eb="19">
      <t>イカ</t>
    </rPh>
    <rPh sb="26" eb="28">
      <t>ケイサン</t>
    </rPh>
    <phoneticPr fontId="3"/>
  </si>
  <si>
    <t>種族値と個体値より計算されるパラメータです。詳細は計算法をご参照ください。</t>
    <rPh sb="0" eb="2">
      <t>シュゾク</t>
    </rPh>
    <rPh sb="2" eb="3">
      <t>チ</t>
    </rPh>
    <rPh sb="4" eb="6">
      <t>コタイ</t>
    </rPh>
    <rPh sb="6" eb="7">
      <t>チ</t>
    </rPh>
    <rPh sb="9" eb="11">
      <t>ケイサン</t>
    </rPh>
    <rPh sb="22" eb="24">
      <t>ショウサイ</t>
    </rPh>
    <phoneticPr fontId="3"/>
  </si>
  <si>
    <t>リーグ毎に、参加可能な上限のPL・CPと、その時のmTCPを示します。</t>
    <rPh sb="3" eb="4">
      <t>ゴト</t>
    </rPh>
    <rPh sb="6" eb="10">
      <t>サンカカノウ</t>
    </rPh>
    <rPh sb="11" eb="13">
      <t>ジョウゲン</t>
    </rPh>
    <rPh sb="23" eb="24">
      <t>トキ</t>
    </rPh>
    <rPh sb="30" eb="31">
      <t>シメ</t>
    </rPh>
    <phoneticPr fontId="3"/>
  </si>
  <si>
    <t>詳細は「リーグ別解析パラメータ」をご参照ください。</t>
    <rPh sb="0" eb="2">
      <t>ショウサイ</t>
    </rPh>
    <rPh sb="7" eb="8">
      <t>ベツ</t>
    </rPh>
    <rPh sb="8" eb="10">
      <t>カイセキ</t>
    </rPh>
    <phoneticPr fontId="3"/>
  </si>
  <si>
    <t>習得したわざに関連したパラメータです。ジムバトルにおける値と、対戦(トレーナーバトル)における値の2グループがあります。</t>
    <rPh sb="0" eb="2">
      <t>シュウトク</t>
    </rPh>
    <rPh sb="7" eb="9">
      <t>カンレン</t>
    </rPh>
    <rPh sb="28" eb="29">
      <t>アタイ</t>
    </rPh>
    <rPh sb="31" eb="33">
      <t>タイセン</t>
    </rPh>
    <rPh sb="47" eb="48">
      <t>アタイ</t>
    </rPh>
    <phoneticPr fontId="3"/>
  </si>
  <si>
    <t>現在のパラメータ</t>
    <rPh sb="0" eb="2">
      <t>ゲンザイ</t>
    </rPh>
    <phoneticPr fontId="3"/>
  </si>
  <si>
    <t>予測パラメータ</t>
    <rPh sb="0" eb="2">
      <t>ヨソク</t>
    </rPh>
    <phoneticPr fontId="3"/>
  </si>
  <si>
    <t>各行の後半には、各パラメータを予測して示します。</t>
    <rPh sb="0" eb="2">
      <t>カクギョウ</t>
    </rPh>
    <rPh sb="3" eb="5">
      <t>コウハン</t>
    </rPh>
    <rPh sb="8" eb="9">
      <t>カク</t>
    </rPh>
    <rPh sb="15" eb="17">
      <t>ヨソク</t>
    </rPh>
    <rPh sb="19" eb="20">
      <t>シメ</t>
    </rPh>
    <phoneticPr fontId="3"/>
  </si>
  <si>
    <t xml:space="preserve"> わざマシンや開放で獲得したいわざを入力すると、これより右の、わざに関する予測パラメータに反映されます。</t>
    <rPh sb="7" eb="9">
      <t>カイホウ</t>
    </rPh>
    <rPh sb="10" eb="12">
      <t>カクトク</t>
    </rPh>
    <rPh sb="18" eb="20">
      <t>ニュウリョク</t>
    </rPh>
    <rPh sb="28" eb="29">
      <t>ミギ</t>
    </rPh>
    <rPh sb="34" eb="35">
      <t>カン</t>
    </rPh>
    <rPh sb="37" eb="39">
      <t>ヨソク</t>
    </rPh>
    <rPh sb="45" eb="47">
      <t>ハンエイ</t>
    </rPh>
    <phoneticPr fontId="3"/>
  </si>
  <si>
    <t xml:space="preserve"> わざに関する予測パラメータには予測PLも反映されていますので、予測PLによる変化のみを見たいときはこれらのわざを空白にします。</t>
    <rPh sb="4" eb="5">
      <t>カン</t>
    </rPh>
    <rPh sb="7" eb="9">
      <t>ヨソク</t>
    </rPh>
    <rPh sb="16" eb="18">
      <t>ヨソク</t>
    </rPh>
    <rPh sb="21" eb="23">
      <t>ハンエイ</t>
    </rPh>
    <rPh sb="32" eb="34">
      <t>ヨソク</t>
    </rPh>
    <rPh sb="39" eb="41">
      <t>ヘンカ</t>
    </rPh>
    <rPh sb="44" eb="45">
      <t>ミ</t>
    </rPh>
    <rPh sb="57" eb="59">
      <t>クウハク</t>
    </rPh>
    <phoneticPr fontId="3"/>
  </si>
  <si>
    <t>逆にわざによる変化のみを見たい場合は、目標PLに現在のPLを入力し、予測PLが現在値と同じになるようにします。</t>
    <rPh sb="0" eb="1">
      <t>ギャク</t>
    </rPh>
    <rPh sb="7" eb="9">
      <t>ヘンカ</t>
    </rPh>
    <rPh sb="12" eb="13">
      <t>ミ</t>
    </rPh>
    <rPh sb="15" eb="17">
      <t>バアイ</t>
    </rPh>
    <rPh sb="19" eb="21">
      <t>モクヒョウ</t>
    </rPh>
    <rPh sb="24" eb="26">
      <t>ゲンザイ</t>
    </rPh>
    <rPh sb="30" eb="32">
      <t>ニュウリョク</t>
    </rPh>
    <rPh sb="34" eb="36">
      <t>ヨソク</t>
    </rPh>
    <rPh sb="39" eb="41">
      <t>ゲンザイ</t>
    </rPh>
    <rPh sb="41" eb="42">
      <t>チ</t>
    </rPh>
    <rPh sb="43" eb="44">
      <t>オナ</t>
    </rPh>
    <phoneticPr fontId="3"/>
  </si>
  <si>
    <t>わざに関する予測パラメータ</t>
    <rPh sb="3" eb="4">
      <t>カン</t>
    </rPh>
    <rPh sb="6" eb="8">
      <t>ヨソク</t>
    </rPh>
    <phoneticPr fontId="3"/>
  </si>
  <si>
    <t>の全ての場合について計算し、最大のものを表示します。(cDPS等についても同様)</t>
    <rPh sb="1" eb="2">
      <t>スベ</t>
    </rPh>
    <rPh sb="4" eb="6">
      <t>バアイ</t>
    </rPh>
    <rPh sb="10" eb="12">
      <t>ケイサン</t>
    </rPh>
    <rPh sb="14" eb="16">
      <t>サイダイ</t>
    </rPh>
    <rPh sb="20" eb="22">
      <t>ヒョウジ</t>
    </rPh>
    <rPh sb="31" eb="32">
      <t>トウ</t>
    </rPh>
    <rPh sb="37" eb="39">
      <t>ドウヨウ</t>
    </rPh>
    <phoneticPr fontId="3"/>
  </si>
  <si>
    <t>―</t>
    <phoneticPr fontId="3"/>
  </si>
  <si>
    <t>操作</t>
    <rPh sb="0" eb="2">
      <t>ソウサ</t>
    </rPh>
    <phoneticPr fontId="3"/>
  </si>
  <si>
    <t>バージョン履歴と開発のための機能があります。</t>
    <rPh sb="5" eb="7">
      <t>リレキ</t>
    </rPh>
    <rPh sb="8" eb="10">
      <t>カイハツ</t>
    </rPh>
    <rPh sb="14" eb="16">
      <t>キノウ</t>
    </rPh>
    <phoneticPr fontId="3"/>
  </si>
  <si>
    <r>
      <t>潜在値</t>
    </r>
    <r>
      <rPr>
        <sz val="10"/>
        <color rgb="FFB7CEFF"/>
        <rFont val="メイリオ"/>
        <family val="2"/>
        <charset val="128"/>
        <scheme val="minor"/>
      </rPr>
      <t>_l</t>
    </r>
    <rPh sb="0" eb="2">
      <t>センザイ</t>
    </rPh>
    <rPh sb="2" eb="3">
      <t>チ</t>
    </rPh>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</si>
  <si>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</si>
  <si>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</si>
  <si>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t>cDPS_gs*</t>
    <phoneticPr fontId="3"/>
  </si>
  <si>
    <t>_flType</t>
    <phoneticPr fontId="3"/>
  </si>
  <si>
    <t>_flSatk</t>
    <phoneticPr fontId="3"/>
  </si>
  <si>
    <t>_fl</t>
    <phoneticPr fontId="3"/>
  </si>
  <si>
    <t>_flNatk</t>
    <phoneticPr fontId="3"/>
  </si>
  <si>
    <t>左上にあるコンボボックスよりシート名を選択すると、そのシートに移動することができます。</t>
    <rPh sb="0" eb="2">
      <t>ヒダリウエ</t>
    </rPh>
    <rPh sb="17" eb="18">
      <t>メイ</t>
    </rPh>
    <rPh sb="19" eb="21">
      <t>センタク</t>
    </rPh>
    <rPh sb="31" eb="33">
      <t>イドウ</t>
    </rPh>
    <phoneticPr fontId="3"/>
  </si>
  <si>
    <t>シート名に続く、以下のコマンドを選択することにより、それぞれの処理を行います。</t>
    <rPh sb="3" eb="4">
      <t>メイ</t>
    </rPh>
    <rPh sb="5" eb="6">
      <t>ツヅ</t>
    </rPh>
    <rPh sb="8" eb="10">
      <t>イカ</t>
    </rPh>
    <rPh sb="16" eb="18">
      <t>センタク</t>
    </rPh>
    <rPh sb="31" eb="33">
      <t>ショリ</t>
    </rPh>
    <rPh sb="34" eb="35">
      <t>オコナ</t>
    </rPh>
    <phoneticPr fontId="3"/>
  </si>
  <si>
    <t>フィルター解除</t>
    <rPh sb="5" eb="7">
      <t>カイジョ</t>
    </rPh>
    <phoneticPr fontId="3"/>
  </si>
  <si>
    <t>テーブルに設定したオートフィルターをすべて解除します。</t>
    <rPh sb="5" eb="7">
      <t>セッテイ</t>
    </rPh>
    <rPh sb="21" eb="23">
      <t>カイジョ</t>
    </rPh>
    <phoneticPr fontId="3"/>
  </si>
  <si>
    <t>並べ替え初期化</t>
    <rPh sb="0" eb="1">
      <t>ナラ</t>
    </rPh>
    <rPh sb="2" eb="3">
      <t>カ</t>
    </rPh>
    <rPh sb="4" eb="7">
      <t>ショキカ</t>
    </rPh>
    <phoneticPr fontId="3"/>
  </si>
  <si>
    <t>標準の順序（種族番号・種族名）でソートします。</t>
    <rPh sb="0" eb="2">
      <t>ヒョウジュン</t>
    </rPh>
    <rPh sb="3" eb="5">
      <t>ジュンジョ</t>
    </rPh>
    <rPh sb="6" eb="8">
      <t>シュゾク</t>
    </rPh>
    <rPh sb="8" eb="10">
      <t>バンゴウ</t>
    </rPh>
    <rPh sb="11" eb="13">
      <t>シュゾク</t>
    </rPh>
    <rPh sb="13" eb="14">
      <t>メイ</t>
    </rPh>
    <phoneticPr fontId="3"/>
  </si>
  <si>
    <t>コンボボックスについては、種族シートのものと同様です。選択項目の「種族分析」の替わりに、「種族」があります。</t>
    <rPh sb="13" eb="15">
      <t>シュゾク</t>
    </rPh>
    <rPh sb="22" eb="24">
      <t>ドウヨウ</t>
    </rPh>
    <rPh sb="27" eb="29">
      <t>センタク</t>
    </rPh>
    <rPh sb="29" eb="31">
      <t>コウモク</t>
    </rPh>
    <rPh sb="33" eb="35">
      <t>シュゾク</t>
    </rPh>
    <rPh sb="35" eb="37">
      <t>ブンセキ</t>
    </rPh>
    <rPh sb="39" eb="40">
      <t>カ</t>
    </rPh>
    <rPh sb="45" eb="47">
      <t>シュゾク</t>
    </rPh>
    <phoneticPr fontId="3"/>
  </si>
  <si>
    <t>・</t>
    <phoneticPr fontId="3"/>
  </si>
  <si>
    <t>左上のコンボボックス</t>
    <rPh sb="0" eb="2">
      <t>ヒダリウエ</t>
    </rPh>
    <phoneticPr fontId="3"/>
  </si>
  <si>
    <t>種族シートのものと同様、移動するシート名とコマンドがあります。</t>
    <rPh sb="0" eb="2">
      <t>シュゾク</t>
    </rPh>
    <rPh sb="9" eb="11">
      <t>ドウヨウ</t>
    </rPh>
    <rPh sb="12" eb="14">
      <t>イドウ</t>
    </rPh>
    <rPh sb="19" eb="20">
      <t>メイ</t>
    </rPh>
    <phoneticPr fontId="3"/>
  </si>
  <si>
    <t>「種族マップ」の替わりに、個体マップとそのコピーのシート名があり、それらに移動することができます。</t>
    <rPh sb="1" eb="3">
      <t>シュゾク</t>
    </rPh>
    <rPh sb="8" eb="9">
      <t>カ</t>
    </rPh>
    <rPh sb="13" eb="15">
      <t>コタイ</t>
    </rPh>
    <rPh sb="28" eb="29">
      <t>メイ</t>
    </rPh>
    <rPh sb="37" eb="39">
      <t>イドウ</t>
    </rPh>
    <phoneticPr fontId="3"/>
  </si>
  <si>
    <t>特殊フィルタ指定</t>
    <rPh sb="0" eb="2">
      <t>トクシュ</t>
    </rPh>
    <rPh sb="6" eb="8">
      <t>シテイ</t>
    </rPh>
    <phoneticPr fontId="3"/>
  </si>
  <si>
    <t>何れも、空白に戻すことで解除できます。</t>
    <rPh sb="0" eb="1">
      <t>イズ</t>
    </rPh>
    <rPh sb="4" eb="6">
      <t>クウハク</t>
    </rPh>
    <rPh sb="7" eb="8">
      <t>モド</t>
    </rPh>
    <rPh sb="12" eb="14">
      <t>カイジョ</t>
    </rPh>
    <phoneticPr fontId="3"/>
  </si>
  <si>
    <t>幾つかの列タイトルの上にある白いセルより、特殊なフィルターを行うことができます。</t>
    <rPh sb="0" eb="1">
      <t>イク</t>
    </rPh>
    <rPh sb="4" eb="5">
      <t>レツ</t>
    </rPh>
    <rPh sb="10" eb="11">
      <t>ウエ</t>
    </rPh>
    <rPh sb="14" eb="15">
      <t>シロ</t>
    </rPh>
    <rPh sb="21" eb="23">
      <t>トクシュ</t>
    </rPh>
    <rPh sb="30" eb="31">
      <t>オコナ</t>
    </rPh>
    <phoneticPr fontId="3"/>
  </si>
  <si>
    <t>以下の各項目名は列タイトルで、続いてその上のセルによる機能を示します。</t>
    <rPh sb="0" eb="2">
      <t>イカ</t>
    </rPh>
    <rPh sb="3" eb="4">
      <t>カク</t>
    </rPh>
    <rPh sb="4" eb="6">
      <t>コウモク</t>
    </rPh>
    <rPh sb="6" eb="7">
      <t>メイ</t>
    </rPh>
    <rPh sb="8" eb="9">
      <t>レツ</t>
    </rPh>
    <rPh sb="15" eb="16">
      <t>ツヅ</t>
    </rPh>
    <rPh sb="20" eb="21">
      <t>ウエ</t>
    </rPh>
    <rPh sb="27" eb="29">
      <t>キノウ</t>
    </rPh>
    <rPh sb="30" eb="31">
      <t>シメ</t>
    </rPh>
    <phoneticPr fontId="3"/>
  </si>
  <si>
    <t>タイプ1</t>
    <phoneticPr fontId="3"/>
  </si>
  <si>
    <t>種族名</t>
    <rPh sb="0" eb="3">
      <t>シュゾクメイ</t>
    </rPh>
    <phoneticPr fontId="3"/>
  </si>
  <si>
    <t>通常わざ</t>
    <rPh sb="0" eb="2">
      <t>ツウジョウ</t>
    </rPh>
    <phoneticPr fontId="3"/>
  </si>
  <si>
    <t>ゲージわざ1</t>
    <phoneticPr fontId="3"/>
  </si>
  <si>
    <t>タイプを指定すると、タイプ1・タイプ2の列の何れかに指定のタイプを持つ種族のみにフィルターされます。</t>
    <rPh sb="4" eb="6">
      <t>シテイ</t>
    </rPh>
    <rPh sb="20" eb="21">
      <t>レツ</t>
    </rPh>
    <rPh sb="22" eb="23">
      <t>イヅ</t>
    </rPh>
    <rPh sb="26" eb="28">
      <t>シテイ</t>
    </rPh>
    <rPh sb="33" eb="34">
      <t>モ</t>
    </rPh>
    <rPh sb="35" eb="37">
      <t>シュゾク</t>
    </rPh>
    <phoneticPr fontId="3"/>
  </si>
  <si>
    <t>種族を指定すると、その系統の全種族（進化元の種族と、それより進化可能なすべての種族）のみにフィルターされます。</t>
    <rPh sb="0" eb="2">
      <t>シュゾク</t>
    </rPh>
    <rPh sb="3" eb="5">
      <t>シテイ</t>
    </rPh>
    <rPh sb="11" eb="13">
      <t>ケイトウ</t>
    </rPh>
    <rPh sb="14" eb="15">
      <t>ゼン</t>
    </rPh>
    <rPh sb="15" eb="17">
      <t>シュゾク</t>
    </rPh>
    <rPh sb="18" eb="20">
      <t>シンカ</t>
    </rPh>
    <rPh sb="20" eb="21">
      <t>モト</t>
    </rPh>
    <rPh sb="22" eb="24">
      <t>シュゾク</t>
    </rPh>
    <rPh sb="30" eb="32">
      <t>シンカ</t>
    </rPh>
    <rPh sb="32" eb="34">
      <t>カノウ</t>
    </rPh>
    <rPh sb="39" eb="41">
      <t>シュゾク</t>
    </rPh>
    <phoneticPr fontId="3"/>
  </si>
  <si>
    <t>タイプを指定すると、そのタイプのゲージわざ（1或は2）を持つ種族のみにフィルターされます。</t>
    <rPh sb="4" eb="6">
      <t>シテイ</t>
    </rPh>
    <rPh sb="23" eb="24">
      <t>アルイ</t>
    </rPh>
    <rPh sb="28" eb="29">
      <t>モ</t>
    </rPh>
    <rPh sb="30" eb="32">
      <t>シュゾク</t>
    </rPh>
    <phoneticPr fontId="3"/>
  </si>
  <si>
    <t>タイプを指定すると、そのタイプの通常わざを持つ種族のみにフィルターされます。</t>
    <rPh sb="4" eb="6">
      <t>シテイ</t>
    </rPh>
    <rPh sb="16" eb="18">
      <t>ツウジョウ</t>
    </rPh>
    <rPh sb="21" eb="22">
      <t>モ</t>
    </rPh>
    <rPh sb="23" eb="25">
      <t>シュゾク</t>
    </rPh>
    <phoneticPr fontId="3"/>
  </si>
  <si>
    <t>種族シートにフィルタ手段を追加。
種族名の疑似予測変換における欠陥の修正。</t>
    <rPh sb="0" eb="2">
      <t>シュゾク</t>
    </rPh>
    <rPh sb="10" eb="12">
      <t>シュダン</t>
    </rPh>
    <rPh sb="13" eb="15">
      <t>ツイカ</t>
    </rPh>
    <rPh sb="17" eb="20">
      <t>シュゾクメイ</t>
    </rPh>
    <rPh sb="21" eb="23">
      <t>ギジ</t>
    </rPh>
    <rPh sb="23" eb="27">
      <t>ヨソクヘンカン</t>
    </rPh>
    <rPh sb="31" eb="33">
      <t>ケッカン</t>
    </rPh>
    <rPh sb="34" eb="36">
      <t>シュウセイ</t>
    </rPh>
    <phoneticPr fontId="3"/>
  </si>
  <si>
    <t>Added a feature to filter on the species sheet, and fixed bugs.</t>
    <phoneticPr fontId="3"/>
  </si>
  <si>
    <t>クヌギダマ</t>
    <phoneticPr fontId="3"/>
  </si>
  <si>
    <t>v1.7</t>
    <phoneticPr fontId="3"/>
  </si>
  <si>
    <t>ジム</t>
    <phoneticPr fontId="3"/>
  </si>
  <si>
    <t>v1.8</t>
    <phoneticPr fontId="3"/>
  </si>
  <si>
    <t>種族シートの潜在値の領域に、進化先の列を追加。
相関シートの係数・被ダメージによるチャージをジムと対戦別にする。</t>
    <rPh sb="0" eb="2">
      <t>シュゾク</t>
    </rPh>
    <rPh sb="6" eb="8">
      <t>センザイ</t>
    </rPh>
    <rPh sb="8" eb="9">
      <t>チ</t>
    </rPh>
    <rPh sb="10" eb="12">
      <t>リョウイキ</t>
    </rPh>
    <rPh sb="14" eb="16">
      <t>シンカ</t>
    </rPh>
    <rPh sb="16" eb="17">
      <t>サキ</t>
    </rPh>
    <rPh sb="18" eb="19">
      <t>レツ</t>
    </rPh>
    <rPh sb="20" eb="22">
      <t>ツイカ</t>
    </rPh>
    <rPh sb="24" eb="26">
      <t>ソウカン</t>
    </rPh>
    <rPh sb="30" eb="32">
      <t>ケイスウ</t>
    </rPh>
    <rPh sb="33" eb="34">
      <t>ヒ</t>
    </rPh>
    <rPh sb="49" eb="51">
      <t>タイセン</t>
    </rPh>
    <rPh sb="51" eb="52">
      <t>ベツ</t>
    </rPh>
    <phoneticPr fontId="3"/>
  </si>
  <si>
    <t>Added the column of where evolve to about potential on the species sheet.</t>
    <phoneticPr fontId="3"/>
  </si>
  <si>
    <t>リーグ</t>
    <phoneticPr fontId="3"/>
  </si>
  <si>
    <t>仮想敵</t>
    <rPh sb="0" eb="3">
      <t>カソウテキ</t>
    </rPh>
    <phoneticPr fontId="3"/>
  </si>
  <si>
    <t>攻撃力</t>
    <rPh sb="0" eb="3">
      <t>コウゲキリョク</t>
    </rPh>
    <phoneticPr fontId="3"/>
  </si>
  <si>
    <t>防御力</t>
    <rPh sb="0" eb="3">
      <t>ボウギョリョク</t>
    </rPh>
    <phoneticPr fontId="3"/>
  </si>
  <si>
    <t>設定</t>
    <rPh sb="0" eb="2">
      <t>セッテイ</t>
    </rPh>
    <phoneticPr fontId="3"/>
  </si>
  <si>
    <t>HP2</t>
    <phoneticPr fontId="3"/>
  </si>
  <si>
    <t>シート名</t>
    <rPh sb="3" eb="4">
      <t>メイ</t>
    </rPh>
    <phoneticPr fontId="3"/>
  </si>
  <si>
    <t>_fl</t>
    <phoneticPr fontId="3"/>
  </si>
  <si>
    <t>_flNatk</t>
    <phoneticPr fontId="3"/>
  </si>
  <si>
    <t>_flSatk</t>
    <phoneticPr fontId="3"/>
  </si>
  <si>
    <t>くさ,どく,</t>
  </si>
  <si>
    <t>ほのお,ノーマル,</t>
  </si>
  <si>
    <t>ほのお,ドラゴン,</t>
  </si>
  <si>
    <t>みず,ノーマル,</t>
  </si>
  <si>
    <t>むし,エスパー,</t>
  </si>
  <si>
    <t>どく,ノーマル,</t>
  </si>
  <si>
    <t>ひこう,ひこう,</t>
  </si>
  <si>
    <t>ノーマル,じめん,</t>
  </si>
  <si>
    <t>ノーマル,あく,</t>
  </si>
  <si>
    <t>ひこう,じめん,</t>
  </si>
  <si>
    <t>どく,あく,</t>
  </si>
  <si>
    <t>でんき,かくとう,</t>
  </si>
  <si>
    <t>でんき,エスパー,</t>
  </si>
  <si>
    <t>じめん,ノーマル,</t>
  </si>
  <si>
    <t>こおり,はがね,</t>
  </si>
  <si>
    <t>どく,じめん,</t>
  </si>
  <si>
    <t>じめん,どく,</t>
  </si>
  <si>
    <t>フェアリー,はがね,</t>
  </si>
  <si>
    <t>ほのお,くさ,</t>
  </si>
  <si>
    <t>こおり,フェアリー,</t>
  </si>
  <si>
    <t>ノーマル,フェアリー,</t>
  </si>
  <si>
    <t>ノーマル,ゴースト,</t>
  </si>
  <si>
    <t>くさ,むし,</t>
  </si>
  <si>
    <t>ノーマル,むし,</t>
  </si>
  <si>
    <t>じめん,いわ,</t>
  </si>
  <si>
    <t>じめん,はがね,</t>
  </si>
  <si>
    <t>あく,フェアリー,</t>
  </si>
  <si>
    <t>かくとう,あく,</t>
  </si>
  <si>
    <t>ノーマル,みず,</t>
  </si>
  <si>
    <t>かくとう,みず,</t>
  </si>
  <si>
    <t>ノーマル,エスパー,</t>
  </si>
  <si>
    <t>エスパー,かくとう,</t>
  </si>
  <si>
    <t>かくとう,かくとう,</t>
  </si>
  <si>
    <t>かくとう,いわ,</t>
  </si>
  <si>
    <t>みず,どく,</t>
  </si>
  <si>
    <t>いわ,じめん,</t>
  </si>
  <si>
    <t>いわ,でんき,</t>
  </si>
  <si>
    <t>ほのお,じめん,</t>
  </si>
  <si>
    <t>エスパー,こおり,</t>
  </si>
  <si>
    <t>でんき,ノーマル,</t>
  </si>
  <si>
    <t>でんき,はがね,</t>
  </si>
  <si>
    <t>こおり,みず,</t>
  </si>
  <si>
    <t>ゴースト,どく,</t>
  </si>
  <si>
    <t>みず,むし,</t>
  </si>
  <si>
    <t>くさ,エスパー,</t>
  </si>
  <si>
    <t>くさ,ドラゴン,</t>
  </si>
  <si>
    <t>ゴースト,ほのお,</t>
  </si>
  <si>
    <t>かくとう,ノーマル,</t>
  </si>
  <si>
    <t>ノーマル,くさ,</t>
  </si>
  <si>
    <t>どく,ゴースト,</t>
  </si>
  <si>
    <t>じめん,ドラゴン,</t>
  </si>
  <si>
    <t>みず,こおり,</t>
  </si>
  <si>
    <t>みず,エスパー,</t>
  </si>
  <si>
    <t>エスパー,ゴースト,</t>
  </si>
  <si>
    <t>こおり,かくとう,</t>
  </si>
  <si>
    <t>ノーマル,いわ,</t>
  </si>
  <si>
    <t>みず,いわ,</t>
  </si>
  <si>
    <t>いわ,みず,</t>
  </si>
  <si>
    <t>いわ,ノーマル,</t>
  </si>
  <si>
    <t>ノーマル,かくとう,</t>
  </si>
  <si>
    <t>こおり,ひこう,</t>
  </si>
  <si>
    <t>ほのお,ひこう,</t>
  </si>
  <si>
    <t>ノーマル,ドラゴン,</t>
  </si>
  <si>
    <t>ドラゴン,ひこう,</t>
  </si>
  <si>
    <t>エスパー,じめん,</t>
  </si>
  <si>
    <t>ほのお,かくとう,</t>
  </si>
  <si>
    <t>くさ,いわ,</t>
  </si>
  <si>
    <t>くさ,じめん,</t>
  </si>
  <si>
    <t>あく,みず,</t>
  </si>
  <si>
    <t>ひこう,エスパー,</t>
  </si>
  <si>
    <t>むし,ひこう,</t>
  </si>
  <si>
    <t>むし,どく,</t>
  </si>
  <si>
    <t>みず,でんき,</t>
  </si>
  <si>
    <t>フェアリー,ひこう,</t>
  </si>
  <si>
    <t>エスパー,ひこう,</t>
  </si>
  <si>
    <t>くさ,ノーマル,</t>
  </si>
  <si>
    <t>みず,フェアリー,</t>
  </si>
  <si>
    <t>ノーマル,ひこう,</t>
  </si>
  <si>
    <t>ひこう,むし,</t>
  </si>
  <si>
    <t>エスパー,ノーマル,</t>
  </si>
  <si>
    <t>あく,ノーマル,</t>
  </si>
  <si>
    <t>あく,ひこう,</t>
  </si>
  <si>
    <t>エスパー,ほのお,</t>
  </si>
  <si>
    <t>あく,ゴースト,</t>
  </si>
  <si>
    <t>エスパー,でんき,</t>
  </si>
  <si>
    <t>じめん,ひこう,</t>
  </si>
  <si>
    <t>かくとう,フェアリー,</t>
  </si>
  <si>
    <t>どく,こおり,</t>
  </si>
  <si>
    <t>ノーマル,はがね,</t>
  </si>
  <si>
    <t>かくとう,むし,</t>
  </si>
  <si>
    <t>こおり,ノーマル,</t>
  </si>
  <si>
    <t>ほのお,いわ,</t>
  </si>
  <si>
    <t>こおり,いわ,</t>
  </si>
  <si>
    <t>どく,みず,</t>
  </si>
  <si>
    <t>ひこう,はがね,</t>
  </si>
  <si>
    <t>ドラゴン,みず,</t>
  </si>
  <si>
    <t>じめん,フェアリー,</t>
  </si>
  <si>
    <t>ノーマル,でんき,</t>
  </si>
  <si>
    <t>ほのお,はがね,</t>
  </si>
  <si>
    <t>くさ,ひこう,</t>
  </si>
  <si>
    <t>みず,じめん,</t>
  </si>
  <si>
    <t>くさ,でんき,</t>
  </si>
  <si>
    <t>くさ,みず,</t>
  </si>
  <si>
    <t>みず,ひこう,</t>
  </si>
  <si>
    <t>エスパー,フェアリー,</t>
  </si>
  <si>
    <t>くさ,かくとう,</t>
  </si>
  <si>
    <t>ゴースト,むし,</t>
  </si>
  <si>
    <t>ほのお,あく,</t>
  </si>
  <si>
    <t>かくとう,はがね,</t>
  </si>
  <si>
    <t>でんき,フェアリー,</t>
  </si>
  <si>
    <t>はがね,ノーマル,</t>
  </si>
  <si>
    <t>いわ,はがね,</t>
  </si>
  <si>
    <t>かくとう,エスパー,</t>
  </si>
  <si>
    <t>でんき,ほのお,</t>
  </si>
  <si>
    <t>でんき,くさ,</t>
  </si>
  <si>
    <t>むし,でんき,</t>
  </si>
  <si>
    <t>むし,フェアリー,</t>
  </si>
  <si>
    <t>ゴースト,エスパー,</t>
  </si>
  <si>
    <t>くさ,あく,</t>
  </si>
  <si>
    <t>ひこう,ドラゴン,</t>
  </si>
  <si>
    <t>いわ,エスパー,</t>
  </si>
  <si>
    <t>こおり,じめん,</t>
  </si>
  <si>
    <t>みず,あく,</t>
  </si>
  <si>
    <t>じめん,エスパー,</t>
  </si>
  <si>
    <t>いわ,くさ,</t>
  </si>
  <si>
    <t>いわ,どく,</t>
  </si>
  <si>
    <t>こおり,こおり,</t>
  </si>
  <si>
    <t>ゴースト,ノーマル,</t>
  </si>
  <si>
    <t>ノーマル,ほのお,</t>
  </si>
  <si>
    <t>こおり,ゴースト,</t>
  </si>
  <si>
    <t>ノーマル,こおり,</t>
  </si>
  <si>
    <t>エスパー,みず,</t>
  </si>
  <si>
    <t>ドラゴン,ノーマル,</t>
  </si>
  <si>
    <t>はがね,エスパー,</t>
  </si>
  <si>
    <t>いわ,かくとう,</t>
  </si>
  <si>
    <t>はがね,かくとう,</t>
  </si>
  <si>
    <t>ドラゴン,エスパー,</t>
  </si>
  <si>
    <t>エスパー,くさ,</t>
  </si>
  <si>
    <t>じめん,くさ,</t>
  </si>
  <si>
    <t>エスパー,いわ,</t>
  </si>
  <si>
    <t>かくとう,ほのお,</t>
  </si>
  <si>
    <t>みず,はがね,</t>
  </si>
  <si>
    <t>かくとう,ひこう,</t>
  </si>
  <si>
    <t>でんき,あく,</t>
  </si>
  <si>
    <t>いわ,ドラゴン,</t>
  </si>
  <si>
    <t>むし,はがね,</t>
  </si>
  <si>
    <t>むし,じめん,</t>
  </si>
  <si>
    <t>むし,いわ,</t>
  </si>
  <si>
    <t>じめん,みず,</t>
  </si>
  <si>
    <t>ゴースト,こおり,</t>
  </si>
  <si>
    <t>ゴースト,フェアリー,</t>
  </si>
  <si>
    <t>ひこう,あく,</t>
  </si>
  <si>
    <t>ひこう,ほのお,</t>
  </si>
  <si>
    <t>ゴースト,ゴースト,</t>
  </si>
  <si>
    <t>ノーマル,どく,</t>
  </si>
  <si>
    <t>かくとう,どく,</t>
  </si>
  <si>
    <t>こおり,くさ,</t>
  </si>
  <si>
    <t>フェアリー,ほのお,</t>
  </si>
  <si>
    <t>ドラゴン,でんき,</t>
  </si>
  <si>
    <t>ドラゴン,ゴースト,</t>
  </si>
  <si>
    <t>ゴースト,ドラゴン,</t>
  </si>
  <si>
    <t>あく,どく,</t>
  </si>
  <si>
    <t>みず,みず,</t>
  </si>
  <si>
    <t>ほのお,ほのお,</t>
  </si>
  <si>
    <t>いわ,むし,</t>
  </si>
  <si>
    <t>あく,かくとう,</t>
  </si>
  <si>
    <t>エスパー,むし,</t>
  </si>
  <si>
    <t>あく,ドラゴン,</t>
  </si>
  <si>
    <t>エスパー,エスパー,</t>
  </si>
  <si>
    <t>くさ,はがね,</t>
  </si>
  <si>
    <t>はがね,でんき,</t>
  </si>
  <si>
    <t>くさ,ほのお,</t>
  </si>
  <si>
    <t>ほのお,ゴースト,</t>
  </si>
  <si>
    <t>くさ,こおり,</t>
  </si>
  <si>
    <t>でんき,じめん,</t>
  </si>
  <si>
    <t>じめん,かくとう,</t>
  </si>
  <si>
    <t>ひこう,いわ,</t>
  </si>
  <si>
    <t>ほのお,でんき,</t>
  </si>
  <si>
    <t>かくとう,くさ,</t>
  </si>
  <si>
    <t>ひこう,ノーマル,</t>
  </si>
  <si>
    <t>かくとう,じめん,</t>
  </si>
  <si>
    <t>ニャース(ガラル)</t>
  </si>
  <si>
    <t>ニャイキング</t>
  </si>
  <si>
    <t>カモネギ(ガラル)</t>
  </si>
  <si>
    <t>ジグザグマ(ガラル)</t>
  </si>
  <si>
    <t>マッスグマ(ガラル)</t>
  </si>
  <si>
    <t>タチフサグマ</t>
  </si>
  <si>
    <t>ダルマッカ(ガラル)</t>
  </si>
  <si>
    <t>マッギョ(ガラル)</t>
  </si>
  <si>
    <t>レシラム</t>
  </si>
  <si>
    <t>ゼクロム</t>
  </si>
  <si>
    <r>
      <t>ひっかく</t>
    </r>
    <r>
      <rPr>
        <sz val="10"/>
        <color rgb="FF000000"/>
        <rFont val="メイリオ"/>
        <family val="3"/>
        <charset val="128"/>
      </rPr>
      <t>,</t>
    </r>
    <r>
      <rPr>
        <sz val="10"/>
        <color rgb="FF508698"/>
        <rFont val="メイリオ"/>
        <family val="3"/>
        <charset val="128"/>
      </rPr>
      <t>メタルクロー</t>
    </r>
  </si>
  <si>
    <r>
      <t>いわくだき</t>
    </r>
    <r>
      <rPr>
        <sz val="10"/>
        <color rgb="FF000000"/>
        <rFont val="メイリオ"/>
        <family val="3"/>
        <charset val="128"/>
      </rPr>
      <t>,</t>
    </r>
    <r>
      <rPr>
        <sz val="10"/>
        <color rgb="FF90BE2F"/>
        <rFont val="メイリオ"/>
        <family val="3"/>
        <charset val="128"/>
      </rPr>
      <t>れんぞくぎり</t>
    </r>
  </si>
  <si>
    <r>
      <t>したでなめる</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</si>
  <si>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8C949C"/>
        <rFont val="メイリオ"/>
        <family val="3"/>
        <charset val="128"/>
      </rPr>
      <t>たいあたり</t>
    </r>
  </si>
  <si>
    <r>
      <t>ほのおのキバ</t>
    </r>
    <r>
      <rPr>
        <sz val="10"/>
        <color rgb="FF000000"/>
        <rFont val="メイリオ"/>
        <family val="3"/>
        <charset val="128"/>
      </rPr>
      <t>,</t>
    </r>
    <r>
      <rPr>
        <sz val="10"/>
        <color rgb="FF0B68B9"/>
        <rFont val="メイリオ"/>
        <family val="3"/>
        <charset val="128"/>
      </rPr>
      <t>りゅうのいぶき</t>
    </r>
  </si>
  <si>
    <r>
      <t>チャージビーム</t>
    </r>
    <r>
      <rPr>
        <sz val="10"/>
        <color rgb="FF000000"/>
        <rFont val="メイリオ"/>
        <family val="3"/>
        <charset val="128"/>
      </rPr>
      <t>,</t>
    </r>
    <r>
      <rPr>
        <sz val="10"/>
        <color rgb="FF0B68B9"/>
        <rFont val="メイリオ"/>
        <family val="3"/>
        <charset val="128"/>
      </rPr>
      <t>りゅうのいぶき</t>
    </r>
  </si>
  <si>
    <r>
      <t>カウンター</t>
    </r>
    <r>
      <rPr>
        <sz val="10"/>
        <color rgb="FF000000"/>
        <rFont val="メイリオ"/>
        <family val="3"/>
        <charset val="128"/>
      </rPr>
      <t>,</t>
    </r>
    <r>
      <rPr>
        <sz val="10"/>
        <color rgb="FF5367A9"/>
        <rFont val="メイリオ"/>
        <family val="3"/>
        <charset val="128"/>
      </rPr>
      <t>したでなめる</t>
    </r>
  </si>
  <si>
    <r>
      <t>シャドークロー</t>
    </r>
    <r>
      <rPr>
        <sz val="10"/>
        <color rgb="FF000000"/>
        <rFont val="メイリオ"/>
        <family val="3"/>
        <charset val="128"/>
      </rPr>
      <t>,</t>
    </r>
    <r>
      <rPr>
        <sz val="10"/>
        <color rgb="FF508698"/>
        <rFont val="メイリオ"/>
        <family val="3"/>
        <charset val="128"/>
      </rPr>
      <t>メタルクロー</t>
    </r>
  </si>
  <si>
    <r>
      <t>あなをほる</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85365"/>
        <rFont val="メイリオ"/>
        <family val="3"/>
        <charset val="128"/>
      </rPr>
      <t>つじぎり</t>
    </r>
  </si>
  <si>
    <r>
      <t>かわらわり</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EB654"/>
        <rFont val="メイリオ"/>
        <family val="3"/>
        <charset val="128"/>
      </rPr>
      <t>リーフブレード</t>
    </r>
  </si>
  <si>
    <r>
      <t>あなをほる</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8C949C"/>
        <rFont val="メイリオ"/>
        <family val="3"/>
        <charset val="128"/>
      </rPr>
      <t>のしかかり</t>
    </r>
  </si>
  <si>
    <r>
      <t>あなをほる</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</si>
  <si>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れいとうパンチ</t>
    </r>
    <r>
      <rPr>
        <sz val="10"/>
        <color rgb="FF000000"/>
        <rFont val="メイリオ"/>
        <family val="3"/>
        <charset val="128"/>
      </rPr>
      <t>,</t>
    </r>
    <r>
      <rPr>
        <sz val="10"/>
        <color rgb="FF71C7BA"/>
        <rFont val="メイリオ"/>
        <family val="3"/>
        <charset val="128"/>
      </rPr>
      <t>れいとうビーム</t>
    </r>
  </si>
  <si>
    <r>
      <t>オーバーヒート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</si>
  <si>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508698"/>
        <rFont val="メイリオ"/>
        <family val="3"/>
        <charset val="128"/>
      </rPr>
      <t>ラスターカノン</t>
    </r>
  </si>
  <si>
    <r>
      <t>オーバーヒート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りゅうせいぐん</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</si>
  <si>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</si>
  <si>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クロスチョップ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</si>
  <si>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EC90E2"/>
        <rFont val="メイリオ"/>
        <family val="3"/>
        <charset val="128"/>
      </rPr>
      <t>じゃれつく</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</si>
  <si>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</si>
  <si>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ほのお</t>
    </r>
    <r>
      <rPr>
        <sz val="10"/>
        <color theme="1"/>
        <rFont val="メイリオ"/>
        <family val="3"/>
        <charset val="128"/>
        <scheme val="minor"/>
      </rPr>
      <t>,</t>
    </r>
    <r>
      <rPr>
        <sz val="10"/>
        <color rgb="FF0B68B9"/>
        <rFont val="メイリオ"/>
        <family val="3"/>
        <charset val="128"/>
        <scheme val="minor"/>
      </rPr>
      <t>ドラゴン</t>
    </r>
  </si>
  <si>
    <r>
      <t>でんき</t>
    </r>
    <r>
      <rPr>
        <sz val="10"/>
        <color theme="1"/>
        <rFont val="メイリオ"/>
        <family val="3"/>
        <charset val="128"/>
        <scheme val="minor"/>
      </rPr>
      <t>,</t>
    </r>
    <r>
      <rPr>
        <sz val="10"/>
        <color rgb="FF0B68B9"/>
        <rFont val="メイリオ"/>
        <family val="3"/>
        <charset val="128"/>
        <scheme val="minor"/>
      </rPr>
      <t>ドラゴン</t>
    </r>
  </si>
  <si>
    <r>
      <t>で</t>
    </r>
    <r>
      <rPr>
        <sz val="10"/>
        <color rgb="FF0B68B9"/>
        <rFont val="メイリオ"/>
        <family val="3"/>
        <charset val="128"/>
        <scheme val="minor"/>
      </rPr>
      <t>ド</t>
    </r>
  </si>
  <si>
    <r>
      <t>じ</t>
    </r>
    <r>
      <rPr>
        <sz val="10"/>
        <color rgb="FFC4B589"/>
        <rFont val="メイリオ"/>
        <family val="3"/>
        <charset val="128"/>
        <scheme val="minor"/>
      </rPr>
      <t>い</t>
    </r>
    <r>
      <rPr>
        <sz val="10"/>
        <color rgb="FF0B68B9"/>
        <rFont val="メイリオ"/>
        <family val="3"/>
        <charset val="128"/>
        <scheme val="minor"/>
      </rPr>
      <t>ド</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</si>
  <si>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</si>
  <si>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508698"/>
        <rFont val="メイリオ"/>
        <family val="3"/>
        <charset val="128"/>
        <scheme val="minor"/>
      </rPr>
      <t>は</t>
    </r>
    <r>
      <rPr>
        <sz val="10"/>
        <color rgb="FFF3D23F"/>
        <rFont val="メイリオ"/>
        <family val="3"/>
        <charset val="128"/>
        <scheme val="minor"/>
      </rPr>
      <t>で</t>
    </r>
  </si>
  <si>
    <r>
      <t>ほ</t>
    </r>
    <r>
      <rPr>
        <sz val="10"/>
        <color rgb="FF5EB654"/>
        <rFont val="メイリオ"/>
        <family val="3"/>
        <charset val="128"/>
        <scheme val="minor"/>
      </rPr>
      <t>く</t>
    </r>
  </si>
  <si>
    <r>
      <t>じ</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</si>
  <si>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</si>
  <si>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</si>
  <si>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t>コラッタ(アローラ),ジグザグマ(ガラル),タチフサグマ,マッスグマ(ガラル),ラッタ(アローラ)</t>
  </si>
  <si>
    <t>エビワラー,オコリザル,カイリキー,カポエラー,カモネギ(ガラル),ゴーリキー,サワムラー,ダゲキ,ドッコラー,ドテッコツ,ナゲキ,ハリテヤマ,バルキー,マクノシタ,マンキー,リオル,ローブシン,ワンリキー</t>
  </si>
  <si>
    <t>ダグトリオ(アローラ),ディグダ(アローラ),ドリュウズ,ハガネール,マッギョ(ガラル)</t>
  </si>
  <si>
    <t>ギアル,ギギアル,ギギギアル,ニャース(ガラル),ニャイキング,メルタン,メルメタル,レジスチル</t>
  </si>
  <si>
    <r>
      <t>進化先</t>
    </r>
    <r>
      <rPr>
        <sz val="10"/>
        <color rgb="FFB7CEFF"/>
        <rFont val="メイリオ"/>
        <family val="2"/>
        <charset val="128"/>
        <scheme val="minor"/>
      </rPr>
      <t>_l</t>
    </r>
    <rPh sb="0" eb="2">
      <t>シンカ</t>
    </rPh>
    <rPh sb="2" eb="3">
      <t>サキ</t>
    </rPh>
    <phoneticPr fontId="3"/>
  </si>
  <si>
    <r>
      <t>ほ</t>
    </r>
    <r>
      <rPr>
        <sz val="10"/>
        <color rgb="FF0B68B9"/>
        <rFont val="メイリオ"/>
        <family val="3"/>
        <charset val="128"/>
        <scheme val="minor"/>
      </rPr>
      <t>ド</t>
    </r>
  </si>
  <si>
    <r>
      <t>タネマシンガン</t>
    </r>
    <r>
      <rPr>
        <sz val="10"/>
        <color rgb="FF0B68B9"/>
        <rFont val="メイリオ"/>
        <family val="3"/>
        <charset val="128"/>
        <scheme val="minor"/>
      </rPr>
      <t>,</t>
    </r>
    <r>
      <rPr>
        <sz val="10"/>
        <color rgb="FF585365"/>
        <rFont val="メイリオ"/>
        <family val="3"/>
        <charset val="128"/>
        <scheme val="minor"/>
      </rPr>
      <t>バークアウト</t>
    </r>
  </si>
  <si>
    <t xml:space="preserve">AEF, ACE, AFE, ADD, BFC, BCF, ADF, BFF, _x000D_
ABC, BAE, AEC, ABE, ABF, BDE, CFD, AEE, DEF, CFF, ACB, BBD, </t>
  </si>
  <si>
    <t xml:space="preserve">AEB, ACD, AAF, _x000D_
AFA, BCB, ADB, ADC, BAD, ABD, ABE, DFE, _x000D_
BDA, AEA, CAB, BBB, BBC, ACB, ACC, FEC, EFC, </t>
  </si>
  <si>
    <t xml:space="preserve">0DE, 0DC, 0EF, 0ED, 09E, 0EB, 0FE, 0AF, 1FE, 1FF, 0FC, 2FF, 1FC, 0BE, 1BE, 0CE, 0CF, 06F, 1BC, 1CF, _x000D_
0CC, 0CD, 0DF, 1CD, 0DD, 17E, 1DE, 08E, 08F, 0DB, 18F, 0EE, 2DE, 2DF, 09F, 1DC, 1EE, 1EF, 3DF, 2DC, 0EC, 0D9, 0FF, 2EF, 09D, 1EC, 1ED, 19E, 0EA, 0FD, </t>
  </si>
  <si>
    <t xml:space="preserve">BFE, ACE, ADF, ADD, AEE, _x000D_
AEC, CDE, BEE, BEF, AFE, AFF, BEC, AFC, AFD, BAE, ABE, ABF, CEF, BEA, BFF, </t>
  </si>
  <si>
    <t xml:space="preserve">FFF, FEF, EFF, FFE, FDF, EEF, DFF, _x000D_
FEE, EFE, FFD, FCF, EDF, DEF, CFF, FDE, EEE, DFE, FED, EFD, FBF, ECF, DDF, CEF, BFF, FFC, FCE, EDE, _x000D_
DEE, CFE, FDD, EED, FAF, DFD, EBF, DCF, CDF, BEF, AFF, FEC, EFC, FBE, ECE, DDE, CEE, BFE, FFA, FFB, FCD, EDD, DED, </t>
  </si>
  <si>
    <t xml:space="preserve">1FE, 0DF, 0AF, 2FF, 0EE, 0BE, 2DE, 1EC, 1EE, 1EF, 1BF, 0FA, 0CD, 0FC, 0FD, 18F, 0CF, 0FE, 0FF, 09F, 3DF, 2ED, _x000D_
1FB, 2EF, 1CE, 1FD, 19E, 0DC, 1FF, 0DE, 0AE, 5FF, 3BE, 3EE, 2CC, 2FC, 1DA, 2CE, 2CF, 2FE, 29F, 1DC, 1DD, 1AD, 1DE, 1DF, 0EA, 0EB, 1AF, 26F, </t>
  </si>
  <si>
    <t xml:space="preserve">0EB, 0CD, 0AF, 3FE, 0FA, 1CB, 0DB, 0DC, _x000D_
1AD, 0BD, 0BE, 18F, 09F, 4FC, 04C, 1F8, 4DE, 1DA, 3EE, 3EF, 0EA, 2AB, 2FE, 2FF, 1BB, 1BC, 02E, 097, 0CB, 0CC, 28D, _x000D_
19D, 19E, 079, 0AD, 0AE, 26F, 17F, 08F, 05B, 5DC, 2D8, 4EC, 4ED, 1E8, 1E9, 3FC, 3FD, 12C, 5BE, </t>
  </si>
  <si>
    <t xml:space="preserve">0DF, 0EE, 0FF, 1FF, 0FD, 1FD, 1FB, 0CF, 1BF, 0DE, 0EF, 1CE, 1DF, _x000D_
1EF, 0ED, 0FE, 2DF, 1DD, 1ED, 1EE, 3CF, 1FE, 2DD, 0FB, 0FC, 2EE, 2FF, 1EB, 1EC, 1FC, 3EF, 2DB, 2EC, 3FF, 2FD, 4EF, 1FA, 3FD, 3FE, 2EA, 2FB, 0BF, 4ED, 4FE, 3FB, 1AF, 0CE, 2F9, 5FE, 29F, </t>
  </si>
  <si>
    <t xml:space="preserve">AFE, AFC, BFF, ABE, ACF, ABC, ACD, BBF, ADE, AEE, AEF, ADC, AFF, _x000D_
BDE, BDF, AEC, AED, BEF, AFD, BDC, </t>
  </si>
  <si>
    <t xml:space="preserve">FFE, FFF, EFE, EFF, FEE, FEF, FFD, DFE, DFF, EEE, EEF, FDE, FDF, _x000D_
EFD, FED, CFE, CFF, FFC, DEE, DEF, EDE, EDF, FCE, FCF, DFD, EED, FDD, BFE, BFF, EFC, CEE, CEF, FEC, DDE, DDF, ECE, ECF, CFD, FBE, FBF, FFB, DED, _x000D_
EDD, FCD, AFE, AFF, DFC, BEE, BEF, EEC, </t>
  </si>
  <si>
    <t xml:space="preserve">FFE, FFF, EFE, EFF, FEE, FEF, FFD, DFE, DFF, EEE, EEF, FDE, FDF, _x000D_
EFD, FED, CFE, CFF, FFC, DEE, DEF, </t>
  </si>
  <si>
    <t xml:space="preserve">0DF, _x000D_
0CD, 0FF, 1EF, 0CF, 1BF, 1FB, 0DE, 1FE, 1CE, 0AF, _x000D_
4FF, 07F, 0ED, 0BB, 1DD, 2FC, 0BD, 0BE, 0EF, 1DF, 1AD, 2FE, 2FF, 0BF, 2CF, 08E, 3EE, 1AF, 0F9, 4DE, 1E9, 29F, 0CA, 0FB, 0FC, 1EB, 1EC, 0CC, 38F, 0FE, 05E, 2DB, _x000D_
1BC, 1EE, 0CE, 09D, 14E, 2DE, 1BE, </t>
  </si>
  <si>
    <t xml:space="preserve">AEF, ABF, CFE, AFB, ACE, AFD, AFE, BED, _x000D_
ADD, AAD, DFF, BFC, ADF, AAF, EEF, BCF, _x000D_
BFE, BFF, CBF, CEE, </t>
  </si>
  <si>
    <t xml:space="preserve">0FD, 0DF, 1FB, 0ED, 0EE, _x000D_
1DD, 0CF, 1BF, 4FF, 5EF, 0FB, 0FC, 2F9, 1EB, 1EC, 2DB, 0DD, 0DE, _x000D_
1CD, 1CE, 03F, 08A, 2BD, 0BF, 3FF, 3AD, 12F, 5FE, 1AF, 4EF, 0D5, 06C, 29F, 5DF, 38F, 15C, 1F9, 1FA, 0B7, 6CF, 0EB, 0EC, 2E9, 2EA, 7BF, 04E, 1DB, 1DC, 3D9, 099, </t>
  </si>
  <si>
    <t xml:space="preserve">AFF, CFD, BEF, CDF, ABA, _x000D_
BFD, BFE, AEF, DFB, CED, CEE, BDF, DDD, CCF, DBF, _x000D_
EAF, AAA, AAB, AFD, AFE, </t>
  </si>
  <si>
    <t xml:space="preserve">FFF, FEF, EFF, FFD, FFE, FDF, EEF, _x000D_
DFF, FED, FEE, EFD, EFE, FFC, FCF, EDF, DEF, FDD, FDE, CFF, EED, EEE, DFD, DFE, FEC, FBF, EFC, ECF, DDF, FFB, FCD, FCE, CEF, EDD, EDE, _x000D_
BFF, DED, DEE, FDC, CFD, CFE, FAF, EEC, EBF, DFC, DCF, FEB, FBD, FBE, CDF, EFB, </t>
  </si>
  <si>
    <t xml:space="preserve">FFF, FEF, EFF, FFE, FDF, EEF, _x000D_
DFF, FEE, EFE, FCF, FFC, FFD, EDF, DEF, FDE, CFF, EEE, FBF, DFE, FEC, FED, ECF, EFC, EFD, DDF, FCE, CEF, EDE, FFB, FAF, _x000D_
BFF, DEE, FDC, FDD, EBF, CFE, EEC, EED, DCF, FBE, DFC, DFD, CDF, ECE, FEB, F9F, BEF, DDE, EFB, FCC, </t>
  </si>
  <si>
    <t xml:space="preserve">1FF, 2DF, 1EF, _x000D_
0FF, 0EA, 0CC, 0AD, 2EE, 08F, 2CF, 1FE, 1DF, 0EF, 18D, 0F9, 0DA, 0DB, 16F, 3AF, 0BC, _x000D_
09D, 09E, 2FC, 2FD, 2DE, 07F, 2BF, 1EE, 1CF, 04B, 1F7, 1BA, 0FE, 19C, 48F, 0DF, 3DC, 17D, 17E, 3BE, 0E9, 0CA, 0CB, 39F, 15F, 00E, 0AC, 08D, 08E, 2EC, </t>
  </si>
  <si>
    <t xml:space="preserve">ACF, BAF, _x000D_
ADE, AFC, ABF, BDC, BBE, BFA, _x000D_
AEC, AED, ACE, AAF, EEE, DFE, DFF, CBC, CDA, _x000D_
BCC, BCD, BEA, </t>
  </si>
  <si>
    <t xml:space="preserve">0DF, 0EE, 0FE, 0FF, 1EE, 0FC, 0FD, 2DE, 1EC, _x000D_
1FF, 0FA, 0BE, 0BF, 2EF, 1FD, 1AE, 0BC, 0CF, 1FB, 1BF, 0CD, 2FE, 1BD, 0DE, 0CB, 07E, 1CE, 08F, 0DC, 0EF, _x000D_
08D, 1DE, 1DF, 3FE, 3FF, 0EC, 0ED, 0DA, 09E, 4EE, 2CE, 2CF, 3FC, 1DC, 1DD, 1EF, 0EA, 0EB, 0AE, 0AF, </t>
  </si>
  <si>
    <t xml:space="preserve">AFF, _x000D_
ADC, AEF, _x000D_
BDF, AAF, AEB, CCF, AFE, DFF, ABE, BEE, EEF, AFA, CDE, _x000D_
ACC, ACD, BFC, BFD, ADF, ACA, </t>
  </si>
  <si>
    <t xml:space="preserve">0DE, 0EF, 0ED, 1DF, 0FE, 0AF, 1FE, 1FF, _x000D_
1FC, 2EE, 0BE, 0CE, 0CF, 2FF, 2FD, 0CC, 0CA, 3EF, 1BE, 0DF, 0DD, 0DB, 1CF, 1CD, 3FE, 0EE, 0EC, _x000D_
2BF, 0EA, 07D, 1DE, 1DC, 0FF, 08E, 08F, 0FC, 0FD, 2CE, 08C, 0FA, 0FB, 1EE, 1EF, 4FE, 4FF, 09F, 1EC, 1ED, 4FC, 0F8, </t>
  </si>
  <si>
    <t xml:space="preserve">BFF, ACF, CEF, ADE, CFE, _x000D_
AED, AFB, AFF, AAC, BEB, BEF, _x000D_
ABF, CDF, BFE, BFA, BAF, ACE, DCF, CEE, BBE, </t>
  </si>
  <si>
    <t xml:space="preserve">0EE, 0FD, _x000D_
1CE, 0DE, 0DF, 1DD, 0ED, 2FF, 07F, 1EC, 0FC, 08E, 3FD, 0D8, _x000D_
1FA, 18C, 09C, 09D, 2AE, 1BE, 1BF, 0CE, 0CF, 0E7, 0AB, 2BD, 1CD, 0DD, 3DF, 2EF, 0F5, 1FF, 0BA, 06F, 15F, 2CC, 1DC, 03D, 0EC, 4DD, 3ED, 3EE, 2FD, 2FE, 16E, 07E, 1B8, _x000D_
0C8, 0C9, 04C, </t>
  </si>
  <si>
    <t xml:space="preserve">ADF, AED, AEE, _x000D_
AFC, CFF, DEF, ACF, BFA, BBF, AAB, DFE, _x000D_
ADD, ADE, BCD, BCE, CBD, AEC, BDC, BFF, CEF, </t>
  </si>
  <si>
    <t xml:space="preserve">0EF, 0FE, 2FF, 0CF, _x000D_
0DF, 1CF, 0DE, 0EE, 1DE, 1EF, 0FF, 0EC, 1DC, 0AE, 1FF, 2EF, 1ED, 0FD, 3DF, 0EA, 0BF, _x000D_
1AF, 0AC, 1FD, 1FE, 2ED, 1EB, 0FB, 1BF, 2AF, 0BD, 2FE, 3EE, 1FC, 06E, 0CE, 1BE, 0F9, 07F, 0BB, 2FC, 3FF, 1CE, 2BE, 0CC, 07D, 0F7, 0B9, 1DF, 2CF, </t>
  </si>
  <si>
    <t xml:space="preserve">AEF, BDF, AAF, AED, AFE, BEE, ABE, AFC, _x000D_
BFE, BFF, ACF, CEE, BFD, ADF, BCF, CFF, DEF, CBF, ADD, ADE, </t>
  </si>
  <si>
    <t xml:space="preserve">0DE, 0ED, 0EF, 0FE, 0AF, 1CF, 0CE, 0CF, _x000D_
1DE, 0DD, 0DF, 0DB, 08E, 2ED, 2EF, 1ED, 1EF, 0EE, 0EC, 0EA, 09D, 09F, 2FE, 1FB, 1FD, 1FE, 1F9, 1FF, 1AE, 0FD, 0FB, 0FF, 0F9, 0AE, 0AC, 1BD, 1BF, 0BD, 0BE, 0BF, 0BB, 3CF, 2CF, 16E, 1CC, 1CE, 0CD, 0CB, 0CC, _x000D_
0C9, </t>
  </si>
  <si>
    <t xml:space="preserve">ADF, AEE, AFD, AFF, ABF, BFD, BBF, _x000D_
CFE, ACD, ACF, BCE, ADC, ADE, BDD, BDF, CDD, AEB, AED, AAA, AEF, </t>
  </si>
  <si>
    <t xml:space="preserve">0FE, _x000D_
09F, 0EE, 0EF, 18F, 1DE, 1DF, 0AE, 0FD, 0F8, 2CE, 0BD, 3FE, 3FF, 1ED, _x000D_
2DD, 4EE, 0CB, 0CC, 1FB, 1FC, 1BB, 2EB, 2EC, 4FD, 08F, 08B, 0DE, 0DF, 0DA, 3DB, 1CE, 1CF, 1CA, 17F, 09E, 2FA, 2FE, 2FF, 0ED, 0E8, 0E9, 2BE, 2BF, 04F, 18E, 26F, 3EA, 3EE, 3EF, </t>
  </si>
  <si>
    <t xml:space="preserve">BFD, AEF, _x000D_
BDF, ABD, AFD, AFE, BED, BEE, ACC, CDD, DFF, _x000D_
BFC, ADA, DCD, EEF, ADF, CEC, BCA, BCF, AAD, </t>
  </si>
  <si>
    <t xml:space="preserve">0BE, 0CF, 0FC, 2EF, 1FF, _x000D_
0DE, 19E, 0AE, 0AF, 0AC, 07F, 2FE, 1DC, 1AF, 0BF, 0EC, 0ED, 1AD, 1DA, 0BD, 0EA, 0BB, 3CF, 08E, 0E8, 2DF, 3FC, 1EF, _x000D_
0FF, 1BE, 05E, 1EB, 0CE, 1BC, 0FB, 05C, 27E, 18E, 18F, 0CC, 5EF, 1E9, 09E, 09F, 4FF, 18C, 0F9, 09C, 09D, 0CA, </t>
  </si>
  <si>
    <t xml:space="preserve">BEF, AFF, AAF, ADC, BFE, _x000D_
ABE, BDF, AEF, CCF, AEB, CFC, _x000D_
ACC, ACD, BBC, BEE, CDE, AFE, AFA, DFF, EEF, </t>
  </si>
  <si>
    <t xml:space="preserve">BFF, ACD, _x000D_
AFA, CFD, AAF, AFF, DED, BEF, ADC, CDF, DCF, _x000D_
ABD, ABE, DFC, BAD, BFD, BFE, AEA, AEB, FFF, </t>
  </si>
  <si>
    <t xml:space="preserve">AFF, _x000D_
AEF, BDF, CCF, _x000D_
AFE, CFC, BEE, CDE, ADF, ABC, BCF, _x000D_
CBF, DAF, BFC, BFD, AEE, CEC, CED, ACB, BDE, </t>
  </si>
  <si>
    <t xml:space="preserve">FFE, FFF, FEE, FEF, EFE, EFF, FFD, FDE, FDF, EEE, EEF, DFE, DFF, _x000D_
FED, EFD, FFC, FCE, FCF, EDE, EDF, DEE, DEF, CFE, CFF, FDD, EED, DFD, FEC, EFC, FBE, FBF, ECE, ECF, DDE, DDF, CEE, CEF, BFE, BFF, FFB, _x000D_
FCD, EDD, DED, CFD, FDC, EEC, DFC, FAE, FAF, EBE, </t>
  </si>
  <si>
    <t xml:space="preserve">FFE, FFF, FEE, FEF, EFE, EFF, FFD, FDE, FDF, EEE, EEF, DFE, DFF, _x000D_
FED, EFD, FFC, FCE, FCF, EDE, EDF, </t>
  </si>
  <si>
    <t xml:space="preserve">0EF, 0FE, 1CF, 0DF, _x000D_
1FC, 1DE, 0EE, 2AF, 1BF, 0CF, 08D, _x000D_
1EC, 1ED, 0FC, 0FD, 0BA, 2BE, 06F, 1CE, 0DE, 09C, 0E7, 38F, 29F, 1FB, 1AF, 0BF, 0C9, 16D, 4EE, 07D, 07E, _x000D_
2CC, 2CD, 3FE, 3FF, 1DC, 1DD, 19A, 00E, 0EC, 0ED, 0AA, 0AB, 0F6, 39E, 2AE, 14F, 2F9, 05F, </t>
  </si>
  <si>
    <t xml:space="preserve">ACD, CEF, BFF, AAF, BCB, ADB, _x000D_
CFE, BAD, ABD, ABE, DCF, CDF, BEF, AFF, AEA, _x000D_
DFC, CAB, BBB, BBC, ACB, </t>
  </si>
  <si>
    <t xml:space="preserve">FFE, FFF, FEE, FEF, EFE, EFF, FFD, FDE, FDF, EEE, EEF, _x000D_
DFE, DFF, FED, EFD, FCE, FCF, FFC, EDE, EDF, DEE, DEF, FDD, CFE, CFF, EED, DFD, FBE, FBF, FEC, ECE, ECF, EFC, DDE, DDF, FCD, CEE, CEF, _x000D_
FFB, EDD, BFE, BFF, DED, FAE, FAF, FDC, CFD, EBE, EBF, EEC, </t>
  </si>
  <si>
    <t xml:space="preserve">FFE, FFF, FEE, FEF, EFE, EFF, FFD, FDE, FDF, EEE, EEF, _x000D_
DFE, DFF, FED, EFD, FCE, FCF, FFC, EDE, EDF, </t>
  </si>
  <si>
    <t xml:space="preserve">0EE, 1CE, 0FD, 05F, 0DE, 0DF, _x000D_
1FB, 2AE, 08C, 1DD, 06E, 1BE, 1BF, 3FF, 0ED, 04F, 0CE, 0CF, 0D7, 2F9, 0B9, _x000D_
2DB, 09B, 2BD, 4FD, 1EB, 1EC, 4DF, 29E, 07C, 07D, 1CD, 1AE, 1AF, 3EF, 0FB, 0FC, 05E, 12F, 0DD, 1B7, 3D9, 0BE, 0BF, 2FF, 03F, 199, 0E6, 5FB, 0C7, </t>
  </si>
  <si>
    <t xml:space="preserve">AEA, ACC, CEE, BFE, BFF, BCA, _x000D_
ADA, ADB, ABC, ABD, DCE, CFD, CDE, CDF, _x000D_
BEE, BEF, BBA, AFE, AFF, ACA, </t>
  </si>
  <si>
    <t xml:space="preserve">FFF, EFF, FEF, FFD, FFE, _x000D_
DFF, EEF, EFD, EFE, FDF, FED, FEE, FFC, CFF, DEF, DFD, DFE, EDF, EED, EEE, EFC, FDD, FDE, FCF, FEC, FFB, _x000D_
BFF, CEF, CFD, CFE, DDF, DED, DEE, DFC, EDD, EDE, ECF, EEC, EFB, FCD, FCE, FDC, FBF, FEB, FF9, FFA, AFF, BEF, BFD, BFE, </t>
  </si>
  <si>
    <t xml:space="preserve">FFF, FEF, EFF, FFE, FDF, EEF, DFF, _x000D_
FEE, EFE, FFC, FFD, FCF, EDF, DEF, CFF, FDE, EEE, DFE, FEC, FED, EFC, EFD, FFB, FBF, ECF, DDF, CEF, FCE, BFF, _x000D_
EDE, DEE, CFE, FDC, FDD, EEC, EED, DFC, DFD, FEB, EFB, FFA, FAF, EBF, DCF, CDF, BEF, FBE, ECE, AFF, DDE, </t>
  </si>
  <si>
    <t xml:space="preserve">0FC, 0CF, 1FA, 0DE, 1DC, 3FE, 1AF, _x000D_
0EC, 0ED, 0BF, 2DA, 1EA, 1EB, 1BE, 08B, 0FA, 0FB, 0CE, 05E, 05F, 2BC, 4DE, 1CC, 1CD, 1F9, 09A, 28F, 3EE, 3EF, _x000D_
0DC, 0DD, 19F, 2FE, 2FF, 0AF, 06D, 3BA, 2CA, 2CB, 2F7, 4ED, 29E, 0D5, 1DA, 1DB, 0A8, 0A9, 1AE, 3FD, 16B, </t>
  </si>
  <si>
    <t xml:space="preserve">CEF, BFF, AAE, CFD, ABC, ABD, _x000D_
DCF, CDF, BEF, DFB, AFF, ACB, _x000D_
DDD, CED, CEE, BFD, BFE, AAC, AAD, ADA, </t>
  </si>
  <si>
    <t xml:space="preserve">FFF, EFF, FEF, FFE, DFF, _x000D_
EEF, EFE, FDF, FEE, FFD, CFF, DEF, DFE, EDF, EEE, EFD, FCF, FDE, FED, FFC, BFF, CEF, CFE, _x000D_
DDF, DEE, DFD, ECF, EDE, EED, EFC, FCE, FBF, FDD, FEC, FFA, FFB, AFF, BEF, BFE, CDF, CEE, CFD, DCF, DDE, DED, DFC, ECE, EBF, EDD, EEC, </t>
  </si>
  <si>
    <t xml:space="preserve">FFE, FFF, EFE, EFF, FEE, FEF, FFD, DFE, DFF, EEE, EEF, _x000D_
FDE, FDF, EFD, FED, FFC, CFE, CFF, DEE, DEF, EDE, EDF, DFD, FCE, FCF, EED, FDD, EFC, FEC, BFE, BFF, CEE, CEF, FFB, DDE, DDF, CFD, ECE, ECF, DED, _x000D_
FBE, FBF, EDD, DFC, FCD, EEC, AFE, AFF, FDC, BEE, </t>
  </si>
  <si>
    <t xml:space="preserve">FFE, FFF, EFE, EFF, FEE, FEF, FFD, DFE, DFF, EEE, EEF, _x000D_
FDE, FDF, EFD, FED, FFC, CFE, CFF, DEE, DEF, </t>
  </si>
  <si>
    <t xml:space="preserve">9FE, 9FF, AEE, BDE, AFD, AFF, BED, BEF, CDF, BFE, EFF, 8FE, 8FF, CEE, 9EE, 9EF, ADE, ADF, CFF, 9FD, BCE, BCF, DEF, AED, AEF, DFB, CBE, BDD, DFD, AFC, BDF, DFF, AFE, DAE, CCD, EED, BEC, CCF, BEE, 7FE, 7FF, EEF, _x000D_
CDC, DBF, 8EE, 8EF, EFC, BFB, CDE, FDF, </t>
  </si>
  <si>
    <t xml:space="preserve">AEE, BDE, AFD, AFF, BED, BEF, CDF, BFE, EFF, CEE, ADE, ADF, CFF, BCE, BCF, DEF, AED, AEF, DFB, CBE, </t>
  </si>
  <si>
    <t xml:space="preserve">0EF, 0FE, _x000D_
0DF, 1FC, 1CF, 2BF, 0EE, 1DE, 2CE, 07F, _x000D_
0FC, 0FD, 0CF, 0BA, 1EC, 1ED, 1BF, 08D, 2DC, 2AF, 3CC, 17D, 0DE, 39F, 4FF, 0C8, 0F5, 1FB, 1CE, 09C, 5EF, 48F, 1B8, 2EB, 2BE, _x000D_
06F, 3AE, 0EC, 0ED, 0D7, 0BF, 15F, 1DC, 1DD, 0AA, 0AB, 5FD, 1AF, 2F9, 2FA, </t>
  </si>
  <si>
    <t xml:space="preserve">AEF, _x000D_
ADF, BCF, _x000D_
AEE, BDE, CFA, AFC, AFD, ACF, BEC, BED, BBF, _x000D_
CDC, CAF, ADE, BCE, BFA, BFB, CEA, CEB, </t>
  </si>
  <si>
    <t xml:space="preserve">FFF, FEF, EFF, FFE, FDF, EEF, DFF, _x000D_
FEE, EFE, FFC, FFD, EDF, FCF, DEF, CFF, FDE, EEE, DFE, FEC, FED, EFC, EFD, FFB, ECF, DDF, FBF, CEF, BFF, _x000D_
EDE, FCE, DEE, CFE, FDC, FDD, EEC, EED, DFC, DFD, FEB, EFB, FFA, DCF, EBF, CDF, FAF, BEF, AFF, ECE, DDE, FBE, </t>
  </si>
  <si>
    <t xml:space="preserve">0DF, 0ED, 1EB, 0FB, 0FC, _x000D_
1BF, 0CF, 08C, 1CD, 0DD, 0DE, 3FE, 2CB, 1DB, 1DC, 0EB, 0EC, 4FC, 05F, _x000D_
0A9, 1EA, 29F, 0FA, 1AF, 0BF, 06E, 0B8, 0F3, 2E8, 2AD, 1F8, 1F9, 1BD, 1BE, 16C, 07C, 07D, 0CD, 0CE, 4DE, 3EE, 3EF, 2FE, 2FF, 0C6, 3AB, 2BB, 2BC, 2F7, 08B, </t>
  </si>
  <si>
    <t xml:space="preserve">BFE, BFF, CEE, AAD, _x000D_
ABC, AFE, AFF, BEE, BEF, CDE, CDF, DCE, ACA, ACB, BBA, _x000D_
BFD, CED, FFF, CFB, CFC, </t>
  </si>
  <si>
    <t xml:space="preserve">0FF, 1FE, 1DF, 0AD, 0EF, 08F, _x000D_
2BF, 0DA, 1EE, 18D, 0BC, 1CF, 0FE, 16F, 09D, 09E, 0DF, 2EC, 07F, 1BA, 39F, _x000D_
2CE, 0E9, 1FC, 1FD, 19C, 088, 2AF, 0CA, 0CB, 01E, 1DE, 17D, 17E, 0AC, 1BF, 3CC, 4FE, 4FF, 0EE, 1E7, 08D, 08E, 15F, 2FB, 04B, 3AE, 1C9, 0CF, 2DC, </t>
  </si>
  <si>
    <t xml:space="preserve">BFF, ADB, CFD, CDF, ABD, _x000D_
BEF, AFF, BBB, DDD, AEA, DBF, FFF, _x000D_
ACB, ACC, CED, CEE, CCF, AAD, AAE, BFD, </t>
  </si>
  <si>
    <t xml:space="preserve">FFF, FEF, EFF, FFD, FFE, FDF, EEF, _x000D_
DFF, FED, FEE, EFD, EFE, FCF, FFC, EDF, DEF, FDD, FDE, CFF, EED, EEE, FBF, DFD, DFE, FEC, ECF, EFC, DDF, FCD, FCE, CEF, FFB, EDD, EDE, _x000D_
BFF, FAF, DED, DEE, FDC, EBF, CFD, CFE, EEC, DCF, FBD, FBE, DFC, CDF, FEB, ECD, </t>
  </si>
  <si>
    <t xml:space="preserve">0EC, 0CE, 0AF, 2FE, 0FB, 0DC, 0DD, 18F, _x000D_
0BE, 05D, 09F, 3DE, 1F9, 03F, 1BC, 2EE, 2EF, 08A, 0EB, 26F, 19E, 0CC, 0CD, 1FE, 1FF, 06C, 17F, 0AE, _x000D_
04D, 04E, 3ED, 08F, 1E9, 1EA, 3CE, 3CF, 29C, 0B7, 1CB, 02F, 2FD, 27E, 099, 2DE, 2DF, 1AC, 1AD, 0F9, 0FA, 0DB, </t>
  </si>
  <si>
    <t xml:space="preserve">AFD, _x000D_
DFF, AED, AEE, ACF, BCD, _x000D_
AFC, BAF, DEF, ADD, ADE, ABF, CFF, CAD, BFA, BFB, BDC, _x000D_
ECF, BBD, BBE, </t>
  </si>
  <si>
    <t xml:space="preserve">0FC, 0EE, 0EF, 0EA, 0DD, 1DE, 2FE, 2FF, 0ED, 0FA, 0FB, _x000D_
0E9, 0DC, 0F6, 0F7, 0CE, 0CF, 3EE, 3FB, 0D8, 0E5, 0CA, 0CB, 0F2, 0BD, 0BE, 1EA, 1EB, 1DD, 1F8, 2FD, 0B9, 1D9, 1E6, 1CC, 0AC, 1BE, 1BF, 0EC, 0F9, 0DE, 0DF, 09F, 1FE, 1FF, 1BA, 0E8, 0DA, 0DB, 2DA, </t>
  </si>
  <si>
    <t xml:space="preserve">AFF, BEF, BFC, BFD, _x000D_
AFE, ACE, ADB, CDF, CEC, _x000D_
BEE, BFB, AEF, DFF, BCB, BBE, AFC, AFD, ACD, ADA, ABF, </t>
  </si>
  <si>
    <t xml:space="preserve">0FF, 0AF, _x000D_
1DF, 0EF, 1EE, 0FE, 0CC, 1FD, 0DB, _x000D_
18F, 2BF, 09F, 1CF, 0DF, 0EA, 0AE, 2CE, 1DE, 0EE, 4EE, 3FE, 3FF, 0F8, 0F9, 1AC, 0BC, 0BD, 07C, 2DD, 1ED, 02F, 0FD, 1BB, 0CB, _x000D_
2EB, 2EC, 1FB, 1FC, 39F, 2AF, 0D5, 17F, 26F, 08F, 1BF, 0CF, 099, 1CA, 04F, 0DA, </t>
  </si>
  <si>
    <t xml:space="preserve">ADF, AEE, CFF, _x000D_
AFC, ACF, BBF, _x000D_
ADE, BCE, BFF, CEF, DDF, AEC, AED, BDC, ABA, CFE, DEE, _x000D_
ABF, AFB, BEB, </t>
  </si>
  <si>
    <t xml:space="preserve">0CE, 0DF, 0EE, 1EE, 0FE, 0FF, 1FF, 1EC, 0FC, 0FD, 09F, 1FD, 3FE, 1AE, 0BE, 0BF, 1BF, 0CF, _x000D_
1BD, 0CD, 1CE, 0DE, 0CB, 2CE, 1DE, 1DF, 0EF, 0DC, 2DF, 1EF, 2CC, 1DC, 1DD, 0EC, 0ED, 2DD, 0DA, 1ED, 08F, 17F, 0EB, 2EE, 1FE, 2DB, 1EB, 0FB, 4DE, 3EE, 3EF, 2FE, </t>
  </si>
  <si>
    <t xml:space="preserve">AFE, BFF, ACF, ADE, _x000D_
AEE, AEF, BDE, AEC, AED, BDC, AFF, BEF, AEA, CDF, AFD, BED, AAE, AAF, AFB, BEB, </t>
  </si>
  <si>
    <t xml:space="preserve">FFE, FFF, EFE, EFF, FEE, FEF, FFD, DFE, DFF, EEE, EEF, FDE, FDF, _x000D_
EFD, FED, FFC, CFE, CFF, DEE, DEF, EDE, EDF, FCE, FCF, DFD, EED, FDD, EFC, BFE, BFF, FEC, CEE, CEF, DDE, DDF, ECE, ECF, FBE, FBF, FFB, _x000D_
CFD, DED, EDD, FCD, DFC, EEC, AFE, AFF, BEE, BEF, </t>
  </si>
  <si>
    <t xml:space="preserve">FFE, FFF, EFE, EFF, FEE, FEF, FFD, DFE, DFF, EEE, EEF, FDE, FDF, _x000D_
EFD, FED, FFC, CFE, CFF, DEE, DEF, </t>
  </si>
  <si>
    <t xml:space="preserve">AFE, AFF, BEE, BFD, BFF, CEF, CFE, 9FE, 9FF, AEE, AEF, BDE, BDF, CCE, DFE, DFF, AFD, EEE, BED, BEF, CDD, CDF, DCF, EFD, EFF, BFC, BFE, FEF, CEC, CEE, _x000D_
8FE, 8FF, DDE, 9EE, 9EF, ADE, ADF, BCE, BCF, CBE, CBF, FFE, CFD, CFB, CFF, DAE, DED, 9FD, DEE, DEF, </t>
  </si>
  <si>
    <t xml:space="preserve">AFE, AFF, BEE, BFD, BFF, CEF, CFE, AEE, AEF, BDE, BDF, CCE, DFE, DFF, AFD, EEE, BED, BEF, CDD, CDF, </t>
  </si>
  <si>
    <t xml:space="preserve">0FE, 0FF, 1EE, 2DE, 0CA, 07F, 1FD, 2ED, 16F, 0F7, 0AC, _x000D_
0EE, 0EF, 1DE, 1DF, 2CE, 2CF, 0D9, 3BE, 5FF, 08E, 2FB, 2FC, 0BA, 0BB, 3EB, 1AA, 0FD, 1ED, 06F, 2DD, 0E7, 0E8, 15F, 3CD, _x000D_
09C, 09D, 1D7, 24F, 18C, 0DE, 0DF, 6FD, 1CE, 1CF, 2BE, 2BF, 0C9, 4FF, 3F9, </t>
  </si>
  <si>
    <t xml:space="preserve">AFE, AFF, BEE, _x000D_
BFC, BFD, CEC, AEE, AEF, BDE, BDF, CCE, ABA, _x000D_
CFB, AFC, AFD, FFF, BEC, BED, CDC, CDD, </t>
  </si>
  <si>
    <t xml:space="preserve">0DF, 0FE, 0FF, 0BE, 1EE, _x000D_
0FC, 0CF, 0FA, 1BF, 1FF, 2EF, 08F, 0CD, 1FD, 0DE, 1CE, 2FE, 0DC, _x000D_
0EE, 0EF, 1DE, 1DF, 0AE, 0AF, 2CE, 19E, 0EC, 0ED, 1DC, 1DD, 3FE, 3FF, 0AC, 4EE, 2CC, 06E, 0EA, 0EB, 3FC, 0BF, 1DA, 1EF, 1AF, 0AA, 2DF, 29F, 3CF, 0FD, 0BD, 07F, </t>
  </si>
  <si>
    <t xml:space="preserve">AFF, _x000D_
AAF, AEF, BDF, _x000D_
ABE, AFE, DFF, BEE, ACC, BBC, _x000D_
ADF, BFC, BFD, BCF, CEC, CBF, ADB, BCB, AAE, DAF, </t>
  </si>
  <si>
    <t xml:space="preserve">0DF, _x000D_
0CF, 1BF, 0DE, 1CE, 0AC, 0ED, 2FE, 2FF, 1DD, _x000D_
3EE, 0BF, 0FB, 0FC, 07F, 1EB, 1AF, 08E, 2DB, 3FD, 0CE, 29F, 1BE, 1FA, 38F, 0D8, 09C, 09D, 1FE, 1FF, 0DD, 2AE, _x000D_
18C, 2EE, 2EF, 1CD, 4FB, 0AB, 3DE, 3DF, 0E7, 2BD, 0EB, 0EC, 0AF, 2F8, 06F, 19B, 4CE, 2FD, </t>
  </si>
  <si>
    <t xml:space="preserve">AFD, ADF, _x000D_
BCF, AED, AEE, BDD, _x000D_
AFC, CCD, CFF, BEC, DEF, ACF, EDF, BBF, BFB, DFE, ADD, ADE, CAF, _x000D_
AAC, </t>
  </si>
  <si>
    <t xml:space="preserve">7FF, 8FF, 9EF, 6FF, 9FE, 7EF, 8DF, 8EF, AFE, 9DF, BEE, ACF, BFF, 9FC, CFF, 7FE, 8EE, 5FF, 9DE, 8FE, 6EF, _x000D_
9EE, 7DF, BFD, ADE, 8CF, 9FF, AEE, AEF, 9BF, 9CF, BDE, AFF, AAF, ABF, CCE, BEF, AFB, DFE, 8FC, 8FD, CDF, BAF, 9EC, 9ED, 6FE, BFB, CEF, C9F, 7EE, </t>
  </si>
  <si>
    <t xml:space="preserve">AFE, BEE, ACF, BFF, CFF, BFD, ADE, AEE, AEF, BDE, AFF, AAF, ABF, CCE, BEF, AFB, DFE, CDF, BAF, BFB, </t>
  </si>
  <si>
    <t xml:space="preserve">0CF, 0CD, 1FF, _x000D_
0DE, 2EF, 0BF, 1CE, 3DF, 0CB, 1AF, 29F, 08E, 0DC, 0BD, 0BE, 0FF, _x000D_
1CC, 17E, 09F, 1AD, 1EF, 0ED, 2FE, 0CE, 1FB, 18F, 2DF, 29D, 1DD, 08C, 0AF, 3EE, 0DA, 1BE, 2EB, 3CF, 0BB, 0BC, 4FC, 5FF, 06E, 17C, 19F, 1CA, 2AE, 09D, 4BF, 1AB, 00F, 0EB, </t>
  </si>
  <si>
    <t xml:space="preserve">AEE, BDE, CFF, DEF, _x000D_
AFD, ADE, ADF, BFF, AEA, BED, BCE, AAD, _x000D_
CEF, CFB, CBE, DFE, DDF, EEE, DAE, ECF, </t>
  </si>
  <si>
    <t xml:space="preserve">0EF, 0ED, 0FE, 2FF, 0AF, 0BE, 0CF, 0DF, 1CF, 0DD, 0DE, 1CD, _x000D_
0EE, 1DE, 0DB, 0FF, 1EF, 0EC, 1FF, 0FD, 2EF, 1ED, 3DF, 0EA, 1FD, 1FE, 2ED, 0FB, 2FE, 0E8, 1FB, 1FC, 2EB, 08F, 09F, 0F9, 2FC, 18F, 3FF, 09D, 09E, 0AE, 0BF, 4FF, 19E, 1AF, 0AC, 1BF, 4FD, 0BD, </t>
  </si>
  <si>
    <t xml:space="preserve">ADF, AEE, AFF, BFD, _x000D_
CFE, ACF, ACD, BBF, ACB, ADE, BCE, ADC, AEF, BDF, AED, BDD, AEB, AFD, AFE, BED, </t>
  </si>
  <si>
    <t xml:space="preserve">1FF, 0CF, 0DE, _x000D_
0EF, 0ED, 0FF, 08F, 1EF, 2DF, 0FD, 0FE, 1ED, 0FB, 1FE, 2EE, 0AF, 1FC, 0BF, 2FF, 1AF, 0BD, 0BE, 1AD, _x000D_
0BB, 0CE, 1BE, 0CC, 3FD, 0DF, 0CA, 1CF, 0DD, 1CD, 0DB, 4FE, 1DF, 07F, 2CF, 0EE, 1DD, 1DE, 0D9, 3BF, 2CD, 16F, 07D, 0EB, 0EC, 1DB, 1DC, </t>
  </si>
  <si>
    <t xml:space="preserve">AFF, _x000D_
CFE, ADE, ADC, AEF, AED, DFF, BDF, _x000D_
AFE, AAF, AFC, BEE, ABE, BFE, BFF, BFC, BFD, _x000D_
CEE, CEF, BFA, </t>
  </si>
  <si>
    <t xml:space="preserve">FFF, EFF, FEF, FFE, DFF, EEF, FDF, _x000D_
EFE, FEE, FFD, CFF, DEF, EDF, FCF, DFE, EEE, FDE, EFD, FED, BFF, CEF, FFC, DDF, ECF, CFE, DEE, FBF, _x000D_
EDE, FCE, DFD, EED, AFF, FDD, BEF, EFC, CDF, FEC, DCF, BFE, CEE, EBF, FFA, FFB, DDE, FAF, ECE, CFD, DED, FBE, EDD, </t>
  </si>
  <si>
    <t xml:space="preserve">0AE, 0FF, 1EF, 2DF, 1FD, 1FE, 2ED, 2EE, _x000D_
0CB, 0F8, 3DD, 09E, 09F, 18E, 0EF, 1DF, 2CF, 2FC, 0DA, 0AD, 3BF, 19D, 0FD, 0FE, 02F, 1ED, 1EE, _x000D_
2DD, 2DE, 0BB, 0BC, 0E8, 0E9, 3CD, 3CE, 3FA, 08E, 08F, 1D8, 1AB, 1AC, 4BD, 03E, 0DF, 17E, 17F, 29B, 1CF, 1FC, 26E, </t>
  </si>
  <si>
    <t xml:space="preserve">AEF, AFD, AFE, BED, _x000D_
ADF, BCF, BFC, CBF, _x000D_
AED, AEE, AAB, BDD, BDE, CCD, CFA, DBD, ACF, AFC, _x000D_
BBF, BEC, </t>
  </si>
  <si>
    <t xml:space="preserve">1FE, 1FF, 0BE, 2EE, 0CD, 2FD, 0FE, 0FF, _x000D_
1EE, 1EF, 0DB, 1F8, 2DE, 2DF, 0AE, 0AF, 07C, 1CB, 3FB, 1FD, 3CE, 3CF, 0EA, 19E, 4EB, 5FF, _x000D_
0BD, 04F, 2ED, 1DA, 4BE, 0EE, 0EF, 28E, 6EF, 0C6, 1AD, 3DD, 13F, 0F8, 0F9, 05E, 1DE, 1DF, 5AE, 099, 4FA, 37E, 0CB, 0CC, </t>
  </si>
  <si>
    <t xml:space="preserve">AEF, BDF, AFE, CCF, _x000D_
BEE, AAD, EFF, ADF, FEF, BFC, BFD, ABC, DFA, BCF, _x000D_
AEE, CEC, CBF, DFF, FFE, ACA, </t>
  </si>
  <si>
    <t xml:space="preserve">FFF, EFF, FEF, FFE, DFF, EEF, _x000D_
FDF, EFE, FEE, FFC, FFD, CFF, DEF, EDF, DFE, EEE, FCF, FDE, EFC, EFD, BFF, FEC, FED, CEF, FFB, DDF, CFE, DEE, ECF, _x000D_
EDE, DFC, DFD, FBF, AFF, EEC, EED, FCE, BEF, FDC, FDD, EFB, CDF, BFE, FEB, CEE, DCF, FFA, DDE, EBF, CFC, </t>
  </si>
  <si>
    <t xml:space="preserve">AEF, BDF, AFE, BEE, _x000D_
BFD, ADF, _x000D_
ABC, CFB, BCF, AEE, CBF, ACB, BDE, EFF, AFD, DAF, CCE, ADA, _x000D_
BED, DBE, </t>
  </si>
  <si>
    <t xml:space="preserve">CFF, DEF, ABC, EDF, BAC, _x000D_
BFF, DFE, CEF, ACB, DDF, ECF, AAC, AAD, _x000D_
AFF, CFE, ADA, EFC, FBF, BEF, DEE, </t>
  </si>
  <si>
    <t xml:space="preserve">FFF, FEF, EFF, FFD, FFE, _x000D_
EEF, FDF, DFF, FED, FEE, EFD, EFE, FFC, EDF, DEF, FCF, CFF, EED, EEE, FDD, FDE, DFD, DFE, FEC, EFC, FFB, _x000D_
DDF, ECF, CEF, FBF, BFF, EDD, EDE, DED, DEE, FCD, FCE, CFD, CFE, EEC, FDC, DFC, FEB, EFB, FFA, DCF, CDF, EBF, BEF, FAF, </t>
  </si>
  <si>
    <t xml:space="preserve">FFF, FEF, EFF, FFE, FDF, EEF, _x000D_
DFF, FEE, EFE, FFC, FFD, FCF, EDF, DEF, FDE, CFF, EEE, DFE, FEC, FED, EFC, EFD, FFB, FBF, ECF, DDF, FCE, CEF, EDE, _x000D_
BFF, DEE, FDC, FDD, CFE, EEC, EED, DFC, DFD, FEB, FAF, EFB, EBF, DCF, FFA, FBE, CDF, ECE, BEF, DDE, AFF, </t>
  </si>
  <si>
    <t xml:space="preserve">8FF, AFE, 9DF, BFF, 8EF, 7FF, 9EE, 8FE, AEC, BDE, 9FC, 9FD, AEE, AEF, 9FE, 9FF, AFB, BED, ABF, CDF, AFD, 9CF, BEF, _x000D_
8DF, AFF, BFC, ACE, CEE, 7EF, 9DE, BFE, BCC, CBE, 6FF, 8EE, ADC, ADD, BCE, BCF, CFD, 7FE, DEF, 9EC, 9ED, ADE, ADF, BDB, CFF, CCD, 8FC, </t>
  </si>
  <si>
    <t xml:space="preserve">AFE, BFF, AEC, BDE, AEE, AEF, AFB, BED, ABF, CDF, AFD, BEF, AFF, BFC, ACE, CEE, BFE, BCC, CBE, ADC, </t>
  </si>
  <si>
    <t xml:space="preserve">0EF, 0FE, 1CF, 0DF, _x000D_
1FC, 1DE, 0EE, 2AF, 1BF, 2DC, 0CF, 06E, 06F, 1EC, 1ED, 09B, _x000D_
0FC, 0FD, 0C8, 2BE, 4FF, 1CE, 07D, 2EB, 0F5, 0DE, 38F, 0AA, 1FB, 29F, 3BC, 1AF, 0D7, 2CC, 2CD, 14E, 0BF, 17B, 05E, 05F, 1DC, 1DD, 08B, 08C, 1A8, _x000D_
0EC, 0ED, 2F9, 5DF, 39E, </t>
  </si>
  <si>
    <t xml:space="preserve">AEC, ACE, ACF, AFB, DFF, _x000D_
BCC, ADC, ADD, EFD, BAE, BAF, ABE, ABF, _x000D_
BDB, EDF, AEB, DEF, CFF, CAC, BBC, </t>
  </si>
  <si>
    <t xml:space="preserve">FFF, EFF, DFF, FEF, FFE, CFF, EEF, _x000D_
EFE, BFF, DEF, FDF, DFE, FEE, AFF, CEF, FFD, EDF, CFE, EEE, 9FF, BEF, EFD, DDF, FCF, BFE, DEE, FDE, _x000D_
8FF, AEF, DFD, CDF, FED, ECF, AFE, CEE, EDE, FFB, FFC, 7FF, 9EF, CFD, BDF, EED, DCF, FBF, 9FE, BEE, DDE, EFB, EFC, </t>
  </si>
  <si>
    <t xml:space="preserve">2FE, 3EE, 1FE, 1FF, 0DD, _x000D_
4DE, 09D, 3FD, 2EE, 2EF, 1CD, 0FE, 0FF, 0BF, 1FA, 0EC, 0AC, 4ED, 3DE, 3DF, 07F, _x000D_
2FD, 2BD, 1EE, 1EF, 2EA, 1AF, 1DC, 6FE, 0CD, 0CE, 0FA, 0FB, 4CE, 4CF, 08D, 08E, 16F, 3ED, 3AD, 2DE, 2DF, 3DA, 2CC, 29F, 7EE, 1FD, 1BD, 1BE, 0EE, </t>
  </si>
  <si>
    <t xml:space="preserve">BFE, FFF, CEE, ABE, AFE, AFF, AEB, _x000D_
DDE, EFF, BAE, BEE, BEF, BDB, CFD, ACD, AFA, _x000D_
ECE, FEF, CDE, CDF, </t>
  </si>
  <si>
    <t xml:space="preserve">FFF, EFF, FEF, DFF, FFE, EEF, FDF, _x000D_
CFF, EFE, DEF, FEE, EDF, BFF, FCF, DFE, CEF, FFD, EEE, DDF, AFF, FDE, ECF, CFE, BEF, EFD, FBF, DEE, CDF, _x000D_
9FF, FED, EDE, DCF, BFE, AEF, FCE, DFD, EBF, CEE, BDF, FFB, FFC, 8FF, EED, DDE, FAF, CCF, AFE, 9EF, FDD, ECE, </t>
  </si>
  <si>
    <t xml:space="preserve">0EF, 1DF, 0CE, 0CC, 1BE, 0FE, _x000D_
2FE, 0DF, 1EE, 2AE, 2FC, 3EE, 0DD, 08F, 1CF, 0DB, 4DE, 0BE, 0BF, 08D, 1CD, _x000D_
2BF, 17F, 1FE, 1FF, 0BC, 5CE, 0EE, 2BD, 1AE, 1AF, 03F, 1FC, 1FD, 06E, 2EE, 2EF, 3AF, 0BA, 3FD, 26F, 0EC, 1AC, 09E, 1FA, 0CF, 1DE, 2EC, 2ED, 29E, </t>
  </si>
  <si>
    <t xml:space="preserve">CFE, ABE, _x000D_
BFE, BFF, BAE, CEE, CEF, DFD, _x000D_
ACD, DDE, AFE, AFF, AAE, AAF, BBD, ECE, BEE, BEF, AFA, AFB, </t>
  </si>
  <si>
    <t xml:space="preserve">1FF, 2EF, 3DF, 0AD, 0FF, 3FD, 0CB, 4CF, _x000D_
1EF, 0E9, 4ED, 5BF, 2DF, 1D9, 5DD, 2FD, 2FE, 07F, 3CF, 09D, 0EF, 3ED, 3EE, 0BB, 0BC, 16F, 4BF, _x000D_
1DF, 18D, 0D9, 0DA, 4DD, 4DE, 1AB, 1FD, 1FE, 5AF, 25F, 0F8, 2CF, 4FC, 27D, 1C9, 1CA, 5CD, 5CE, 29B, 2ED, 2EE, 1E8, </t>
  </si>
  <si>
    <t xml:space="preserve">AFE, BEE, CDE, _x000D_
CFC, DCE, AEE, AEF, DEC, BDE, BDF, EDC, BFC, BFD, _x000D_
CCE, CCF, EFA, CEC, CED, ADE, ADF, </t>
  </si>
  <si>
    <t xml:space="preserve">0FE, 0FF, 1EE, 1FD, 2DE, 0AF, 0BE, 0CC, 2FB, 0DB, 19F, 0F8, _x000D_
1BC, 0EE, 0EF, 0FD, 07D, 1DE, 1DF, 3FF, 1ED, 1FB, 1FC, 2CE, 2CF, 4EF, _x000D_
2DD, 4FD, 09F, 0AE, 2EB, 2EC, 0BC, 0BD, 0CB, 2FA, 3BE, 0DA, 3CD, 5ED, 0E8, 0E9, 18F, 3DB, 19E, 1AC, 1AD, 1BB, 3EA, 0F7, </t>
  </si>
  <si>
    <t xml:space="preserve">AFE, AFF, BEE, BEF, AAF, ABE, BFD, ACC, ADB, CDE, _x000D_
CFB, AEE, AEF, _x000D_
AFD, BDE, BDF, BED, AAE, ABC, ABD, </t>
  </si>
  <si>
    <t xml:space="preserve">FFF, EFF, FEF, FFE, DFF, EEF, _x000D_
EFE, FDF, FEE, FFC, FFD, CFF, DEF, DFE, EDF, EEE, FCF, EFC, EFD, BFF, FDE, FEC, FED, CEF, FFB, CFE, DDF, DEE, _x000D_
ECF, DFC, DFD, AFF, EDE, EEC, EED, FBF, BEF, FCE, EFB, BFE, FDC, FDD, CDF, FEB, CEE, DCF, FFA, CFC, CFD, 9FF, </t>
  </si>
  <si>
    <t xml:space="preserve">0FE, 1FF, _x000D_
0EC, 09F, 2EF, 0FB, 0EE, 0EF, 2FE, 3DF, 1DE, 1DF, 0FD, 0CB, 1F9, 0BF, 07E, 1ED, 2CE, _x000D_
0DA, 0FF, 0CE, 1AF, 2DD, 1FC, 3BE, 1EF, 0DC, 0DD, 1BE, 3FF, 08F, 2EC, 0AA, 1FE, 2DF, 0F7, 0EB, 1CC, 09E, 4EF, 0DE, 0DF, 2FA, 17F, 0B9, 2EE, 3CF, 0AD, _x000D_
1DB, </t>
  </si>
  <si>
    <t xml:space="preserve">ABF, ACE, BAF, ADD, BBE, _x000D_
AEB, AEC, BFF, BDB, AFA, CEF, _x000D_
AAF, BEA, CCB, CFD, CFE, DDF, ABE, ACD, DED, </t>
  </si>
  <si>
    <t xml:space="preserve">0EB, 0BF, 0CD, 0F9, 1BD, 1E9, 4FE, _x000D_
0DB, 0DC, 0AF, 1CB, 19F, 1F8, 2BB, 0BD, 0BE, 0E9, 0EA, 3FE, 3FF, 5FC, 28F, 02F, 1D9, 1DA, 1AD, 1AE, 4EE, 4EF, _x000D_
6EC, 096, 2C9, 2CA, 0CB, 0CC, 29D, 5DE, 5DF, 09F, 0F8, 2F6, 03D, 3B9, 1BB, 1BC, 6CE, 38D, 1E8, 4FC, 4FD, </t>
  </si>
  <si>
    <t xml:space="preserve">AFF, BEF, _x000D_
BFE, AEF, BDF, _x000D_
CCF, AFE, CFC, BEE, DBF, ADF, CDE, EAF, BCF, _x000D_
DCE, BFC, BFD, DFA, AEE, CBF, </t>
  </si>
  <si>
    <t xml:space="preserve">2FF, 3FF, 3FD, 4EF, 1FF, 2FD, 2FE, 5DF, 3FE, 2EF, 3FC, 4FF, 3EF, 4FD, 3ED, 3EE, _x000D_
4FB, 0FF, 5FF, 5FD, 5FE, 4EE, 3DF, 5FB, 4EC, 1FD, 1FE, 5EF, 6FE, 4DF, 5ED, 6FC, 4DD, 4DE, 1EF, 2FC, 6EF, 7FF, 6ED, 5DE, 4CF, 6EB, 5DC, 2ED, 2EE, 3FB, 8FF, 7EE, 6DF, 8FD, </t>
  </si>
  <si>
    <t xml:space="preserve">BFF, ADF, CEF, BCF, AFF, AFD, AFE, AFB, AFC, EFF, AEF, DDF, AAF, AED, BFE, BFC, AEB, BFA, ADE, BEF, </t>
  </si>
  <si>
    <t xml:space="preserve">FFF, EFF, FEF, FFE, DFF, EEF, EFE, _x000D_
FDF, FEE, FFD, CFF, DEF, DFE, EDF, EEE, EFD, BFF, FCF, FDE, FED, FFC, CEF, CFE, DDF, DEE, DFD, _x000D_
AFF, ECF, EDE, EED, EFC, BEF, BFE, FBF, FCE, FDD, FEC, FFA, FFB, CDF, CEE, CFD, 9FF, DCF, DDE, DED, DFC, AEF, AFE, EBF, </t>
  </si>
  <si>
    <t xml:space="preserve">1FF, 2EF, 0BE, 0CD, 2FD, 2FE, 1AE, 0DB, 0DC, 0FF, 3ED, _x000D_
0EA, 1CB, 1EF, 3FC, 1DA, 1FD, 1FE, 2DF, 0F8, 0F9, 0AE, 0AF, 2ED, 2EE, 0BD, 1E8, 3CF, 4FA, _x000D_
19E, 19F, 099, 0CB, 0CC, 0EF, 2FC, 3DD, 3DE, 2D8, 1AD, 1F7, 4BF, 28E, 28F, 04F, 0DA, 0FD, 0FE, 1DF, 1BB, </t>
  </si>
  <si>
    <t xml:space="preserve">BFF, CFD, _x000D_
AFF, BEF, AAE, _x000D_
BFD, BFE, CDF, ABD, CED, CEE, ACB, DCF, AEF, CFC, ADA, DDD, DDE, BBB, _x000D_
AFD, </t>
  </si>
  <si>
    <t xml:space="preserve">FFF, FEF, EFF, FFE, FDF, EEF, _x000D_
FEE, DFF, EFE, FCF, FFD, EDF, FDE, DEF, EEE, FBF, CFF, FED, ECF, DFE, FCE, EFD, DDF, FFC, EDE, FAF, CEF, _x000D_
FDD, DEE, EBF, BFF, EED, FBE, DCF, CFE, FEC, ECE, DFD, F9F, CDF, FCD, EFC, DDE, EAF, BEF, FFA, FFB, EDD, FAE, CEE, </t>
  </si>
  <si>
    <t xml:space="preserve">08F, 1FE, 1FF, 2DE, 0BC, 09E, 07F, 1EE, 1EF, _x000D_
19C, 0FE, 0FF, 0E9, 15F, 2ED, 0CB, 2CE, 2CF, 0AC, 0AD, 08E, 06F, 1FD, 1DE, 1DF, 1C9, 3EB, 1AB, 23F, 3AE, _x000D_
18C, 5EF, 16E, 01D, 0EE, 0EF, 0F8, 0D9, 0DA, 2FB, 2FC, 2DD, 0BB, 14F, 2BE, 2BF, 09C, 09D, 4FF, 07E, </t>
  </si>
  <si>
    <t xml:space="preserve">ACE, _x000D_
AFB, ADD, ABE, ABF, CFF, _x000D_
AEB, AEC, ACD, AAE, AAF, DFD, DDF, CEF, BCB, BEA, BAD, _x000D_
EDD, BFF, EBF, </t>
  </si>
  <si>
    <t xml:space="preserve">0EF, 0CE, 0FE, 0CC, 1CF, 2EE, 07E, _x000D_
0DF, 1FE, 1FF, 0DD, 1FC, 1AE, 08F, 0DB, 0BE, 0BF, 1FA, 1DE, 08D, 2FD, 0EE, 0BC, 2AF, 3CE, 1BF, 0EC, 2DE, 2DF, 0BA, _x000D_
06E, 0CF, 03F, 09E, 1BD, 1EE, 1EF, 2DC, 0EA, 0CD, 0FF, 1EC, 1ED, 09C, 1BB, 28E, 16F, 19E, 19F, 0FC, </t>
  </si>
  <si>
    <t xml:space="preserve">AFE, _x000D_
BDE, AEE, AEF, AEA, _x000D_
BED, AFD, DFE, AAD, CBE, BCE, BCF, ADE, ADF, _x000D_
BCA, ADA, BFC, EFD, ABC, CCD, </t>
  </si>
  <si>
    <t xml:space="preserve">0EF, 0CE, 0CC, 0FE, 1CF, 07E, 2EE, _x000D_
0DF, 1FE, 1FF, 0DD, 1FC, 1AE, 08F, 0DB, 1FA, 0BE, 0BF, 1DE, 08D, 2FD, 0BC, 2AF, 0EE, 3CE, 1BF, 2DE, 2DF, 0BA, 0EC, 03F, 06E, _x000D_
0CF, 09E, 1BD, 1EE, 1EF, 2DC, 0EA, 0CD, 28E, 09C, 1BB, 1EC, 1ED, 0FF, 16F, 19E, 19F, 2BE, </t>
  </si>
  <si>
    <t xml:space="preserve">AFE, _x000D_
BDE, AEE, AEF, AEA, _x000D_
BED, DFE, AFD, CBE, AAD, BCE, BCF, ADE, ADF, _x000D_
BCA, ADA, EFD, BFC, ABC, CCD, </t>
  </si>
  <si>
    <t xml:space="preserve">FFF, FEF, EFF, FFE, FDF, EEF, DFF, _x000D_
FEE, EFE, FCF, EDF, FFD, DEF, CFF, FDE, EEE, DFE, FBF, ECF, FED, DDF, EFD, CEF, BFF, FCE, EDE, FFC, DEE, _x000D_
CFE, FAF, FDD, EBF, DCF, EED, CDF, DFD, BEF, AFF, FBE, ECE, FEC, DDE, EFC, CEE, BFE, F9F, FCD, EAF, EDD, DBF, </t>
  </si>
  <si>
    <t xml:space="preserve">0FF, 0DE, 0ED, _x000D_
1DF, 0EF, 1BE, 0CE, 0CF, 0FC, 1EE, 0AD, 0FE, 0DB, 4EF, 1CD, _x000D_
2BF, 05F, 3FF, 0DD, 1CF, 1FA, 2EC, 0DF, 08F, 1AC, 29E, 1FC, 1FD, 0BC, 2EF, 1AE, 1AF, 0E7, 1FF, 0BE, 0BF, 0EA, 4FE, 1DC, 06E, 2CE, 27D, 09B, 0EC, 18D, 1DE, 09D, 09E, 0EE, 2FB, </t>
  </si>
  <si>
    <t xml:space="preserve">ACF, BEC, AAE, AFC, BEF, AFF, _x000D_
ADE, DFE, ABD, BFB, BAF, CED, ABF, BFD, BFE, AEA, CCC, BDC, BDD, _x000D_
AEC, </t>
  </si>
  <si>
    <t xml:space="preserve">1EF, 0FF, 2ED, 2CF, 1DF, 1FD, 1FE, 0EF, _x000D_
0C9, 0E7, 08C, 06E, 3CD, 3EB, 3AF, 2DD, 2DE, 2BF, 2FB, 2FC, 1ED, 1EE, 1CF, 0DF, 0FD, 0FE, _x000D_
1A9, 1C7, 0B9, 09B, 1E5, 0D7, 0D8, 25C, 16C, 07C, 07D, 0F5, 0F6, 7FE, 23E, 14E, 05E, 05F, 4CB, 4AD, 3BD, 3BE, 3DB, 3DC, </t>
  </si>
  <si>
    <t xml:space="preserve">DEF, CFF, ABC, _x000D_
DDF, CEF, ECF, BFF, EED, DFD, DFE, AAC, AAD, ACB, _x000D_
CDF, DCF, BEF, EBF, AFF, FAF, DED, </t>
  </si>
  <si>
    <t xml:space="preserve">0FF, 0DE, 0ED, 1DF, _x000D_
0EF, 1BE, 0CE, 0CF, 0FC, 1EE, 0AD, 0FE, 4EF, 0DB, 1CD, _x000D_
2BF, 05F, 3FF, 0DD, 1CF, 1FA, 2EC, 08F, 1AC, 0DF, 29E, 1FC, 1FD, 0BC, 2EF, 1AE, 1AF, 0E7, 0BE, 0BF, 1FF, 4FE, 06E, 0EA, 1DC, 27D, 2CE, 09B, 18D, 0EC, 1DE, 09D, 09E, 1BB, 2FB, </t>
  </si>
  <si>
    <t xml:space="preserve">0FE, 0FC, 2FF, 0BE, 0CF, 0CD, 0DE, 0EE, 0EF, 0FF, _x000D_
1DE, 1EF, 0DC, 0EC, 0ED, 1FF, 2CE, 08F, 0FD, 2DF, 2EF, 1DC, 1ED, 1FE, 0EB, 3DF, 09E, 0AE, 0AF, 08D, 0FB, 0BF, 2EE, 4CF, 2FE, 1EB, 19E, 1AF, 1FC, 09C, 0AD, 0BD, 3EE, 0CE, 0F9, 28E, 0DF, 29F, 3FF, 2FC, </t>
  </si>
  <si>
    <t xml:space="preserve">AEE, AFF, AFD, ABF, _x000D_
ACE, ADE, ADF, CFE, AEF, BCE, ADC, CFC, BDF, DFF, AED, CBE, BCC, AFE, CCF, BDD, </t>
  </si>
  <si>
    <t xml:space="preserve">FFF, EFF, FEF, FFD, FFE, DFF, EEF, FDF, _x000D_
EFD, EFE, FED, FEE, CFF, DEF, EDF, FFC, FCF, DFD, DFE, EED, EEE, FDD, FDE, BFF, CEF, DDF, EFC, FEC, ECF, FBF, CFD, CFE, DED, DEE, _x000D_
EDD, EDE, FFB, AFF, FCD, FCE, BEF, DFC, CDF, EEC, DCF, FDC, EBF, BFD, BFE, FAF, </t>
  </si>
  <si>
    <t xml:space="preserve">0DF, 0EE, _x000D_
0CF, 1BF, 2AF, 0FC, 0FD, 1EC, 0DE, 1CE, 4FE, _x000D_
0BF, 1AF, 29F, 1FB, 38F, 0EC, 0ED, 1DC, 1DD, 0AA, 05F, 2CC, 19A, 0CE, 3FE, 3FF, 14F, 3BC, 1BE, 4EE, 4EF, _x000D_
08C, 2AE, 5DE, 0AF, 17C, 0D7, 39E, 6CE, 19F, 1C7, 2F9, 0FB, 06E, 3E9, 28F, 1EB, 0B9, 2DB, </t>
  </si>
  <si>
    <t xml:space="preserve">AED, ACF, DFF, _x000D_
EEF, AFB, AFC, BEB, ADD, ADE, CDB, BCD, ABF, CBD, BAF, _x000D_
CFF, EFD, EFE, DEF, FED, BFA, </t>
  </si>
  <si>
    <t xml:space="preserve">FFF, FEF, EFF, FFE, FDF, EEF, _x000D_
FEE, DFF, EFE, FFC, FFD, FCF, EDF, FDE, DEF, EEE, CFF, FEC, FED, DFE, EFC, EFD, FFB, FBF, ECF, FCE, DDF, EDE, _x000D_
CEF, FDC, FDD, DEE, BFF, EEC, EED, CFE, FEB, DFC, DFD, EFB, FFA, FAF, EBF, FBE, DCF, ECE, CDF, FCC, FCD, DDE, </t>
  </si>
  <si>
    <t xml:space="preserve">CEF, BFF, CFE, DFE, DFF, DCF, EFF, CDF, DDE, BEF, CEE, AFF, DEC, BFE, EDE, EDF, CFC, CFD, DEE, DEF, DFB, EED, CFF, EAF, FDF, DFD, DBF, EEF, EFC, EBE, FEE, _x000D_
CCF, DCE, EFE, BDF, ECC, CDE, FFD, FBE, FBF, AEF, DDC, DDD, BEE, ECE, ECF, EDB, CEC, CED, 9FF, </t>
  </si>
  <si>
    <t xml:space="preserve">CEF, BFF, CFE, DFE, DFF, DCF, EFF, CDF, DDE, BEF, CEE, AFF, DEC, BFE, EDE, EDF, CFC, CFD, DEE, DEF, </t>
  </si>
  <si>
    <t xml:space="preserve">0DF, 0ED, 0FC, 0CF, _x000D_
1CD, 1FA, 0DD, 0DE, 07C, 1DC, 4EE, 1AF, 0EC, 3FE, 3FF, 0BF, _x000D_
08B, 2AD, 05E, 1EA, 1EB, 1BD, 1BE, 0CD, 0CE, 0FA, 0FB, 15C, 0C6, 099, 2BC, 06C, 06D, 28F, 1CC, 4DE, 4DF, 1F9, 19F, 0DC, 3EE, 3EF, 0AF, 38D, 0A8, _x000D_
0D5, 2CA, 2CB, 2FE, 2FF, </t>
  </si>
  <si>
    <t xml:space="preserve">AAE, CEF, BFF, DED, ABC, ABD, CFD, CFE, _x000D_
DCF, CDF, ACB, BEF, AFF, ECD, _x000D_
DDD, DDE, AAC, AAD, CED, CEE, </t>
  </si>
  <si>
    <t xml:space="preserve">FFF, EFF, FEF, DFF, FFE, EEF, FDF, _x000D_
CFF, EFE, DEF, FEE, EDF, FCF, BFF, DFE, CEF, EEE, FFD, DDF, FDE, ECF, AFF, FBF, CFE, BEF, DEE, EFD, CDF, _x000D_
FED, EDE, DCF, 9FF, FCE, EBF, BFE, AEF, FAF, DFD, CEE, BDF, EED, DDE, FFB, FFC, CCF, FDD, ECE, 8FF, DBF, AFE, </t>
  </si>
  <si>
    <t xml:space="preserve">FFF, EFF, FEF, DFF, FFE, EEF, FDF, _x000D_
CFF, EFE, DEF, FEE, EDF, FCF, BFF, DFE, FFD, CEF, EEE, DDF, FDE, ECF, FBF, AFF, CFE, EFD, BEF, DEE, FED, CDF, _x000D_
EDE, DCF, FCE, EBF, FAF, 9FF, BFE, DFD, AEF, FFC, CEE, EED, BDF, DDE, FDD, CCF, ECE, DBF, FBE, EAF, 8FF, </t>
  </si>
  <si>
    <t xml:space="preserve">0FF, 1EF, 2FD, 0AD, 0EF, _x000D_
1DF, 1FD, 1FE, 2CF, 2ED, 3BF, 3DD, 07F, 09D, 09E, 0DF, 0BC, _x000D_
16F, 5FF, 18D, 0FD, 0FE, 1CF, 0DA, 6EF, 27D, 1ED, 1EE, 2BF, 1CA, 0F9, 2DD, 2DE, 3AF, 3CD, 3CE, 2FC, 49F, 3EC, 4BD, 4DC, 5AD, 06F, 4FF, 08D, 08E, 0CF, 4FA, _x000D_
0AC, 5EF, </t>
  </si>
  <si>
    <t xml:space="preserve">AFF, BEF, CDF, _x000D_
AEF, AEA, BDF, BFE, CCF, CEE, DBF, _x000D_
EAF, ABC, DFC, ADF, ADA, BAC, BCF, AFE, BCA, BEE, </t>
  </si>
  <si>
    <t xml:space="preserve">0FF, 0EE, 1FF, 0FD, 1EF, 0EC, 1DE, 2EF, 0FB, 2FE, 0F9, 3DF, 2FC, 0EF, 0BF, 0DE, 0DF, _x000D_
0AE, 0AF, 4FF, 0CE, 0FE, 08F, 0ED, 0BD, 09E, 1DF, 0DC, 0DD, 1AF, 1CE, 1CF, 4FD, 1FE, 0FC, 0CC, 5EF, 1EE, 19E, 1BE, 0EB, 2DF, 1DD, 0BB, 2CF, 1AD, 0DB, 2FF, 1CC, 1CD, </t>
  </si>
  <si>
    <t xml:space="preserve">AEF, ADE, AFE, AED, BDF, BCE, AFC, AEB, BFE, BFF, BEE, BDD, CCF, AFA, BFC, BFD, CFF, CEE, CEF, AAF, </t>
  </si>
  <si>
    <t xml:space="preserve">FFF, EFF, FEF, FFE, DFF, EEF, _x000D_
FDF, EFE, CFF, FEE, DEF, FFD, EDF, DFE, BFF, EEE, FCF, CEF, FDE, EFD, DDF, CFE, AFF, FED, DEE, ECF, _x000D_
BEF, FFB, FFC, EDE, DFD, FBF, CDF, BFE, 9FF, EED, FCE, CEE, DCF, AEF, FDD, EFB, EFC, DDE, CFD, EBF, BDF, AFE, FEB, FEC, </t>
  </si>
  <si>
    <t xml:space="preserve">0CF, 2FF, 3EF, _x000D_
0BF, 0EC, 1FF, 3FE, 1AF, 1DC, 2EF, 0CE, 29F, 0FB, _x000D_
3DF, 0FF, 1BE, 0AA, 1EB, 2FE, 07D, 4CF, 0D7, 4FC, 0AF, 0DC, 0DD, 1EF, 2AE, 3EE, 5BF, 16D, 5EC, 19F, 1CC, 1CD, 2DF, 08C, 0B9, _x000D_
4DE, 1F9, 1FA, 05F, 0BE, 6AF, 0E6, 0EB, 3F7, 1FE, 2BC, 2BD, </t>
  </si>
  <si>
    <t xml:space="preserve">ACE, ADD, CFE, CFF, _x000D_
DEE, DEF, ABE, ABF, AEB, AEC, EDE, _x000D_
BFE, BFF, BAE, BAF, BDB, DFD, FCE, ACD, CEE, </t>
  </si>
  <si>
    <t xml:space="preserve">0CF, 0DE, 0ED, 0BF, _x000D_
0FB, 0FC, 0CE, 06F, 2FD, 19F, 1DB, 1FF, 03F, 0DD, 0B9, 07E, 1AE, 04E, 1EA, 0AF, 0EB, 0EC, _x000D_
08C, 0C8, 2DF, 01E, 27F, 1BD, 0BE, 1F9, 09B, 0FA, 28E, 0D7, 2ED, 2EE, 06B, 05F, 1CB, 1CC, 18F, 1EF, 16C, 0CD, 02F, 0A9, 0AA, 06E, 3FA, 07A, </t>
  </si>
  <si>
    <t xml:space="preserve">AED, AFC, ACF, _x000D_
CEF, ADD, ADE, BFF, BAF, CFE, AEC, _x000D_
BEA, DCF, ABF, BBD, BBE, AFA, AFB, AAA, CDF, DDE, </t>
  </si>
  <si>
    <t xml:space="preserve">FFF, FFE, EFF, FEF, FFD, EFE, DFF, _x000D_
FEE, EEF, FDF, EFD, FFC, DFE, CFF, FED, EEE, DEF, FDE, EDF, EFC, DFD, FFA, FFB, CFE, BFF, FCF, EED, FEC, DEE, _x000D_
CEF, FDD, EDE, DDF, DFC, EFA, EFB, CFD, FF9, BFE, AFF, FCE, ECF, EEC, DED, FEA, FEB, CEE, BEF, FBF, EDD, </t>
  </si>
  <si>
    <t xml:space="preserve">FFF, FFE, EFF, FEF, FFD, EFE, DFF, _x000D_
FEE, EEF, FDF, FFC, EFD, DFE, CFF, FED, EEE, DEF, FDE, EDF, EFC, FFA, FFB, DFD, CFE, BFF, FCF, FEC, EED, DEE, _x000D_
CEF, FDD, EDE, DDF, EFA, EFB, DFC, FF9, CFD, BFE, AFF, FCE, ECF, EEC, FEA, FEB, DED, CEE, BEF, FBF, FDC, </t>
  </si>
  <si>
    <t xml:space="preserve">FFE, FFF, EFE, EFF, FEE, FEF, FFD, _x000D_
EEE, EEF, DFE, DFF, FDE, FDF, EFD, FED, FFC, DEE, DEF, EDE, EDF, CFE, CFF, FCE, FCF, EED, DFD, FDD, EFC, FEC, FFA, FFB, _x000D_
DDE, DDF, CEE, CEF, ECE, ECF, BFE, BFF, FBE, FBF, DED, EDD, CFD, FCD, EEC, DFC, FDC, EFA, EFB, </t>
  </si>
  <si>
    <t xml:space="preserve">FFE, FFF, EFE, EFF, FEE, FEF, FFD, _x000D_
EEE, EEF, DFE, DFF, FDE, FDF, EFD, FED, FFC, DEE, DEF, EDE, EDF, </t>
  </si>
  <si>
    <t xml:space="preserve">0FE, 0FF, 1FF, 0CF, 0DD, 0DE, 0EC, 0FB, 1DE, 1DF, 0EE, 0EF, _x000D_
1ED, 09F, 0FD, 0AE, 1FC, 0BD, 0CB, 2DF, 1EF, 0DA, 2EE, 1FE, 1AF, 0BF, 2FD, 0E9, 1BD, 1BE, 0CD, 0CE, 1CC, 0DC, 07E, 07F, 1DB, 3EF, 08D, 0EB, 2FF, 1EA, 09C, 3FE, 2BE, 2BF, 0FA, 0AA, 0AB, 1CE, </t>
  </si>
  <si>
    <t xml:space="preserve">AED, BEE, AFE, AFF, ACC, BFD, _x000D_
ACF, CEF, BFF, ADD, ADE, BCD, CFE, BDC, AEC, AFB, AAE, BDE, BDF, AEE, </t>
  </si>
  <si>
    <t xml:space="preserve">1EE, 1EF, 0FE, 0FF, 2EC, 1FC, 1FD, 0AB, 2FB, 07E, 07F, 16E, 0B9, _x000D_
2CE, 2CF, 1DE, 1DF, 0EE, 0EF, 5FF, 0F4, 08D, 0C8, 2DC, 2DD, 3CC, 1EC, 1ED, 0FC, 0FD, 09B, 09C, 18B, 1C6, 0D6, 0D7, 3DB, 2EB, 1FB, 06E, 06F, 0A9, 0AA, 199, 15E, 15F, _x000D_
24E, 1CE, 1CF, 2BE, </t>
  </si>
  <si>
    <t xml:space="preserve">AFF, BFD, _x000D_
AEF, BDF, AFD, AFE, BED, BEE, CDD, _x000D_
BFC, CEC, ADF, BCF, CBF, DAF, _x000D_
CFA, AED, AEE, BDD, BDE, </t>
  </si>
  <si>
    <t xml:space="preserve">FFF, FEF, EFF, FDF, EEF, FFE, FCF, DFF, _x000D_
EDF, FEE, FBF, DEF, EFE, ECF, FDE, CFF, FAF, DDF, EEE, FFD, EBF, FCE, CEF, DFE, F9F, DCF, EDE, BFF, FED, EAF, _x000D_
FBE, CDF, DEE, F8F, EFD, DBF, ECE, BEF, CFE, FDD, E9F, CCF, FAE, DDE, AFF, EED, F7F, DAF, FFC, EBE, </t>
  </si>
  <si>
    <t xml:space="preserve">BFF, CDF, BEF, CCF, AFF, DAF, BDF, CEE, EFF, CBF, DCE, AEF, DEF, BFE, EFD, D9F, BCF, _x000D_
CDE, EEF, 9FF, CFF, E7F, CAF, DBE, FCF, ADF, DDF, BEE, DFF, F5F, EED, D8F, CFD, E9E, BBF, EBF, CCE, EDF, 9EF, CEF, FCD, DDD, AFE, E6F, FEE, DFD, DFE, C9F, DAE, FBF, </t>
  </si>
  <si>
    <t xml:space="preserve">BFF, CDF, BEF, CCF, AFF, DAF, BDF, CEE, EFF, CBF, DCE, AEF, DEF, BFE, EFD, BCF, _x000D_
CDE, EEF, CFF, CAF, </t>
  </si>
  <si>
    <t xml:space="preserve">0DD, 09F, 0CD, 2FF, 0FC, 1AD, _x000D_
3DF, 08F, 0BD, 0BE, 2EF, 16F, 0EC, 19D, 3CF, 24F, 1CC, 01D, 07F, 1FF, 27D, 3FE, 0AD, 0AE, 4AF, 1FA, _x000D_
2DF, 15F, 0DC, 18D, 18E, 3BF, 23F, 1BC, 00D, 00E, 1EF, 06F, 26D, 3EE, 03C, 09D, 09E, 49F, 1EA, 1EB, 29C, 06A, 7EF, 2CF, </t>
  </si>
  <si>
    <t xml:space="preserve">BFF, CDF, BEF, _x000D_
CCF, AFF, AFA, CFE, DAF, BDF, ABC, _x000D_
CBF, AEF, AEA, CEE, BCF, BCA, AAC, DCE, BFE, CAF, </t>
  </si>
  <si>
    <t xml:space="preserve">1FE, 0CE, 2EE, 4FF, 0FE, 0FF, 1BE, _x000D_
2FD, 3DE, 08E, 5EF, 1EE, 1EF, 0FA, 2AE, 3FF, 0BE, 0BF, 5FE, 1FD, _x000D_
4CE, 17E, 6DF, 0CD, 2DE, 2DF, 1EA, 4EF, 3FB, 0EE, 0EF, 2FF, 1AE, 1AF, 0BA, 6EE, 0DC, 2ED, 1F9, 4FE, 8FF, 0FD, 7CF, 1BD, 26E, 3CE, 3CF, 2DA, 07E, 07F, </t>
  </si>
  <si>
    <t xml:space="preserve">ADF, BFC, AEE, BCF, CFF, _x000D_
AFC, AFD, BDE, AAE, CBF, DEF, ACF, BFF, _x000D_
BEC, BED, CCE, DFE, ADE, ACB, EDF, </t>
  </si>
  <si>
    <t xml:space="preserve">FFF, EFF, FEF, DFF, FFE, EEF, _x000D_
CFF, FDF, EFE, DEF, FEE, BFF, EDF, DFE, FFD, CEF, FCF, EEE, AFF, DDF, CFE, FDE, EFD, BEF, ECF, DEE, FED, _x000D_
9FF, CDF, BFE, EDE, FBF, DFD, FFB, FFC, AEF, DCF, CEE, FCE, EED, 8FF, BDF, AFE, DDE, EBF, CFD, FDD, EFB, EFC, 9EF, </t>
  </si>
  <si>
    <t xml:space="preserve">0FE, 1FF, _x000D_
2EF, 0EE, 0EF, 0AE, 0EC, 0BF, 0FF, 1DE, 4FE, 2FE, _x000D_
0BD, 0FD, 1DC, 0FB, 1AF, 1EF, 2CE, 0CE, 1ED, 1EB, 2DF, 29F, 0DE, 0DF, 3BE, 1BE, 09E, 09F, 3FE, 3FF, 5FF, 1FE, 2DD, _x000D_
0DC, 0DD, 09C, 3FC, 1FC, 05E, 0DA, 3CF, 0AF, 3FA, 09A, 1CE, 1CF, 1FA, 4AE, </t>
  </si>
  <si>
    <t xml:space="preserve">ADE, AEF, AED, _x000D_
BDF, AFE, CFE, CFC, EFF, ACE, ACF, _x000D_
CCF, ACC, BEE, DEE, DEC, FEF, ADF, BBE, DBF, ADD, </t>
  </si>
  <si>
    <t xml:space="preserve">0DD, 0BF, 1CD, 1AF, 2BD, 0EC, _x000D_
29F, 1FA, 0CD, 0CE, 1DC, 0AF, 2EA, 38F, 1BD, 1BE, 2CC, 4FE, 4FF, 19F, 0FA, 0FB, _x000D_
2AD, 2AE, 0DC, 5EE, 07B, 1EA, 1EB, 28F, 0BD, 0BE, 6FC, 39D, 1CC, 2F8, 2F9, 3FE, 3FF, 05D, 6DE, 0C6, 09F, 16B, 2DA, 2DB, 1AD, 1AE, 37F, 7EC, </t>
  </si>
  <si>
    <t xml:space="preserve">CFE, BFE, BFF, _x000D_
CEE, CEF, AFE, AFF, DDE, _x000D_
BEE, BEF, ACA, ECE, CFD, AAC, CDE, CDF, BBA, FBE, _x000D_
DED, AEE, </t>
  </si>
  <si>
    <t xml:space="preserve">0DD, 1FF, 0BF, 0EC, 2DF, 0CD, 0CE, _x000D_
05E, 0FA, 0FB, 1EF, 2EE, 0AF, 1AD, 0DC, 1DA, 06D, 2CF, 0FF, 18F, 1FE, 2FC, 0BD, 0BE, 1BC, 0EA, 0EB, 1E9, 04E, 04F, 3AF, 07B, 07C, 1DF, _x000D_
2DE, 3DC, 09F, 19D, 19E, 0CC, 1CA, 1CB, 00C, 05D, 15B, 12E, 2BF, 0F9, 08A, 3BE, </t>
  </si>
  <si>
    <t xml:space="preserve">AEF, AFE, _x000D_
ADF, BBF, AEE, _x000D_
BEC, ACF, DFE, ABA, BCE, AFC, AFD, BFB, BAF, ADE, _x000D_
BDC, BDD, ABF, DEE, DEF, </t>
  </si>
  <si>
    <t xml:space="preserve">7FF, 8EF, 8FF, 9EF, BFE, ADF, 6FF, 8FE, 7EF, 9FE, 8DF, AEE, AFE, AFF, 9CF, 9DF, 5FF, BDE, BEE, 7FE, BFF, ACF, ABF, 6EF, 9FC, 9FD, _x000D_
CDE, 8EE, CEF, CFF, BBF, 7DF, AEC, AFD, 9DE, 9EE, DCE, 9FF, DEF, 8CF, CAF, BDC, BED, BFD, 4FF, ACE, ADE, AEF, FFE, 6FE, </t>
  </si>
  <si>
    <t xml:space="preserve">BFE, ADF, AEE, AFE, AFF, BDE, BEE, BFF, ACF, ABF, CDE, CEF, CFF, BBF, AEC, AFD, DCE, DEF, CAF, BDC, </t>
  </si>
  <si>
    <t xml:space="preserve">FFF, EFF, FEF, DFF, FFE, EEF, FDF, _x000D_
CFF, EFE, DEF, FEE, EDF, FCF, BFF, DFE, FFD, CEF, EEE, DDF, FDE, ECF, FBF, AFF, CFE, EFD, BEF, DEE, FED, CDF, _x000D_
EDE, DCF, FCE, EBF, FAF, 9FF, BFE, DFD, AEF, CEE, FFB, FFC, EED, BDF, DDE, FDD, CCF, ECE, DBF, FBE, EAF, </t>
  </si>
  <si>
    <t xml:space="preserve">0FF, 1EF, 0AF, 2DF, 0FD, 1ED, 0DF, _x000D_
0BE, 1FE, 0EF, 1AE, 2EE, 1DF, 09F, 06E, 0BC, 1FC, 2CF, 0ED, 0EE, 18F, 3BF, 1DD, 1DE, 27F, 4FF, 0CF, 4AF, 2CD, 1FA, 5EF, 0EC, 1BF, 3BD, 2FF, 07F, 4FD, 2AF, _x000D_
3EF, 0CD, 16F, 0FE, 1BD, 2FD, 0AE, 1EE, 07D, 3ED, 0CB, 2DE, </t>
  </si>
  <si>
    <t xml:space="preserve">ACF, BBF, ACD, CFF, AFF, DEF, BEF, CFD, _x000D_
AFD, ADE, BCE, ABF, ADC, BAF, BFF, ABD, _x000D_
FFE, CEF, DFE, BAD, </t>
  </si>
  <si>
    <t xml:space="preserve">09F, 18F, 0DC, 0FA, 1EA, _x000D_
3FE, 08F, 4EE, 17F, 0AE, 26F, 19E, 0CC, 0CD, 35F, 5FC, 1BC, 2AC, 0EA, 0EB, 2FE, 2FF, 1DA, 3EE, 3EF, _x000D_
07F, 2CA, 4DE, 4DF, 16F, 00F, 3BA, 09E, 1F9, 5CE, 02D, 25F, 18E, 6BE, 4FC, 4FD, 0BC, 0BD, 11D, 27E, 34F, 5EC, 1AC, 1AD, 06A, </t>
  </si>
  <si>
    <t xml:space="preserve">AEE, BDE, BFC, CEC, _x000D_
ADE, ADF, BCE, BCF, AFC, AFD, CBE, BEC, BED, DAE, _x000D_
CDC, CDD, DCC, ACE, ACF, CFB, </t>
  </si>
  <si>
    <t xml:space="preserve">1FF, 2DF, 0AF, 1EF, _x000D_
0FF, 0FB, 0DD, 0BE, 2EE, 3BF, 18F, 1FE, 04F, 2CF, 09F, 1DF, 1DB, _x000D_
0EF, 0EB, 0EC, 07C, 0CD, 2FD, 3CE, 19E, 05E, 49F, 2DE, 0AE, 5FE, 26F, 3AF, 12F, 17F, 1EE, 1EA, 2BF, 03F, 2BB, 08F, 08B, 0FE, 1CF, 0FA, 1CB, 1CC, 3FB, 15C, _x000D_
0DF, 0DB, </t>
  </si>
  <si>
    <t xml:space="preserve">CFE, AFB, ADD, ABE, _x000D_
DDE, CEE, BFE, BFF, BDB, AEB, AEC, ACD, _x000D_
AAE, AAF, DED, EBE, CFD, DCE, CDE, CDF, </t>
  </si>
  <si>
    <t xml:space="preserve">FFF, EFF, FEF, FFE, DFF, EEF, EFE, _x000D_
FDF, FEE, FFC, FFD, CFF, DEF, DFE, EDF, EEE, EFC, EFD, BFF, FCF, FDE, FEC, FED, FFB, CEF, CFE, DDF, DEE, DFC, DFD, _x000D_
AFF, ECF, EDE, EEC, EED, EFB, BEF, BFE, FCE, FBF, FDC, FDD, FEB, FFA, CDF, CEE, CFC, CFD, 9FF, DCF, </t>
  </si>
  <si>
    <t xml:space="preserve">1FF, 0EE, 0FD, 1DE, _x000D_
0FF, 3FF, 0BF, 1EF, 0CD, 0CE, 1FE, 0DC, 0EB, 1AF, 2DF, 0F9, 1BD, 2EE, _x000D_
1CC, 07E, 0DE, 0DF, 2FD, 0ED, 1E9, 3CF, 0FC, 2AD, 3DE, 1CE, 1CF, 08F, 09E, 1DD, 2FF, 0AD, 3FB, 0BB, 0EF, 4BF, 1EC, 0CA, 0FE, 1FA, 1FB, 7FF, 2BE, 2BF, 0D9, 5FF, </t>
  </si>
  <si>
    <t xml:space="preserve">BFF, CFD, _x000D_
AFF, AAF, ABE, ACD, _x000D_
ADB, ADC, BEF, AEA, BFD, BFE, BAE, FFF, BBD, BCB, CDF, BDA, CED, CEE, </t>
  </si>
  <si>
    <t xml:space="preserve">1FE, 2FC, 0FE, 0FF, _x000D_
1EE, 1EF, 2DE, 2DF, 0AB, 1FC, 1FD, 3CE, 2EC, 2ED, 0B9, _x000D_
0EE, 0EF, 07F, 0F4, 4BE, 3DC, 3DD, 1A9, 2FB, 1DE, 1DF, 0C8, 08D, 0FC, 0FD, 4CC, 3EB, 2CE, 2CF, 17D, 09B, 09C, 1EC, 1ED, 0D6, 5BC, 4DB, 3BE, 3BF, _x000D_
2DC, 2DD, 3F9, 3FA, 1C6, 18B, </t>
  </si>
  <si>
    <t xml:space="preserve">ADC, AEA, DFF, ABE, ABF, _x000D_
BDA, EEF, BAE, ACC, ACD, FDF, EFE, CFF, _x000D_
BBC, BBD, ADA, ADB, FEE, DEF, CAC, </t>
  </si>
  <si>
    <t xml:space="preserve">FFF, EFF, FEF, FFE, DFF, EEF, EFE, _x000D_
FDF, FEE, FFC, FFD, CFF, DEF, DFE, EDF, EEE, EFC, EFD, FCF, BFF, FDE, FEC, FED, FFB, CEF, CFE, DDF, DEE, DFC, DFD, _x000D_
ECF, EDE, AFF, EEC, EED, EFB, FBF, BEF, FCE, BFE, FDC, FDD, FEB, FFA, CDF, CEE, CFC, CFD, DCF, DDE, </t>
  </si>
  <si>
    <t xml:space="preserve">0DD, 1FF, 2EF, 0EE, 0EF, 0FD, 1DE, _x000D_
1ED, 0FF, 2CE, 0BF, 3FF, 0CD, 0CE, 1EF, 0DC, 1FE, 2FA, 1AF, 07E, 0EB, 1BD, 2DF, 1CC, 0F9, 0FA, _x000D_
2EE, 0DE, 0DF, 1DB, 2FD, 3CF, 2AD, 0ED, 1E9, 08F, 3DE, 09E, 0FC, 1CE, 1CF, 1F8, 0AD, 3ED, 4BF, 1DD, 0BB, 0BC, 2D9, 2FF, </t>
  </si>
  <si>
    <t xml:space="preserve">ABF, BFF, _x000D_
CFD, _x000D_
AAF, ABE, AFF, ACD, ADB, ADC, BAE, BEF, AEA, BBD, _x000D_
FFF, BFD, BFE, BCB, CDF, BDA, CED, </t>
  </si>
  <si>
    <t xml:space="preserve">1FE, 2FC, 0FE, 0FF, _x000D_
3EC, 1EE, 1EF, 0AB, 2DE, 2DF, 1FC, 1FD, 3CE, 07F, 0B9, 2EC, 2ED, _x000D_
4BE, 0EE, 0EF, 0F4, 1A9, 3DC, 3DD, 16F, 08D, 08E, 0C8, 1DE, 1DF, 2FB, 4CC, 0FC, 0FD, 17D, 2CE, 2CF, 09B, 09C, 3EB, 1EC, 1ED, 5BC, 0D6, 0D7, 26D, 3BE, 3BF, 4DB, 18B, </t>
  </si>
  <si>
    <t xml:space="preserve">ADC, AEA, AEB, ABE, ABF, DFF, _x000D_
BDA, BAE, EEF, ACC, ACD, FDF, BBC, BBD, EFE, _x000D_
CFF, ADA, ADB, CAC, FEE, </t>
  </si>
  <si>
    <t xml:space="preserve">0EE, 0FF, 0FD, 0DE, 0DF, 08E, _x000D_
2FE, 1DF, 0DC, 0BE, 1BE, 09F, 0EF, 04F, 09D, 0ED, 1EE, 0EB, 0CE, 0CF, 07E, 2EE, _x000D_
1CF, 17F, 0CC, 0CD, 0E9, 07C, 2EC, 3EF, 02E, 1CD, 0CA, 0AE, 0FE, 1AE, 1AF, 05E, 0AC, 0C8, 1FE, 1FF, 15E, 3CE, 08F, 0FC, 2AF, 1AC, 1FC, 1FD, </t>
  </si>
  <si>
    <t xml:space="preserve">AFF, BDF, _x000D_
AEF, ACC, BEE, _x000D_
AAE, BCF, AFE, CEC, ADF, _x000D_
CAF, DEF, ADB, BFC, BFD, ABC, ABD, BDE, ABA, BBF, </t>
  </si>
  <si>
    <t xml:space="preserve">FFF, EFF, FEF, DFF, FFE, EEF, FDF, _x000D_
CFF, EFE, DEF, FEE, EDF, FCF, BFF, DFE, CEF, FFD, EEE, DDF, FDE, ECF, FBF, AFF, CFE, BEF, EFD, DEE, CDF, FED, EDE, _x000D_
DCF, FCE, EBF, FAF, 9FF, BFE, AEF, DFD, CEE, BDF, EED, FFC, DDE, CCF, FDD, ECE, DBF, FBE, EAF, F9F, </t>
  </si>
  <si>
    <t xml:space="preserve">7FF, 8EF, 9DF, 8FE, 6FF, 7EF, 9EE, 8DF, BFF, 9CF, ABF, BAF, 9FF, BFD, AEF, 7FE, 5FF, 9FD, 8EE, 6EF, AED, 7DF, 9DE, AFF, 8CF, ACE, CFE, _x000D_
BEF, 9BF, BBE, CDF, AAF, DCF, B9F, 8FF, C8F, AFD, AFE, 9EF, CFC, BED, BEE, ADF, CDD, BCF, DFE, DFF, DCD, CBF, EEE, </t>
  </si>
  <si>
    <t xml:space="preserve">BFF, ABF, BAF, BFD, AEF, AED, AFF, ACE, CFE, BEF, BBE, CDF, AAF, DCF, AFD, AFE, CFC, BED, BEE, ADF, </t>
  </si>
  <si>
    <t xml:space="preserve">0AF, 2FF, 3EF, 0EC, 1FF, 09F, 1FA, _x000D_
2EF, 18F, 3DF, 4CF, 27F, 0BE, 5BF, 1AE, 3FE, 02F, 0DC, 0DD, 8FF, 1CC, 04D, 2BC, 13D, 0FF, 0FA, 0FB, 1EF, 1EA, 1EB, 08F, 2DF, 2DA, _x000D_
3CF, 08A, 17F, 4BF, 26F, 0AE, 5AF, 35F, 2FE, 19E, 69F, 3EE, 2F9, 28E, 44F, 4DE, 7FF, </t>
  </si>
  <si>
    <t xml:space="preserve">ABF, BAF, ADE, AFC, _x000D_
AAF, ACE, BBE, AEC, AED, _x000D_
BDC, CCC, EFE, FEE, BFB, ABE, BAE, _x000D_
ADC, ADD, BCC, BCD, </t>
  </si>
  <si>
    <t xml:space="preserve">FFF, FEF, EFF, FDF, FFE, EEF, DFF, _x000D_
FCF, FEE, EDF, EFE, DEF, CFF, FBF, FDE, FFD, ECF, EEE, DDF, DFE, CEF, BFF, FAF, FCE, FED, EBF, EDE, EFD, DCF, _x000D_
DEE, CDF, CFE, BEF, AFF, F9F, FBE, FDD, EAF, ECE, FFC, EED, DBF, DDE, DFD, CCF, CEE, BDF, BFE, AEF, 9FF, </t>
  </si>
  <si>
    <t xml:space="preserve">0BF, 0DD, 2FF, 0FC, 19F, 0AF, _x000D_
1BD, 3DF, 0CD, 0CE, 2EF, 1DC, 05D, 1FF, 0EC, 3FD, 18F, 09F, 29D, 1FA, 1AD, 1AE, 4BF, 0E7, _x000D_
3CF, 0BD, 0BE, 09A, 2BC, 02F, 2DF, 1CC, 13D, 4DD, 1EF, 26F, 04D, 04E, 0DC, 3ED, 3EE, 0B9, 17F, 0FF, 2DA, 37D, 6FF, 2FD, 2FE, 08F, </t>
  </si>
  <si>
    <t xml:space="preserve">BEF, AFF, CFD, AAD, CCF, _x000D_
BDF, AEF, DDD, CED, AEA, BFD, BFE, DAF, _x000D_
FFF, ABC, CBF, BCF, ADF, EBD, DCD, </t>
  </si>
  <si>
    <t xml:space="preserve">FFF, FFE, FEF, EFF, FFC, FFD, FEE, FDF, _x000D_
EFE, EEF, DFF, FFB, FEC, FED, FDE, FCF, EFC, EFD, EEE, EDF, DFE, DEF, CFF, FFA, FEB, FDC, FDD, FCE, FBF, EFB, _x000D_
EEC, EED, EDE, ECF, DFC, DFD, DEE, DDF, CFE, CEF, BFF, FF9, FEA, FDB, FCC, FCD, FBE, FAF, EFA, EEB, </t>
  </si>
  <si>
    <t xml:space="preserve">0EE, 0DE, 0DF, 0FD, _x000D_
3FE, 1BE, 1DD, 08C, 06E, 1FB, 04F, 0CE, 0CF, 0ED, 4DE, _x000D_
29E, 2DB, 16C, 3EE, 3EF, 12F, 1AE, 1AF, 1CD, 09B, 07C, 07D, 0B9, 1EB, 1EC, 05E, 0D8, 2FE, 2FF, 03F, 0F6, 0BE, 0BF, 0DD, 0FB, 0FC, 37E, 4CE, 4ED, 2AD, 28E, 28F, 2CB, 17B, 199, </t>
  </si>
  <si>
    <t xml:space="preserve">AFF, BDF, _x000D_
AEF, CBF, BCF, _x000D_
BEE, EFF, ADF, AFE, AAC, CAF, ACA, CCE, FDF, _x000D_
CEC, BBF, BDE, EEF, BFC, BFD, </t>
  </si>
  <si>
    <t xml:space="preserve">0EE, 0DE, 0DF, 0FD, _x000D_
3FE, 1BE, 1DD, 1FB, 08C, 0CE, 0CF, 06E, 0ED, 04F, _x000D_
4DE, 29E, 3EE, 3EF, 2DB, 1AE, 1AF, 16C, 1CD, 2FE, 2FF, 1EB, 1EC, 09B, 07C, 07D, 0B9, 0BE, 0BF, 12F, 0DD, 05E, 0D8, 0FB, 0FC, 03F, 0F6, 4CE, 37E, 4ED, 2AD, 3DE, 3DF, 28E, 28F, _x000D_
2CB, </t>
  </si>
  <si>
    <t xml:space="preserve">AFF, BDF, _x000D_
AEF, CBF, BCF, _x000D_
BEE, ADF, AFE, EFF, AAC, CAF, ACA, _x000D_
CCE, BBF, BDE, CEC, ACF, FDF, AEE, BFC, </t>
  </si>
  <si>
    <t xml:space="preserve">1FE, 1EF, 0FF, 2ED, 2DE, 2FE, 3FE, 1FD, 2EF, 1EE, 2CF, 1DF, 1FF, 0FE, 0EF, _x000D_
3EA, 3FB, 2FA, 2FB, 3CD, 3EC, 3ED, 2EC, 4ED, 3DE, 2DD, 4DE, 2FC, 2FD, 3BE, 3FD, 1FC, 2EE, 3CF, 2CE, 3EE, 3EF, 1ED, 4FE, 4EF, 2DF, 1DE, 3AF, 2FF, 2BF, 3FF, 0FD, 1CF, 0EE, 6FF, </t>
  </si>
  <si>
    <t xml:space="preserve">ADD, ACE, AFA, AEE, ADF, AFC, AFD, BEC, AFF, BEF, BFD, BFF, CEF, CFE, ABA, ACB, ADA, ABC, ABD, AAE, </t>
  </si>
  <si>
    <t xml:space="preserve">FFE, FFF, EFE, EFF, FEE, FEF, FFD, DFE, DFF, EEE, EEF, _x000D_
EFD, FDE, FDF, FED, FFC, CFE, CFF, DEE, DEF, DFD, EDE, EDF, EED, FCE, FCF, EFC, FDD, FEC, FFA, FFB, BFE, BFF, CEE, CEF, CFD, DDE, DDF, _x000D_
DED, ECE, ECF, DFC, EDD, FBE, FBF, EEC, FCD, EFA, EFB, FDC, </t>
  </si>
  <si>
    <t xml:space="preserve">FFE, FFF, EFE, EFF, FEE, FEF, FFD, DFE, DFF, EEE, EEF, _x000D_
EFD, FDE, FDF, FED, FFC, CFE, CFF, DEE, DEF, </t>
  </si>
  <si>
    <t xml:space="preserve">0EE, 0FD, 3FF, _x000D_
0DE, 0DF, 1CE, 0ED, 2BE, 1DD, 0FB, 0FC, 1EB, 1EC, 2DB, 07F, 1FA, _x000D_
2FF, 08E, 0F5, 2EA, 3EF, 09C, 4DF, 18C, 04F, 3FE, 0AB, 0CE, 0CF, 05E, 4EE, 13F, 1BE, 1BF, 0B9, 0BA, 06C, 06D, 0DD, 2AE, 2AF, 1A9, 4FC, 07B, 1CD, 15C, 0C8, 39E, 0EB, 0EC, </t>
  </si>
  <si>
    <t xml:space="preserve">BFF, _x000D_
ADB, AFF, BEF, CDF, BFE, _x000D_
AAE, AAF, CEE, ABD, CFC, BAD, ACB, ACC, DEC, BBB, ADA, AEF, _x000D_
BCA, BDF, </t>
  </si>
  <si>
    <t xml:space="preserve">2FE, 1FE, 1FF, 0C9, _x000D_
09D, 2EE, 2EF, 3DE, 3DF, 4CE, 0D7, 0AB, 2FD, 07F, 3ED, 0FE, 0FF, 16F, 1EE, 1EF, 0E6, 0B9, 0BA, _x000D_
2DE, 2DF, 08D, 08E, 1A9, 3FB, 3FC, 3CE, 3CF, 17D, 4EB, 4BE, 4BF, 1FD, 0C7, 0C8, 0F4, 0F5, 5AE, 09B, 09C, 2ED, 1B7, 1B8, 1E4, 3DD, 18B, </t>
  </si>
  <si>
    <t xml:space="preserve">ADE, _x000D_
ACE, ACF, AFB, BBE, CAE, ADD, _x000D_
BCD, AEB, AEC, ABE, ABF, BDB, BDC, BAE, BAF, CCB, _x000D_
ACD, FFE, FFF, </t>
  </si>
  <si>
    <t xml:space="preserve">0DF, 0EE, 1BF, 0CF, _x000D_
1EC, 0FC, 0FD, 1CE, 0DE, 06F, 29F, 1AF, 0BF, 3FE, _x000D_
09C, 1FB, 2CC, 1DC, 1DD, 0EC, 0ED, 07E, 0C9, 2AE, 1BE, 0CE, 0AB, 2F9, 14F, 05F, 37F, 4DE, 28F, 19F, 3EE, 3EF, 0AF, 2FE, 2FF, 0F6, _x000D_
2DB, 17C, 1EB, 08C, 08D, 0FB, 0D8, 3AC, 2BC, 2BD, </t>
  </si>
  <si>
    <t xml:space="preserve">BEF, AFF, _x000D_
CED, BFD, BFE, ACB, BDF, AEF, CCF, AAD, _x000D_
CFC, ADA, BCA, EFF, BED, BEE, CDD, CDE, AFD, AFE, </t>
  </si>
  <si>
    <t xml:space="preserve">FFE, FFF, FEE, FEF, EFE, EFF, FFD, _x000D_
EEE, EEF, FDE, FDF, DFE, DFF, FED, EFD, FFC, EDE, EDF, DEE, DEF, FCE, FCF, CFE, CFF, EED, FDD, DFD, FEC, EFC, FFA, FFB, _x000D_
DDE, DDF, ECE, ECF, CEE, CEF, FBE, FBF, BFE, BFF, EDD, DED, FCD, CFD, EEC, FDC, DFC, FEA, FEB, </t>
  </si>
  <si>
    <t xml:space="preserve">FFE, FFF, FEE, FEF, EFE, EFF, FFD, _x000D_
EEE, EEF, FDE, FDF, DFE, DFF, FED, EFD, FFC, EDE, EDF, DEE, DEF, </t>
  </si>
  <si>
    <t xml:space="preserve">9EE, 9EF, 8FE, 8FF, 9FD, AEF, 9FF, AFE, BFF, CFD, BBE, ACE, ACF, 9DE, 9DF, ADD, 8EE, 8EF, 9ED, 7FE, 7FF, AEC, 8FD, DFE, 9FC, AFA, AFB, CBF, BCF, ADF, BDE, AEE, 9FE, BED, AFD, EFF, BFB, BFC, _x000D_
CDF, BEF, AFF, DDD, CED, CEE, BFD, BFE, CFC, ABE, ABF, BAE, </t>
  </si>
  <si>
    <t xml:space="preserve">AEF, AFE, BFF, CFD, BBE, ACE, ACF, ADD, AEC, DFE, AFA, AFB, CBF, BCF, ADF, BDE, AEE, BED, AFD, EFF, </t>
  </si>
  <si>
    <t xml:space="preserve">0EF, 1ED, 0FD, 0FE, 07F, 1FC, _x000D_
09C, 2BF, 1CF, 0DF, 2CD, 1DD, 1DE, 0ED, 0EE, 0B9, 06F, 2DC, 15F, 1EC, 0FC, 4FF, 07E, 0C7, 0C8, 2EA, 1FA, 1FB, _x000D_
08C, 08D, 2AF, 17C, 39F, 1BF, 0CF, 0D6, 3E8, 2F8, 2F9, 09B, 3AD, 2BD, 2BE, 1CD, 1CE, 0DD, 0DE, 1D4, 0E4, 0E5, </t>
  </si>
  <si>
    <t xml:space="preserve">ADE, AFB, _x000D_
ACE, ACF, BBE, ADD, _x000D_
AEB, AEC, BDB, AFA, BEA, ABE, ABF, BAE, BAF, DFE, DFF, _x000D_
EEE, ACD, BBD, </t>
  </si>
  <si>
    <t xml:space="preserve">1FE, 0BE, 0CD, 0FE, 0FF, _x000D_
1EE, 1EF, 2DE, 0AE, 0AF, 3CE, 0FA, 19E, 0DC, 05E, 1FD, 0BD, 2ED, _x000D_
0EE, 0EF, 3DD, 1AD, 1DE, 1DF, 2CE, 2CF, 09E, 09F, 4FE, 4FF, 06D, 3BE, 0EA, 0EB, 18E, 18F, 5EE, 1DA, 4AE, 27E, 6DE, 0CC, 09A, 2FC, 0FD, 1BC, 04E, 04F, 3EC, 1ED, </t>
  </si>
  <si>
    <t xml:space="preserve">ADD, ABF, BFF, DFD, CEF, _x000D_
BFA, AEC, ACD, ACE, BBD, AFF, AAF, CAD, _x000D_
CFD, CFE, BEF, DED, AFA, AFB, AAA, </t>
  </si>
  <si>
    <t xml:space="preserve">0EE, 0FD, _x000D_
0DE, 0DF, 1CE, 0ED, 1DD, 0C9, 2FF, 07F, 3EF, 0FB, 0FC, 1EB, 1EC, 08E, _x000D_
0D8, 3FD, 1FA, 09C, 09D, 0CE, 0CF, 18C, 1BE, 1BF, 0E6, 2AE, 0AB, 2F8, 0DD, 1CD, 2BD, 0F5, 1FF, 2EF, 0B9, 0BA, 3DF, 087, 1A9, 02F, 0EB, 0EC, 06F, 4CF, 1DB, 1DC, 2CB, 2CC, </t>
  </si>
  <si>
    <t xml:space="preserve">AFE, _x000D_
AEE, AEF, BDE, AFD, _x000D_
BED, BFB, AAC, CEB, DFF, ADE, ADF, _x000D_
ABB, BCE, BCF, CBE, AED, EFD, BDD, CCD, </t>
  </si>
  <si>
    <t xml:space="preserve">FFF, EFF, FEF, FFE, DFF, EEF, FDF, _x000D_
EFE, FEE, CFF, DEF, EDF, FCF, FFD, DFE, EEE, FDE, BFF, CEF, DDF, ECF, FBF, EFD, FED, CFE, DEE, EDE, _x000D_
AFF, FCE, BEF, CDF, DCF, EBF, FAF, FFB, FFC, DFD, EED, FDD, BFE, CEE, DDE, ECE, 9FF, AEF, FBE, BDF, CCF, DBF, EAF, </t>
  </si>
  <si>
    <t xml:space="preserve">7FF, 8EF, 8FE, 6FF, 7EF, 8DF, 9CF, 9FE, 9FF, AEE, BDE, 9FD, 7FE, 8EE, AFF, 9DE, BEF, ACE, 5FF, 6EF, 7DF, _x000D_
AFD, 8CF, BED, 9BF, DFE, AAF, 8FF, B9F, 9EE, 9EF, ADE, ADF, AFB, BCE, CBE, 8FD, 9ED, BFE, ADD, CEE, 6FE, EFF, 7EE, 8DE, AEF, 9CE, BFC, BDF, ABE, </t>
  </si>
  <si>
    <t xml:space="preserve">AEE, BDE, AFF, BEF, ACE, AFD, BED, DFE, AAF, ADE, ADF, AFB, BCE, CBE, BFE, ADD, CEE, EFF, AEF, BFC, </t>
  </si>
  <si>
    <t xml:space="preserve">0DD, 0FB, 2FF, 3EF, 0AF, 0CD, 0CE, 19F, _x000D_
1BD, 0EB, 0EC, 1DB, 1FF, 2EF, 03E, 3DF, 4CF, 3FD, 3FE, 4ED, 09F, 0BD, 0BE, 5DD, 18F, 1AD, 1AE, _x000D_
0DB, 0DC, 27F, 29D, 1CB, 1CC, 2BB, 0FA, 1EA, 3AB, 2DA, 0FF, 2F8, 1EF, 2DF, 04D, 06B, 02E, 02F, 3CF, 08A, 2FD, 2FE, </t>
  </si>
  <si>
    <t xml:space="preserve">AAF, ACE, AEC, BFA, _x000D_
ABE, BAE, ADC, ADD, DFE, DFF, BCC, AFA, AFB, EEE, BEA, _x000D_
CDA, FFC, AAE, CFE, CFF, </t>
  </si>
  <si>
    <t xml:space="preserve">0DF, 1BF, 0FE, 0CF, _x000D_
29F, 3FF, 0EE, 1AF, 0BF, 2EC, 1FC, 4DF, 1CE, 28F, 3EF, _x000D_
06E, 0DE, 19F, 2FF, 0AF, 2DC, 0BB, 5BF, 2AE, 1EC, 1ED, 4CF, 08D, 36F, 14E, 1BE, 0FC, 0FD, 3DF, 27F, 05E, 05F, 0CE, 18F, 2EF, 3BC, 19B, 2FB, 0DA, _x000D_
09F, 2CC, 2CD, 1FF, 38E, 7FF, </t>
  </si>
  <si>
    <t xml:space="preserve">BFF, CDF, _x000D_
BEF, AFF, ADC, AAE, DED, DBF, CFD, CFE, CCF, _x000D_
BDF, BBC, AEF, AFB, ACC, ACD, ECD, DDD, DDE, </t>
  </si>
  <si>
    <t xml:space="preserve">FFF, EFF, FEF, FFD, FFE, DFF, EEF, FDF, _x000D_
EFD, EFE, FED, FEE, CFF, DEF, EDF, FFC, FCF, DFD, DFE, EED, EEE, BFF, FDD, FDE, CEF, DDF, EFC, ECF, FEC, CFD, CFE, FBF, DED, DEE, AFF, _x000D_
EDD, EDE, BEF, FFB, FCD, FCE, CDF, DFC, DCF, EEC, BFD, BFE, EBF, FDC, CED, </t>
  </si>
  <si>
    <t xml:space="preserve">0DF, 2FF, 0EE, 0FF, 0FD, 1EF, 0CF, 0CD, 1BF, 1FF, 1FD, 2EF, _x000D_
0DE, 1FB, 2ED, 3DF, 0DC, 1CE, 0AF, 0EF, 2FE, 0ED, 1DF, 2FC, 3EE, 0EB, 1DD, 5FF, 0BF, 2CF, 0BD, 0BE, 1AF, 0FE, 1AD, 29F, 0FB, 0FC, 1ED, 1EE, 3FF, 29D, 2DF, 3FD, 0CE, 1EB, 1EC, 0F9, 0FA, 38F, </t>
  </si>
  <si>
    <t xml:space="preserve">AFF, ACF, BBF, ADE, BCE, AAF, AEF, AED, ABF, BDF, _x000D_
ABD, ABE, BDD, CFE, CFF, ABB, CFC, BAF, CCF, BAD, </t>
  </si>
  <si>
    <t xml:space="preserve">2FF, 0EB, 3EF, 0CD, 0AF, 1FF, 0FA, 3FE, 2EF, _x000D_
0DB, 0DC, 3DF, 1CB, 0BD, 0BE, 4CF, 2BB, 1AD, 09F, 5BF, 29D, 0FF, 03E, 18F, 2FE, 1EF, 0EA, 1F8, 27F, 3EE, 2DF, 4FC, _x000D_
1DA, 0CB, 0CC, 2E8, 4DE, 5EC, 3CF, 2CA, 1BB, 1BC, 0AD, 0AE, 5CE, 4BF, 04D, 2AB, 2AC, 19D, </t>
  </si>
  <si>
    <t xml:space="preserve">ACE, BBE, AFB, _x000D_
ADD, BEB, ABE, ABF, BCD, DFF, BAE, BAF, EEF, FFD, FDF, _x000D_
AEB, AEC, BFA, ACD, CFF, BDB, </t>
  </si>
  <si>
    <t xml:space="preserve">FFF, EFF, FEF, FFD, FFE, DFF, EEF, _x000D_
FDF, EFD, EFE, CFF, FED, FEE, DEF, FFC, EDF, DFD, DFE, FCF, BFF, EED, EEE, CEF, FDD, FDE, EFC, DDF, CFD, CFE, FEC, ECF, DED, DEE, AFF, _x000D_
FBF, FFB, BEF, EDD, EDE, DFC, CDF, FCD, FCE, BFD, BFE, EEC, DCF, CED, CEE, 9FF, </t>
  </si>
  <si>
    <t xml:space="preserve">BFF, BFD, CEF, 9FF, DDF, AEF, CFE, BDF, FFF, DEE, AFF, AFD, AFE, CCF, BEF, DFF, BED, BEE, 8FF, CDF, EEF, CDD, CDE, 9EF, BFE, BFC, DCF, EFF, ADF, DCD, CEE, EFD, CEC, 9FD, 9FE, EBF, EFB, FEF, BCF, DDE, EBD, _x000D_
CFF, FED, AED, AEE, DDC, 7FF, CFD, FEB, FAF, </t>
  </si>
  <si>
    <t xml:space="preserve">BFF, BFD, CEF, DDF, AEF, CFE, BDF, FFF, DEE, AFF, AFD, AFE, CCF, BEF, DFF, BED, BEE, CDF, EEF, CDD, </t>
  </si>
  <si>
    <t xml:space="preserve">0EF, 0FD, 0FE, 1ED, _x000D_
0DF, 2DD, 1CF, 4FF, 2BF, 1FB, 1FC, 0ED, 0EE, 5EF, 07E, 2EB, 2EC, _x000D_
0F6, 0AB, 1DD, 1DE, 16E, 3DB, 0CF, 2CD, 2CE, 19B, 0D8, 4CB, 00F, 3FF, 1BF, 08D, 3BD, 0FB, 0FC, 5FD, 5FE, 2FA, 4EF, 2AF, 0BA, 1EB, 1EC, 17D, 6ED, 4AD, 3EA, 0DD, 0DE, </t>
  </si>
  <si>
    <t xml:space="preserve">AFE, AFF, CFC, BEE, CDE, _x000D_
BFC, BFD, AEE, AEF, AAC, CEC, CED, BDE, BDF, _x000D_
DDC, CCE, CCF, AFC, AFD, ECC, </t>
  </si>
  <si>
    <t xml:space="preserve">FFF, EFF, FEF, FFD, FFE, DFF, EEF, FDF, _x000D_
EFD, EFE, FED, FEE, CFF, DEF, FFC, EDF, FCF, DFD, DFE, EED, EEE, FDD, FDE, BFF, CEF, EFC, DDF, FEC, ECF, FBF, CFD, CFE, DED, DEE, _x000D_
FFB, EDD, EDE, FCD, FCE, AFF, BEF, DFC, CDF, EEC, DCF, FDC, EBF, BFD, BFE, CED, </t>
  </si>
  <si>
    <t xml:space="preserve">0BE, 1AE, 0EB, 1FF, 1DB, 2EF, 0CD, 1BD, _x000D_
0FA, 0AE, 0AF, 1EA, 05E, 2FD, 2FE, 19E, 19F, 3ED, 0FF, 28E, 0DB, 0DC, 4DD, 1EF, 1CB, 1CC, 2DF, 2BB, 3CF, 06D, 0BD, 4BF, 1F8, 1F9, 1AD, 2E8, _x000D_
3FC, 29D, 0EA, 4EC, 1FD, 1FE, 1DA, 09E, 09F, 2ED, 2EE, 04E, 04F, 5FF, </t>
  </si>
  <si>
    <t xml:space="preserve">AFF, BEF, _x000D_
AEF, BDF, CCF, _x000D_
ADA, CFC, AFE, BEE, ABC, CDE, ADF, BCF, CBF, _x000D_
DAF, BFC, BFD, ACA, ACB, CEC, </t>
  </si>
  <si>
    <t xml:space="preserve">FFF, EFF, FEF, FFD, FFE, DFF, EEF, FDF, _x000D_
EFD, EFE, FED, FEE, CFF, DEF, FFC, EDF, FCF, DFD, DFE, EED, EEE, BFF, FDD, FDE, CEF, EFC, DDF, FEC, ECF, CFD, CFE, DED, DEE, FBF, _x000D_
FFB, AFF, EDD, EDE, BEF, FCD, FCE, DFC, CDF, EEC, DCF, BFD, BFE, FDC, CED, CEE, </t>
  </si>
  <si>
    <t xml:space="preserve">0FF, _x000D_
0EF, 1DF, 2CF, 0AD, 2FC, 0FE, 0DA, 1EE, _x000D_
08F, 2DE, 4FF, 0DF, 0BC, 17F, 5EF, 1CF, 6DF, 0E9, 2BF, 3FA, 1FC, 1FD, 09D, 09E, 3AF, 2EC, 2ED, 0EE, 18D, 0CA, 0CB, 49F, 3DC, 5FE, _x000D_
1DE, 3FF, 1BA, 27D, 4CC, 6EE, 07F, 2CE, 4EF, 0F7, 0F8, 2AA, 0CF, 0AC, 05B, </t>
  </si>
  <si>
    <t xml:space="preserve">AFE, _x000D_
AEE, AEF, BDE, CCE, _x000D_
AFD, CFB, BED, ADE, ADF, CDD, BCE, BCF, _x000D_
EFF, CBE, CBF, FEF, BFB, BFC, DAE, </t>
  </si>
  <si>
    <t xml:space="preserve">FFF, EFF, FEF, FFD, FFE, DFF, EEF, FDF, _x000D_
EFD, EFE, CFF, FED, FEE, DEF, EDF, FCF, FFC, DFD, DFE, BFF, EED, EEE, CEF, FDD, FDE, DDF, ECF, FBF, EFC, CFD, CFE, AFF, FEC, DED, DEE, BEF, _x000D_
EDD, EDE, CDF, FCD, FCE, DCF, EBF, FFB, DFC, BFD, BFE, FAF, 9FF, EEC, </t>
  </si>
  <si>
    <t xml:space="preserve">0EF, 0CE, 2FE, 0FE, _x000D_
0AD, 0DF, 0DD, 05F, 1CF, 08F, 2BF, 3FF, 0BE, 0BF, 1FE, 1FF, 4EF, 1FC, 0BC, 2EE, 2EF, 1AE, 1FA, 2EC, _x000D_
0EE, 3DE, 29E, 06E, 0EC, 1DE, 4CE, 09D, 09E, 2CE, 0CF, 09B, 18D, 6FE, 0CD, 1BF, 4FE, 18B, 04F, 2FF, 27D, 0CB, 1BD, 07F, 2FD, 04D, </t>
  </si>
  <si>
    <t xml:space="preserve">AFE, _x000D_
BFF, AEE, AEF, CEF, AEC, BDE, _x000D_
CCE, AAF, AFF, AFD, CFE, AFB, BEF, BED, ADE, ADF, _x000D_
CDF, CDD, ADC, </t>
  </si>
  <si>
    <t xml:space="preserve">0DE, 0CE, 0CF, _x000D_
0ED, 1BE, 2AE, 1FB, 0BE, 0BF, 4FF, 02F, 0DD, _x000D_
1AE, 1AF, 5EF, 0FB, 0FC, 1CD, 11F, 29E, 29F, 1EB, 1EC, 6DF, 2BD, 6FD, 38E, 2DB, 2F9, 47E, 3FF, 3E9, 0AE, 0AF, 4EF, 05C, 03E, 0CD, 07A, 01F, 19E, 19F, 5DF, 0EB, 0EC, _x000D_
1BD, 14C, 12E, 0B7, 16A, </t>
  </si>
  <si>
    <t xml:space="preserve">CFE, BFE, BFF, _x000D_
CEE, CEF, DDE, AAC, ACA, DFC, ECE, AFE, AFF, EEC, _x000D_
BEE, BEF, CDE, CDF, FFA, CFC, CFD, </t>
  </si>
  <si>
    <t xml:space="preserve">FFE, FFF, EFE, EFF, FEE, FEF, FFD, DFE, DFF, EEE, EEF, FDE, FDF, _x000D_
EFD, FED, CFE, CFF, DEE, DEF, EDE, EDF, FFC, FCE, FCF, DFD, EED, FDD, BFE, BFF, CEE, CEF, DDE, DDF, EFC, ECE, ECF, FEC, FBE, FBF, _x000D_
CFD, DED, EDD, FFB, FCD, AFE, AFF, BEE, BEF, CDE, CDF, </t>
  </si>
  <si>
    <t xml:space="preserve">FFE, FFF, EFE, EFF, FEE, FEF, FFD, DFE, DFF, EEE, EEF, FDE, FDF, _x000D_
EFD, FED, CFE, CFF, DEE, DEF, EDE, </t>
  </si>
  <si>
    <t xml:space="preserve">5FE, 5FF, 6EE, 6FF, 7EF, 6FD, 7FE, 4FE, 4FF, 5EE, 5EF, 6DE, 6DF, 7CE, 8FE, 8FF, 9EE, 6EF, 7DF, 5FD, 8CF, 6ED, 7DD, _x000D_
9FF, AEF, 9FD, 6FE, 7EE, 8DE, 3FE, 3FF, 4EE, 4EF, 6FC, 5DE, 5DF, 7EC, 6CE, 6CF, 7BE, 7BF, 8AE, 7FF, 8EE, 8EF, AFE, 9DE, 9DF, 7FD, 8ED, </t>
  </si>
  <si>
    <t xml:space="preserve">AEF, AFE, ACE, BFF, ADF, ADD, BCF, AEE, CFF, CFD, BDE, DEF, AEC, ABE, ABF, BAE, _x000D_
AFF, BEF, AFD, ACF, </t>
  </si>
  <si>
    <t xml:space="preserve">0FF, 1EF, 08E, 1FD, 1FE, 2ED, 0EF, 1DF, _x000D_
2CF, 0D9, 0BB, 09D, 2FC, 0FD, 0FE, 1ED, 1EE, 07E, 07F, 2DD, 2DE, 16E, 0DF, 3CD, 1CF, 0E8, 2BF, _x000D_
3AF, 0C9, 0CA, 1B9, 0AB, 0AC, 19B, 08D, 3FA, 1FC, 17D, 2EC, 0ED, 0EE, 3DC, 1DD, 1DE, 06E, 06F, 2CD, 2CE, 0F6, 0F7, </t>
  </si>
  <si>
    <t xml:space="preserve">AFF, _x000D_
BFD, AEF, BDF, _x000D_
AFD, AFE, CFB, BED, BEE, ADF, CDD, BCF, FFF, CBF, AAB, _x000D_
BFB, BFC, AED, AEE, CEB, </t>
  </si>
  <si>
    <t xml:space="preserve">FFF, EFF, FEF, FFE, DFF, EEF, FDF, _x000D_
EFE, FEE, FFC, FFD, CFF, DEF, EDF, DFE, FCF, EEE, FDE, EFC, EFD, BFF, FEC, FED, CEF, DDF, CFE, FFB, ECF, DEE, FBF, _x000D_
EDE, DFC, DFD, FCE, AFF, EEC, EED, BEF, FDC, FDD, CDF, EFB, BFE, DCF, CEE, FEB, EBF, DDE, FAF, CFC, </t>
  </si>
  <si>
    <t xml:space="preserve">0FE, _x000D_
0EE, 0EF, 1DE, 0FD, 1ED, 07F, _x000D_
1FB, 1FC, 0DE, 0DF, 2EB, 1CE, 1CF, 0C9, 2BE, 09C, 0ED, 3AE, 2FA, 1DD, 3FF, 0D8, 2CD, 06F, 4EF, 0AB, 5DF, 15F, 0FB, 0FC, _x000D_
01E, 1EB, 1EC, 0CE, 0CF, 07E, 0E7, 2DB, 2DC, 4FE, 1BE, 1BF, 0B9, 0BA, 16E, 3CB, 5EE, 2AE, 2AF, </t>
  </si>
  <si>
    <t xml:space="preserve">ADE, AED, _x000D_
DFF, AFB, AFC, ACE, ACF, BEB, BBE, CAE, _x000D_
ADD, BFA, BCD, CFF, DEF, AEB, AEC, EDF, ABE, ABF, </t>
  </si>
  <si>
    <t xml:space="preserve">0EF, 0FD, 0FE, 1ED, 0DF, _x000D_
1CF, 1FB, 1FC, 0ED, 0EE, 2EB, 1DD, 1DE, 0CF, 2CD, 1BF, _x000D_
3BD, 2AF, 04D, 0FB, 0FC, 39F, 2F9, 2FA, 1EB, 1EC, 0DD, 0DE, 3E9, 2DB, 2DC, 02F, 1CD, 1CE, 0BF, 3CB, 2BD, 2BE, 11F, 1AF, 05B, 05C, 0C4, 4BB, 3AD, 3AE, 29F, _x000D_
0A6, 14B, 49D, </t>
  </si>
  <si>
    <t xml:space="preserve">AAF, ADB, ABD, _x000D_
BAD, AEA, ACB, ACC, EFF, _x000D_
AAD, AAE, BBB, BBC, FEF, CAB, ADA, DFF, ABB, ABC, BCA, _x000D_
EEF, </t>
  </si>
  <si>
    <t xml:space="preserve">FFF, FFD, FFE, FEF, EFF, FFC, FED, FEE, _x000D_
FDF, EFD, EFE, EEF, DFF, FFB, FEC, FDD, FDE, EFC, FCF, EED, EEE, EDF, DFD, DFE, DEF, CFF, FF9, FFA, FEB, FDC, EFB, FCD, FCE, EEC, _x000D_
EDD, EDE, FBF, DFC, ECF, DED, DEE, DDF, CFD, CFE, CEF, BFF, FF8, FE9, FEA, FDB, </t>
  </si>
  <si>
    <t xml:space="preserve">6FD, 5FF, 6FC, 6ED, 6EE, 6DF, 5FD, 5FE, 7FD, 5EF, 7EE, 7EF, 4FF, 6FE, 6FF, 8FE, 8EF, _x000D_
7FF, 9FF, 7F9, 7EB, 7DC, 7CD, 7CE, 6FB, 6EC, 7BF, 8FA, 6DD, 6DE, 8EC, 8DD, 6CF, 5FC, 5ED, 5EE, 8CE, 8CF, 7FC, 7ED, 5DF, 7DE, 7DF, 4FD, 4FE, 4EF, 9DE, 6EF, 8FD, 9CF, </t>
  </si>
  <si>
    <t xml:space="preserve">ADF, AFF, ABE, AAF, AFB, AFC, AED, BBF, ADE, ACF, BFC, BFD, ABA, BEE, BDF, AFE, AEF, _x000D_
CFD, CFE, ADA, </t>
  </si>
  <si>
    <t xml:space="preserve">0AE, 0BC, 0BD, 0CB, 2EE, 1FE, 1FF, 0D9, 0DA, 2FC, 2FD, 0E8, 0F6, 0F7, 18E, _x000D_
09E, 09F, 19C, 0AC, 0AD, 1AB, 3CE, 0BB, 2DE, 2DF, 1B9, 1EE, 1EF, 3DC, 3DD, 0C9, 0CA, 2EC, 2ED, 0FE, 0FF, 1C8, 1FC, 1FD, 3EB, 0D8, 2FB, 1D6, 3F9, 0E6, 0E7, 01F, 1E4, 1E5, 02E, </t>
  </si>
  <si>
    <t xml:space="preserve">AEE, AEF, AFD, _x000D_
BCE, BCF, ADE, ADF, BDD, AED, BEB, BEC, AFB, AFC, _x000D_
BFA, EFF, CAE, CAF, BBE, BBF, ACE, </t>
  </si>
  <si>
    <t xml:space="preserve">FFF, EFF, FFD, FFE, FEF, DFF, EFD, EFE, FFC, _x000D_
EEF, FED, FEE, FDF, CFF, DFD, DFE, EFC, FFB, DEF, EED, EEE, FEC, EDF, FDD, FDE, FCF, BFF, CFD, CFE, DFC, EFB, FF9, FFA, CEF, DED, DEE, EEC, _x000D_
FEB, DDF, EDD, EDE, FDC, ECF, FCD, FCE, FBF, AFF, BFD, BFE, CFC, </t>
  </si>
  <si>
    <t xml:space="preserve">0FD, 1FF, 0BF, _x000D_
0FC, 0ED, 0EE, 1EC, 0DF, 1DD, 1CF, 0AC, 0F8, 0E9, 0EA, 08F, 0FF, 0DB, 1FD, 1FE, 0CC, 0CD, 1EF, 2FC, 0BE, 2ED, 2EE, 1BC, _x000D_
2DF, 0AF, 0FB, 0D7, 19F, 0EC, 1F9, 1FA, 0C8, 1EB, 0DD, 0DE, 0BA, 1DC, 2E9, 0CF, 06E, 1CD, 1CE, 0AB, 2CC, 1BF, 05F, </t>
  </si>
  <si>
    <t xml:space="preserve">ACF, _x000D_
AFA, AEB, ADD, ACE, ABF, BFF, BBE, BAF, CFE, _x000D_
CEF, DFC, DDF, AEA, ADB, ADC, ACD, _x000D_
AFF, BDA, ABE, </t>
  </si>
  <si>
    <t xml:space="preserve">1FF, 0FF, 08E, _x000D_
1EF, 09C, 1FD, 1FE, 2DF, 2ED, 2EE, 0C7, 2FB, 2FC, 3DD, 0D5, 3EB, 0EF, 0E4, 3F9, 07E, 07F, _x000D_
0FD, 0FE, 1DF, 0F2, 08C, 08D, 16E, 1ED, 1EE, 09B, 2CF, 17C, 0A9, 0AA, 7FF, 1FB, 1FC, 2DD, 2DE, 3BF, 18B, 0B7, 0B8, 2EB, 2EC, 199, 3CD, 3CE, 4AF, </t>
  </si>
  <si>
    <t xml:space="preserve">AAF, ABD, ADA, _x000D_
DFE, DFF, AAD, AAE, ABC, EEE, _x000D_
ACA, ACB, BAC, EFC, EFD, BBA, FEC, CFE, CFF, FFA, DEE, </t>
  </si>
  <si>
    <t xml:space="preserve">FFF, EFF, FEF, FFD, FFE, DFF, EEF, FDF, _x000D_
EFD, EFE, FED, FEE, CFF, DEF, EDF, FCF, FFC, DFD, DFE, EED, EEE, BFF, FDD, FDE, CEF, DDF, ECF, FBF, EFC, FEC, CFD, CFE, DED, DEE, _x000D_
EDD, EDE, AFF, BEF, FCD, FCE, CDF, DCF, FFB, EBF, FAF, DFC, EEC, BFD, BFE, FDC, </t>
  </si>
  <si>
    <t xml:space="preserve">0FF, _x000D_
0EF, 1DF, 0ED, 09F, 0CF, 0FE, _x000D_
1EE, 0FC, 0AE, 0DF, 1CF, 0DD, 0DE, 1CD, 2BF, 3FD, 0DB, 3AF, 08F, 08D, 17F, 1FF, 2EF, 1FD, 0BF, 3DF, 1AF, 0BD, _x000D_
0EE, 03F, 1DE, 06F, 0EC, 2CE, 1DC, 4FE, 0EA, 09E, 3BE, 2CC, 18E, 09C, 0CD, 0CE, 1BF, 2FD, 2FE, 1BD, 1BE, </t>
  </si>
  <si>
    <t xml:space="preserve">AEF, ACE, CFE, _x000D_
AFE, ADF, ADD, BCF, _x000D_
ABE, DFF, ABC, BAE, BFE, BFF, BFC, CEE, CEF, CEC, DDE, AEE, AEC, </t>
  </si>
  <si>
    <t xml:space="preserve">0CF, 0BF, _x000D_
0DE, 1AF, 0FC, 5FE, 0AF, 0CE, _x000D_
19F, 0EC, 0ED, 1BE, 28F, 1DC, 2CC, 37F, 1FA, 2EA, 4FE, 4FF, 5EE, 5EF, 09F, 6DE, 04D, 0BE, 02F, 18F, 0DC, 0DD, 0A8, 1AE, _x000D_
13D, 1CC, 1CD, 27F, 11F, 0FA, 0FB, 29E, 2BC, 2BD, 1EA, 1EB, 36F, 38E, 2DA, 2DB, 3AC, 45F, </t>
  </si>
  <si>
    <t xml:space="preserve">AFF, BEF, CDF, CFD, _x000D_
AEF, BDF, CCF, BFD, BFE, CED, CEE, DBF, DDD, _x000D_
ECD, AAB, ADF, BCF, AFD, AFE, BED, </t>
  </si>
  <si>
    <t xml:space="preserve">FFF, EFF, FEF, FFD, FFE, DFF, EEF, FDF, _x000D_
EFD, EFE, CFF, FED, FEE, DEF, EDF, FCF, FFC, DFD, DFE, BFF, EED, EEE, CEF, FDD, FDE, DDF, ECF, FBF, EFC, CFD, CFE, FEC, AFF, DED, DEE, BEF, _x000D_
EDD, EDE, CDF, FCD, FCE, DCF, FFB, EBF, DFC, BFD, BFE, EEC, FAF, 9FF, </t>
  </si>
  <si>
    <t xml:space="preserve">1FF, 0EE, 1DE, 4FE, _x000D_
0FF, 0FD, 0AF, 0FB, 1EF, 1ED, 19F, 2DF, 0DE, 0DF, 0DC, 3CF, 0DA, 08E, 1CE, 1CF, 1CC, 2BE, 17E, _x000D_
0BE, 5FF, 3FE, 3FF, 3AE, 3FC, 1FE, 1AE, 1FC, 6EF, 4EE, 4EC, 2EE, 0EF, 0ED, 5DE, 0EB, 09F, 3DE, 09D, 1DF, 1DD, 0E9, 1DB, 18F, 2CF, 18D, </t>
  </si>
  <si>
    <t xml:space="preserve">AEF, _x000D_
AFE, EFF, BEE, ADF, BCF, _x000D_
ABC, CBF, DAF, BFD, DFF, AEE, _x000D_
EEF, BDE, ACF, ACB, FDF, CCE, BBF, DBE, </t>
  </si>
  <si>
    <t xml:space="preserve">0FD, 0CF, 0ED, _x000D_
1BF, 1DD, 0BF, 0DD, 0DE, _x000D_
1AF, 0FC, 1CD, 1CE, 29F, 1EC, 2BD, 2DC, 38F, 3AD, 2FA, 6FE, 05D, 07B, 03E, 099, 0AF, 0CD, 0CE, 12E, 19F, _x000D_
0EC, 1BD, 1BE, 21E, 1DC, 28F, 2AD, 2AE, 5FE, 5FF, 1FA, 1FB, 2CC, 37F, 39D, 39E, 2EA, 2EB, 6EE, 6EF, 3BC, </t>
  </si>
  <si>
    <t xml:space="preserve">ABC, CFF, ADA, DEF, BCA, EFD, _x000D_
BFF, CEF, AAC, AAD, ACA, ACB, DDF, BBA, BBB, DFD, DFE, ECF, _x000D_
EED, EEE, </t>
  </si>
  <si>
    <t xml:space="preserve">0DF, 0FF, 1FF, 1FD, _x000D_
1BF, 0CF, 0CD, 0CB, 0DE, 0DC, 1DF, 0EF, 0ED, 2DF, 1EF, 0EB, 2DD, 1ED, 1EE, 0FD, 0FE, 1EB, 08F, 0FB, 0FC, 2EE, 1FE, 08D, 0FA, 1FC, 09E, 2FF, 1FA, 0AF, 09C, 2FD, _x000D_
4EF, 3FF, 0AD, 0BF, 1AF, 29F, 3FD, 0BD, 0BE, 1AD, 3FB, 0BB, 0BC, 1AB, </t>
  </si>
  <si>
    <t xml:space="preserve">ADE, AEF, AED, AFE, AAF, _x000D_
BFE, BFF, CEE, BFC, ABD, ABB, ACE, ACF, CFF, CFD, DEF, ACC, BBE, ADF, ADD, </t>
  </si>
  <si>
    <t xml:space="preserve">AFF, BFF, BDF, AEF, 9FF, CFE, BEF, CDF, DFE, FFF, CFC, BEE, AFE, ADF, BCF, 9EF, CBF, 8FF, CEE, BFE, DDE, CCF, DBF, _x000D_
CFF, DEE, DEF, EDE, DFF, EEF, EFF, FEF, CEC, CED, BFC, BFD, DDC, BDE, AEE, CCE, 9FE, ACF, 9DF, EFB, BBF, 8EF, CAF, CFD, DED, 7FF, D9F, </t>
  </si>
  <si>
    <t xml:space="preserve">AFF, BFF, BDF, AEF, CFE, BEF, CDF, DFE, FFF, CFC, BEE, AFE, ADF, BCF, CBF, CEE, BFE, DDE, CCF, DBF, </t>
  </si>
  <si>
    <t xml:space="preserve">FFF, FEF, EFF, FFD, FFE, FDF, EEF, DFF, _x000D_
FED, FEE, EFD, EFE, FCF, EDF, DEF, CFF, FFC, FDD, FDE, EED, EEE, DFD, DFE, FBF, ECF, DDF, CEF, BFF, FEC, EFC, FCD, FCE, EDD, EDE, _x000D_
DED, DEE, CFD, CFE, FAF, EBF, DCF, FFB, CDF, BEF, FDC, AFF, EEC, DFC, FBD, FBE, </t>
  </si>
  <si>
    <t xml:space="preserve">0EF, 0FE, 1CF, 0DF, 0DD, _x000D_
1FF, 0BF, 1DE, 3EF, 09E, 0EE, 2AF, 0EC, 2FF, 1BF, 2FD, 1BD, 0CF, 07F, 0CD, 0CE, 2DF, 07D, 0CB, 19F, 1EF, 02F, _x000D_
1ED, 0AF, 0FF, 3FE, 0AD, 2BE, 0FD, 4CF, 0FB, 1CE, 17E, 38F, 1CC, 3DF, 3DD, 0DE, 08E, 29F, 0DC, 2EF, 29D, 08C, 2ED, </t>
  </si>
  <si>
    <t xml:space="preserve">AEE, AAF, BEF, AFF, AFD, _x000D_
BCE, ADE, ADF, ADC, DFE, ABE, CEE, BFE, CCF, BDF, BDD, _x000D_
EFF, AEF, AED, AEB, </t>
  </si>
  <si>
    <t xml:space="preserve">09F, 17F, 08F, 0AE, _x000D_
0CC, 3EE, 0EA, 2FE, 2FF, 25F, 16F, 07F, 18E, 09E, 1AC, 0BC, 0BD, _x000D_
1CA, 4CE, 3DE, 3DF, 0DA, 0DB, 2EE, 2EF, 1E9, 1FE, 1FF, 3FD, 0F9, 33F, 24F, 01D, 15F, 03B, 26E, 06F, 17E, 28C, 08E, 19C, 19D, 078, 0AC, 0AD, 2AA, 5AE, 1BA, 1BB, 4BE, </t>
  </si>
  <si>
    <t xml:space="preserve">AAF, ACD, _x000D_
BAD, ABD, ABE, ADC, BEA, AFA, _x000D_
EEE, DFE, DFF, AAD, AAE, FFC, BBC, ACC, CCA, BDA, AEA, AEB, </t>
  </si>
  <si>
    <t xml:space="preserve">FFF, EFF, FEF, FFE, DFF, EEF, FDF, _x000D_
EFE, FEE, CFF, DEF, EDF, FCF, FFC, FFD, DFE, EEE, FDE, BFF, CEF, DDF, ECF, FBF, EFC, EFD, _x000D_
FEC, FED, CFE, DEE, EDE, FCE, BEF, AFF, CDF, DCF, EBF, FAF, FFB, DFC, DFD, EEC, EED, FDC, FDD, BFE, CEE, DDE, ECE, FBE, AEF, </t>
  </si>
  <si>
    <t xml:space="preserve">FFF, EFF, FEF, FFE, DFF, EEF, FDF, _x000D_
EFE, FEE, CFF, DEF, EDF, FCF, FFD, DFE, EEE, FDE, BFF, CEF, DDF, ECF, FBF, EFD, FED, CFE, DEE, EDE, _x000D_
FCE, AFF, BEF, CDF, DCF, EBF, FAF, FFB, FFC, DFD, EED, FDD, BFE, CEE, DDE, ECE, 9FF, FBE, AEF, BDF, CCF, DBF, EAF, </t>
  </si>
  <si>
    <t xml:space="preserve">0EF, 0ED, 2FE, 0CE, 1BE, 0FE, 0FC, 0DF, 1CF, 0AE, 0DD, 1CD, 2EE, 1FE, 1FF, 3DE, 08F, 17F, _x000D_
0DB, 2EC, 0BE, 0BF, 1FC, 1FD, 1AE, 29E, 0BD, 1DE, 0EE, 2CE, 2FF, 3EF, 4DF, 1DC, 0EC, 0CF, 1BF, 2FD, 09E, 3ED, 2AF, 18E, 39F, 5FE, 0CD, 1BD, 0EA, 2AD, 1EE, 1EF, </t>
  </si>
  <si>
    <t xml:space="preserve">AEF, ACE, CFE, BBE, ACC, AFE, BEE, AFC, ADF, BCF, CBF, DFF, ADD, BCD, _x000D_
ADB, BFE, BFF, ABE, ABF, CEE, </t>
  </si>
  <si>
    <t xml:space="preserve">08F, 17F, 0AE, 0CC, 2FE, 3EE, 0EA, 1DA, 07F, _x000D_
16F, 09E, 18E, 25F, 1FE, 1FF, 0BC, 0BD, 2EE, 2EF, 1AC, 3DE, 3DF, 4CE, 02D, 00F, 0DA, 0DB, 1CA, 3FC, 3FD, 2BA, 4EC, 5DC, 0F9, 1E9, 06F, _x000D_
15F, 08E, 0FE, 0FF, 17E, 1EE, 1EF, 24F, 0AC, 0AD, 2DE, 2DF, 26E, 19C, </t>
  </si>
  <si>
    <t xml:space="preserve">ADD, AFB, DFF, AAF, _x000D_
ACD, BBD, AEB, AEC, BDB, CFF, DEF, EDF, FCF, _x000D_
EFD, EFE, FED, ABD, ABE, BAD, BAE, </t>
  </si>
  <si>
    <t xml:space="preserve">FFF, EFF, FEF, FFE, DFF, EEF, _x000D_
FDF, EFE, FEE, CFF, FFD, DEF, EDF, DFE, FCF, EEE, BFF, FDE, EFD, CEF, FED, DDF, CFE, FFC, ECF, DEE, _x000D_
EDE, FBF, AFF, DFD, BEF, FCE, EED, CDF, BFE, FDD, EFC, DCF, CEE, FEC, DDE, EBF, 9FF, CFD, FFA, FFB, AEF, ECE, DED, FAF, </t>
  </si>
  <si>
    <t xml:space="preserve">0DF, 0EE, 0FF, 1EF, _x000D_
0CD, 1FE, 0CF, 0DC, 1BF, 08F, 0DE, 2AF, 2FC, 1CE, 0EB, 09E, 0ED, 2FE, 2FF, 0EF, 0F7, 1DD, 3EE, 0F9, 0AF, 1DF, 0FC, _x000D_
4DE, 0FE, 1E9, 0BB, 1EC, 3FD, 2CF, 19F, 0BD, 0BE, 1EE, 3FF, 06E, 0BF, 1AB, 3BF, 1F8, 0CA, 1AD, 1AE, 2DE, 1FA, 1FB, </t>
  </si>
  <si>
    <t xml:space="preserve">AFD, BFE, _x000D_
ADF, CEE, AEB, BCF, AED, AEE, AAD, CFD, AAF, AFA, BDD, CFF, AFC, ABE, _x000D_
DEF, AFE, AFF, CCD, </t>
  </si>
  <si>
    <t xml:space="preserve">1FF, 2EF, 0BC, 0E9, 1AC, 2FD, 2FE, 0FF, _x000D_
3ED, 09E, 09F, 1EF, 0CB, 4DD, 2DF, 18E, 0F7, 0F8, 1E7, 3CF, 0AC, 0AD, 3FB, 3FC, 1FD, 1FE, 0D9, 0DA, 4BF, 19C, 19D, 4EB, _x000D_
2ED, 2EE, 0EF, 1C9, 28C, 5DB, 04B, 3DD, 3DE, 1DF, 08E, 08F, 1F6, 2B9, 0BB, 01F, 4CD, 4CE, </t>
  </si>
  <si>
    <t xml:space="preserve">ADC, BCC, DFF, ABE, ABF, EEF, AEB, BAE, _x000D_
ACC, ACD, CFF, EFD, AFA, BBC, BBD, DEF, FED, _x000D_
AAE, AAF, EDF, </t>
  </si>
  <si>
    <t xml:space="preserve">FFF, FFD, FFE, EFF, FEF, FFC, EFD, EFE, FED, FEE, _x000D_
DFF, EEF, FDF, FFB, EFC, FEC, DFD, DFE, EED, EEE, FDD, FDE, CFF, DEF, EDF, FCF, FFA, EFB, FEB, DFC, EEC, FDC, CFD, CFE, _x000D_
DED, DEE, EDD, EDE, BFF, FCD, FCE, CEF, DDF, FF8, FF9, ECF, FBF, EFA, FEA, DFB, </t>
  </si>
  <si>
    <t xml:space="preserve">0CF, 0EB, 0DC, 0DD, 2FE, 0CE, 1FF, _x000D_
2EF, 0BF, 1AF, 0F8, 0F9, 1E8, 0EA, 06F, 0DB, 1CB, 2FC, 2FD, 3EC, 099, 0CC, 0CD, 1FE, 2EE, _x000D_
1BC, 1BD, 3DE, 2AC, 0FF, 1EF, 08B, 0BE, 2DF, 5FF, 1AE, 1F5, 1F6, 3CF, 04D, 0F7, 0AF, 07C, 07D, 1E7, 19F, 0B5, 28F, 0E8, 0E9, </t>
  </si>
  <si>
    <t xml:space="preserve">ADE, AFA, _x000D_
AEB, AEC, ADD, ACE, ACF, BBE, CFF, _x000D_
AEA, BDA, ADB, ADC, BCB, BCC, _x000D_
ACD, CBB, BBD, DFC, ABE, </t>
  </si>
  <si>
    <t xml:space="preserve">1FE, 0FE, 0FF, 1EE, 1EF, _x000D_
1FC, 1FD, 2DE, 2EC, 2FA, 0EE, 0EF, 07D, 08B, 06F, 099, 0FC, 0FD, 1DE, 1DF, 0B6, _x000D_
1EC, 1ED, 0C4, 2CE, 2CF, 1FA, 1FB, 0D2, 2DC, 2DD, 2EA, 2EB, 0E0, 3BE, 3CC, 2F9, 3DA, 3F7, 6FF, 0DE, 0DF, 0EC, 0ED, 07B, 07C, 06D, 06E, 089, 08A, </t>
  </si>
  <si>
    <t xml:space="preserve">CFF, _x000D_
BFF, CEF, CFD, CFE, DDF, DED, DEE, DFB, DFC, EDD, EEB, AAA, AAB, _x000D_
AFF, BEF, BFD, BFE, CDF, CED, </t>
  </si>
  <si>
    <t xml:space="preserve">FFF, FEF, EFF, FFE, FDF, EEF, _x000D_
FEE, DFF, FCF, EFE, EDF, FFC, FFD, FDE, DEF, FBF, EEE, CFF, ECF, FEC, FED, DFE, FCE, DDF, EFC, EFD, FAF, EDE, FFB, CEF, _x000D_
EBF, FDC, FDD, DEE, BFF, FBE, DCF, EEC, EED, CFE, F9F, ECE, FEB, CDF, DFC, DFD, EAF, FCC, FCD, DDE, </t>
  </si>
  <si>
    <t xml:space="preserve">0DF, 1FF, 1BF, 0EE, 0AE, 0CF, _x000D_
0FA, 1CE, 02F, 18E, 0DC, 1EF, 3FE, 1AF, 09C, 0FD, 0BD, 0DE, 09E, 09F, 1FB, 0FF, 0BF, 2CF, 03E, 05F, 28F, 1DD, 19D, 4FF, 0EA, 0EB, 1FE, _x000D_
1BE, 0AB, 01F, 0CC, 17E, 17F, 2DB, 1DF, 3EE, 3EF, 06B, 19F, 3AF, 08C, 08D, 0ED, 2FC, </t>
  </si>
  <si>
    <t xml:space="preserve">ADF, AEE, _x000D_
ACF, BAF, AFD, _x000D_
ADE, ABF, BFB, BBE, _x000D_
AED, ACE, AAF, DEF, BEB, BEC, BCD, CFF, BAE, _x000D_
EED, AFB, </t>
  </si>
  <si>
    <t xml:space="preserve">0FF, 1DF, 03F, 1FD, 1FE, 05D, 0EF, 2BF, _x000D_
09A, 2DD, 11F, 0B8, 1CF, 13D, 2FB, 1ED, 1EE, 0D6, 02F, 0DF, 04D, 04E, 3BD, 06C, 2AF, 0FD, 0FE, 3DB, 08A, 2CD, 2CE, 1B6, 10F, _x000D_
1BF, 0A8, 0A9, 3F9, 12D, 12E, 2EB, 2EC, 14C, 1DD, 1DE, 38F, 0C6, 0C7, 01F, 0CF, 16A, </t>
  </si>
  <si>
    <t xml:space="preserve">CEF, BFF, CDF, _x000D_
CFE, BEF, AFF, DBF, CCF, _x000D_
DFC, CEE, BDF, BFE, AEF, DAF, DCE, CBF, _x000D_
DEC, CDE, BCF, CFC, </t>
  </si>
  <si>
    <t xml:space="preserve">FFF, EFF, FEF, FFE, DFF, EEF, FDF, _x000D_
EFE, FEE, CFF, FFC, FFD, DEF, EDF, DFE, FCF, EEE, FDE, BFF, EFC, EFD, CEF, FEC, FED, DDF, CFE, ECF, FFB, DEE, FBF, _x000D_
EDE, AFF, DFC, DFD, FCE, BEF, EEC, EED, CDF, FDC, FDD, BFE, DCF, EFB, CEE, EBF, FEB, DDE, 9FF, FAF, </t>
  </si>
  <si>
    <t xml:space="preserve">0DD, 1CD, 2FF, 3EF, 0EC, 0BF, 4DF, 1AF, 07C, _x000D_
3FE, 04F, 0CD, 0CE, 0FA, 0FB, 4EE, 1FF, 13F, 1EA, 1BD, 1BE, 08B, 2EF, 2DA, 2AD, 05E, 3DF, 0DC, 0AF, 4CF, 4FC, 1CC, _x000D_
1F9, 19F, 5EC, 5BF, 2FE, 06C, 06D, 2BC, 2E9, 28F, 3EE, 6AF, 0FF, 15C, 03F, 0EA, 0EB, 0BD, </t>
  </si>
  <si>
    <t xml:space="preserve">ACE, AFB, DFF, BBE, ADD, _x000D_
CFF, ABE, ABF, AEB, AEC, DEF, BAE, BAF, BDB, _x000D_
EDF, CCB, ACD, FCF, AFA, DFE, </t>
  </si>
  <si>
    <t xml:space="preserve">0CC, 0AE, 0DB, 0BC, 0BD, _x000D_
09E, 09F, 1AC, 5FE, 18E, 29C, 27E, 0E9, 1F7, 0CB, 1D9, 0AC, 0AD, 4FE, 4FF, 1BB, 08E, 08F, 19C, 19D, _x000D_
5EE, 5EF, 6FC, 17E, 17F, 28C, 28D, 6DE, 26E, 26F, 37C, 7CE, 0F7, 0F8, 0D9, 0DA, 35E, 1E7, 1E8, 46C, 3FE, 3FF, 0BB, 1C9, 1CA, </t>
  </si>
  <si>
    <t xml:space="preserve">ABA, DFE, DFF, EEE, FDE, _x000D_
AAA, AAB, CFE, CFF, DEE, DEF, EFC, EFD, EDE, EDF, FEC, FCE, FCF, _x000D_
BFE, BFF, </t>
  </si>
  <si>
    <t xml:space="preserve">0EC, 0BF, 1AF, 0FB, 0CE, _x000D_
0DC, 0DD, 2FF, 0AF, 1CC, 3EF, 2BC, 19F, 0EB, 28F, 06D, 0BE, 1DB, 37F, _x000D_
1AE, 3FD, 3FE, 2CB, 4ED, 29E, 07C, 0FA, 1FF, 0CC, 0CD, 1EA, 2EF, 1BC, 1BD, 09F, 04F, 3DF, 7FF, 08A, 08B, 2AC, 2AD, 18F, 4FC, 13F, 4CF, 8EF, 0DB, 39C, 17A, </t>
  </si>
  <si>
    <t xml:space="preserve">ABF, DFE, _x000D_
ADC, AAF, BCC, CFE, CFF, _x000D_
AEB, DEE, DEF, ABE, BDB, EDE, BAE, FCE, AFA, ACC, ACD, DFD, _x000D_
BEA, </t>
  </si>
  <si>
    <t xml:space="preserve">1FE, 1FF, 2EE, 0FE, 0FF, 1EE, 1EF, 2FC, 2FD, _x000D_
2DE, 2DF, 3EC, 3CE, 4DC, 4BE, 08B, 0EE, 0EF, 1FC, 1FD, 06D, 1DE, 1DF, 2EC, 2ED, 3FB, _x000D_
0D5, 2CE, 2CF, 3DC, 3DD, 04F, 0B7, 1C5, 3BE, 3BF, 4CC, 4CD, 13F, 1A7, 099, 09A, 5BC, 4AE, 4AF, 0FC, 0FD, 189, 07B, 07C, </t>
  </si>
  <si>
    <t xml:space="preserve">AEE, BDE, _x000D_
AFC, AFD, ADE, ADF, BEC, CFA, BCE, BCF, CDC, CBE, DAE, _x000D_
AEC, AED, BFA, BFB, ACE, ACF, BDC, </t>
  </si>
  <si>
    <t xml:space="preserve">1FF, 0CF, 0DE, 0EF, _x000D_
0ED, 0FF, 1EF, 0FD, 0FE, 2DF, 1ED, 0FB, 0FC, 0AF, 1EB, 1FE, 0BF, 0F9, 2EE, 1FC, 1AF, 0BD, 0BE, 2FF, 0F7, 1FA, 0CE, _x000D_
1AD, 0BB, 2FD, 1BE, 0DF, 0CC, 3FF, 1CF, 0DD, 0CA, 4EF, 3FD, 07F, 2BF, 1DF, 1CD, 0EE, 0DB, 3FB, 2CF, 07D, 16F, 1DD, </t>
  </si>
  <si>
    <t xml:space="preserve">ADF, CFF, AEE, AFF, _x000D_
AFD, BEF, ABF, BFF, ACF, BFD, BFE, CEF, ACD, ACE, BFB, _x000D_
CED, BBF, DDF, ACB, BBD, </t>
  </si>
  <si>
    <t xml:space="preserve">FFF, EFF, FEF, FFE, DFF, EEF, FDF, _x000D_
EFE, FEE, CFF, DEF, FFD, EDF, FCF, DFE, EEE, BFF, FDE, CEF, EFD, DDF, FED, ECF, CFE, FBF, DEE, _x000D_
FFC, EDE, AFF, BEF, FCE, DFD, CDF, EED, DCF, BFE, FDD, EBF, CEE, FAF, EFC, DDE, 9FF, FEC, AEF, ECE, CFD, BDF, FBE, DED, </t>
  </si>
  <si>
    <t xml:space="preserve">0DF, 0EE, _x000D_
0CF, 1BF, 0FC, 0FD, 2AF, 1EC, 0DE, 1CE, _x000D_
0BF, 1FB, 1AF, 0EC, 0ED, 29F, 4FF, 1DC, 1DD, 38F, 2CC, 0CE, 06D, 3BC, 1BE, 2F9, 09A, 15D, 0FB, 2AE, _x000D_
0AF, 3E9, 1EB, 39E, 0C7, 19F, 04F, 5FD, 2DB, 3FF, 0DC, 0DD, 07C, 6ED, 28F, 4EF, 3CB, 13F, 1CC, 1CD, </t>
  </si>
  <si>
    <t xml:space="preserve">AFF, _x000D_
AEF, BDF, _x000D_
AFE, BEE, ADF, BCF, CBF, _x000D_
BFC, BFD, DAF, AEE, CEC, BDE, DDC, ACF, CCE, BBF, DBE, _x000D_
AFC, </t>
  </si>
  <si>
    <t xml:space="preserve">3FE, 2FE, 2FF, 3EE, 3EF, _x000D_
4DE, 07C, 09A, 4FC, 05E, 0B8, 5CE, 0D6, 16C, 14E, 0F4, 1FE, 1FF, 2EE, 2EF, 3DE, 3DF, 3FC, 3FD, 4CE, 4CF, _x000D_
4EC, 4ED, 08A, 08B, 06C, 06D, 0A8, 0A9, 04E, 04F, 0C6, 0C7, 5BE, 5BF, 0FE, 0FF, 5DC, 5DD, 17A, 17B, 15C, 15D, 0E4, 0E5, </t>
  </si>
  <si>
    <t xml:space="preserve">CFE, CFF, DEE, BFE, BFF, _x000D_
CEE, CEF, DDE, DDF, DFC, DFD, ECE, EEC, AFE, AFF, FBE, BEE, BEF, FDC, _x000D_
FFA, </t>
  </si>
  <si>
    <t xml:space="preserve">FFE, FFF, FEE, FEF, EFE, EFF, FDE, FDF, FFD, EEE, EEF, FED, FCE, FCF, _x000D_
DFE, DFF, EDE, EDF, EFD, FDD, FFC, FBE, FBF, DEE, DEF, EED, ECE, ECF, FCD, FEC, FAE, FAF, CFE, CFF, DDE, DDF, DFD, EDD, EFC, EBE, EBF, FDC, FBD, FFA, FFB, F9E, F9F, _x000D_
CEE, CEF, DED, </t>
  </si>
  <si>
    <t xml:space="preserve">FFE, FFF, FEE, FEF, EFE, EFF, FDE, FDF, FFD, EEE, EEF, FED, FCE, FCF, _x000D_
DFE, DFF, EDE, EDF, EFD, FDD, </t>
  </si>
  <si>
    <t xml:space="preserve">0CD, 1FF, 2DF, 09F, 0BD, 0DC, 19D, 04F, 06E, _x000D_
08C, 1EF, 2CF, 2EE, 01E, 08F, 0AD, 0AE, 16F, 0CC, 18D, 1AC, 0EB, 0FF, 03F, 05E, 07C, 07D, 1DF, 09B, 11F, 1E9, 13E, 1FE, 2BF, 15C, 0BA, 2DE, _x000D_
39F, 0D8, 2FD, 3BE, 00E, 00F, 02D, 04C, 07F, 06A, 0F7, 09D, 09E, </t>
  </si>
  <si>
    <t xml:space="preserve">ACC, BFE, BFF, _x000D_
ABC, CDE, ADB, CFD, BEE, BEF, _x000D_
AAC, AAD, CCE, CCF, ACB, CED, DAE, AEA, BAB, DCD, AFE, </t>
  </si>
  <si>
    <t xml:space="preserve">0BE, 0DC, 0AE, 0CC, 0CD, _x000D_
1AC, 09E, 09F, 17E, 0EB, 0BC, 0BD, 19C, 19D, 08E, 08F, 27C, 1E9, 0DB, 16E, 16F, _x000D_
1BB, 24E, 0AC, 0AD, 4EE, 18C, 18D, 0F9, 0FA, 07E, 07F, 26C, 26D, 1D9, 1DA, 0CB, 15E, 15F, 2B9, 019, 34C, 1AB, 23E, 23F, 3FE, 3FF, 09C, 09D, 28B, </t>
  </si>
  <si>
    <t xml:space="preserve">AED, ABF, ADD, ADE, _x000D_
BBD, AAF, AFC, ACD, ACE, BAD, BAE, _x000D_
AEC, BFA, ABD, ABE, BCC, FEF, ADC, BEA, BEB, </t>
  </si>
  <si>
    <t xml:space="preserve">FFE, FFF, EFE, EFF, FEE, FEF, FFD, DFE, DFF, EEE, EEF, _x000D_
EFD, FDE, FDF, CFE, CFF, FED, DEE, DEF, FFC, DFD, EDE, EDF, BFE, BFF, EED, FCE, FCF, CEE, CEF, EFC, FDD, CFD, DDE, DDF, AFE, AFF, FEC, DED, ECE, ECF, _x000D_
FFA, FFB, BEE, BEF, DFC, EDD, FBE, FBF, BFD, </t>
  </si>
  <si>
    <t xml:space="preserve">FFE, FFF, EFE, EFF, FEE, FEF, FFD, DFE, DFF, EEE, EEF, _x000D_
EFD, FDE, FDF, CFE, CFF, FED, DEE, DEF, FFC, </t>
  </si>
  <si>
    <t xml:space="preserve">1FD, 0EF, 2ED, 1DF, 06F, 0FD, 0FE, 2CF, _x000D_
1ED, 1EE, 15F, 3BF, 0DF, 07E, 0D7, 2DD, 2DE, 1CF, 1FC, 3CD, 08C, 0B9, 0ED, 0EE, 3FA, 05F, 2BF, _x000D_
2EC, 4BD, 1DD, 1DE, 17C, 1A9, 4EA, 7FE, 14F, 3AF, 3DC, 0CF, 09B, 06E, 5AD, 0C7, 0C8, 0FC, 2CD, 2CE, 26C, 8EE, 0F4, </t>
  </si>
  <si>
    <t xml:space="preserve">EFF, FEF, ABE, ABF, AEB, DFF, BAE, _x000D_
BDB, ACD, EEF, AFA, CCB, BBD, FDF, CFF, BEA, AAE, AAF, _x000D_
ADB, ADC, </t>
  </si>
  <si>
    <t xml:space="preserve">4FF, 5EF, 06F, 6DF, 3FF, 15F, 4EF, _x000D_
0F4, 0D7, 0B9, 09B, 5FD, 5FE, 5DF, 07D, 07E, 2FF, 1E4, 1A9, 05F, 18B, 6ED, 6EE, 6CF, 3EF, 16D, 2D4, 2F2, 14F, 27B, 7FB, 7DD, 4FD, 4FE, 4DF, 7BF, 1FF, 25D, 0E4, 0E5, 0E6, 0C7, 0C8, _x000D_
0A9, 0AA, 08B, 08C, 8EB, 23F, 5ED, </t>
  </si>
  <si>
    <t xml:space="preserve">ABB, BAB, FFF, _x000D_
ACA, AAB, AAC, EFF, BBA, FEF, _x000D_
DFF, ABA, EEF, BAA, CFF, FFD, FFE, FDF, _x000D_
DEF, AAA, BFF, </t>
  </si>
  <si>
    <t xml:space="preserve">FFF, FEF, EFF, FFD, FFE, FDF, EEF, DFF, _x000D_
FED, FEE, EFD, EFE, FFC, FCF, EDF, DEF, FDD, FDE, CFF, EED, EEE, DFD, DFE, FEC, EFC, FBF, ECF, FFB, DDF, CEF, FCD, FCE, EDD, EDE, BFF, _x000D_
DED, DEE, CFD, CFE, FDC, EEC, FAF, DFC, EBF, FEB, DCF, EFB, CDF, FBD, FBE, </t>
  </si>
  <si>
    <t xml:space="preserve">2EF, 1FF, 0CD, 0FA, 2FE, 0AF, 0DC, 3CF, 03F, _x000D_
2DF, 1AD, 1DA, 1EF, 0BD, 0BE, 0EA, 0EB, 0FF, 04E, 2EE, 1BC, 18F, 1E9, 1FE, 0CC, 09F, 0F9, 3BF, 05D, 3EC, 11F, 2BA, 28D, _x000D_
2CF, 02F, 2FC, 2FD, 19D, 19E, 1CA, 1CB, 1DF, 1F8, 0AD, 0AE, 0DA, 0DB, 098, 0EF, 06B, </t>
  </si>
  <si>
    <t xml:space="preserve">ADF, AEE, _x000D_
BBF, BEC, ACF, AFC, AFD, BCE, _x000D_
BFB, ADE, CCC, AAA, BAF, BDC, BDD, ABF, DFF, AEC, AED, _x000D_
CAE, </t>
  </si>
  <si>
    <t xml:space="preserve">0AD, 08F, 0BC, 18D, 09D, 09E, 16F, 3EF, 07F, _x000D_
2FF, 0E8, 0CA, 0AC, 17D, 17E, 4ED, 08D, 08E, 24F, 4CF, 3FD, 3FE, 15F, 3DF, 06F, 2EF, _x000D_
1FF, 1E6, 1C8, 0F6, 0F7, 1AA, 0D8, 0D9, 0BA, 0BB, 18C, 5CD, 25D, 25E, 4FC, 09C, 4DD, 4DE, 16D, 16E, 5AF, 32F, 07D, 07E, </t>
  </si>
  <si>
    <t xml:space="preserve">AFD, ADF, BFB, BDD, _x000D_
AED, AEE, BBF, ACF, CDB, CBD, BEB, BEC, _x000D_
BCD, BCE, AFB, AFC, ADD, ADE, BAF, ABF, </t>
  </si>
  <si>
    <t xml:space="preserve">FFF, FEF, EFF, FFE, FDF, EEF, _x000D_
FEE, DFF, EFE, FFD, FCF, EDF, FDE, DEF, EEE, FED, CFF, FBF, DFE, EFD, ECF, FFB, FFC, FCE, DDF, EDE, _x000D_
FDD, CEF, FAF, DEE, EED, BFF, FEB, FEC, EBF, CFE, FBE, DFD, DCF, EFB, EFC, ECE, FFA, FCD, CDF, DDE, F9F, EDD, BEF, FDB, </t>
  </si>
  <si>
    <t xml:space="preserve">FFF, FEF, EFF, FFE, FDF, EEF, _x000D_
FEE, DFF, EFE, FCF, FFD, EDF, FDE, DEF, EEE, CFF, FBF, FED, DFE, ECF, EFD, FCE, DDF, FFC, EDE, CEF, FAF, _x000D_
FDD, DEE, BFF, EBF, EED, CFE, FBE, DCF, FEC, DFD, ECE, CDF, EFC, F9F, FCD, DDE, FFA, FFB, BEF, EAF, EDD, CEE, FAE, </t>
  </si>
  <si>
    <t xml:space="preserve">0AF, 2FE, 0DC, 0BE, 09F, _x000D_
0EB, 2EE, 2EF, 0CC, 0CD, 17F, 0AE, 1FE, 1FF, 1E9, 08F, 3CE, 1AC, _x000D_
25F, 0F9, 0FA, 2FD, 18E, 0DB, 2DE, 2DF, 03D, 0BC, 0BD, 16F, 09E, 01F, 1F8, 4AE, 28C, 1EE, 1EF, 3FB, 1D9, 1DA, 07F, 3DD, 1BB, 06A, 26E, 5FF, 3BE, 3BF, 19C, 19D, </t>
  </si>
  <si>
    <t xml:space="preserve">AEE, _x000D_
AFD, ADE, ADF, BFB, BBE, _x000D_
AED, ACE, ACF, DFF, BEB, BCD, EFD, _x000D_
BAE, BAF, EDF, AFB, AFC, ADD, ABE, </t>
  </si>
  <si>
    <t xml:space="preserve">0DF, 0EE, 0FF, 1FF, 0FD, 1FD, 1FB, 0CF, 1BF, 0DE, 0EF, 1CE, 1DF, _x000D_
1EF, 0ED, 0FE, 2DF, 1DD, 1ED, 1EE, 3CF, 1FE, 2DD, 0FB, 0FC, 2EE, 2FF, 1EB, 1EC, 1FC, 3EF, 2DB, 3FF, 2EC, 2FD, 4EF, 1FA, 3FD, 3FE, 2EA, 2FB, 0BF, 4ED, 4FE, 3FB, 1AF, 0CE, 2F9, 5FE, 29F, </t>
  </si>
  <si>
    <t xml:space="preserve">FFE, FFF, EFE, EFF, FEE, FEF, FFD, DFE, DFF, EEE, EEF, FDE, FDF, _x000D_
EFD, FED, CFE, CFF, FFC, DEE, DEF, EDE, EDF, FCE, FCF, DFD, EED, FDD, BFE, BFF, EFC, CEE, CEF, FEC, DDE, DDF, ECE, ECF, CFD, FBE, FBF, DED, FFB, _x000D_
EDD, FCD, AFE, AFF, DFC, BEE, BEF, EEC, </t>
  </si>
  <si>
    <t xml:space="preserve">0DF, _x000D_
0CD, 0FF, 1EF, 0CF, 1BF, 1FB, 0DE, 1FE, 1CE, 0AF, _x000D_
4FF, 07F, 0ED, 0BB, 1DD, 2FC, 0EF, 0BD, 0BE, 1DF, 1AD, 2FE, 2FF, 0BF, 2CF, 3EE, 08E, 1AF, 0F9, 4DE, 1E9, 0FB, 0FC, 29F, 0CA, 1EB, 1EC, 0CC, 0FE, 38F, 05E, 2DB, _x000D_
1EE, 1BC, 0CE, 09D, 2DE, 14E, 1BE, </t>
  </si>
  <si>
    <t xml:space="preserve">AEF, ABF, CFE, AFB, ACE, AFD, AFE, BED, _x000D_
ADD, AAD, DFF, BFC, ADF, AAF, EEF, BCF, _x000D_
BFE, BFF, CEE, CEF, </t>
  </si>
  <si>
    <t xml:space="preserve">0FD, 0DF, 1FB, 0ED, 0EE, _x000D_
1DD, 0CF, 1BF, 4FF, 5EF, 0FB, 0FC, 2F9, 1EB, 1EC, 0DD, 0DE, 2DB, _x000D_
1CD, 1CE, 03F, 08A, 2BD, 0BF, 3FF, 5FE, 1AF, 3AD, 12F, 4EF, 0D5, 29F, 06C, 5DF, 38F, 1F9, 1FA, 15C, 0B7, 6CF, 0EB, 0EC, 2E9, 2EA, 04E, 1DB, 1DC, 7BF, 3D9, 099, </t>
  </si>
  <si>
    <t xml:space="preserve">0DF, 0FF, 1FF, 1FD, _x000D_
0CF, 1BF, 0CD, 0DE, 0CB, 0EF, 1DF, 0DC, 0ED, 1EF, 2DF, 08F, 0FD, 0FE, 1ED, 1EE, 2DD, 0EB, 08D, 1FE, 09E, 0FB, 0FC, 1EB, 2EE, 0AF, 1FC, 2FF, 0FA, _x000D_
0BF, 1AF, 0AD, 29F, 2FD, 1FA, 0BD, 0BE, 3FF, 1AD, 4EF, 0CE, 1BE, 3FD, 0BB, 0BC, 1AB, </t>
  </si>
  <si>
    <t xml:space="preserve">AEF, AFE, BFE, BFF, ABD, BFC, _x000D_
ACE, ACF, CFF, ACC, ADF, BCF, ADD, ADB, AEE, BDE, AEC, _x000D_
AFF, BEE, BEF, </t>
  </si>
  <si>
    <t xml:space="preserve">FFF, EFF, FEF, FFE, DFF, EEF, FDF, _x000D_
EFE, FEE, FFD, CFF, DEF, EDF, FCF, DFE, EEE, FDE, EFD, FED, BFF, CEF, DDF, ECF, FBF, FFB, FFC, CFE, DEE, EDE, _x000D_
FCE, DFD, EED, FDD, BEF, AFF, CDF, DCF, EBF, FAF, EFB, EFC, FEB, FEC, BFE, CEE, DDE, ECE, FBE, FFA, CFD, </t>
  </si>
  <si>
    <t xml:space="preserve">1FE, 0DF, 0AF, 0EE, 0BE, 2FF, 0FA, _x000D_
1EC, 0CD, 0FC, 0FD, 09D, 2DE, 1EE, 1EF, 1BF, 0CF, 0FE, 0FF, 18F, 09F, 0D9, 1FB, 0DC, 0AC, 2ED, 1CE, 1FD, 0DE, 19E, 0AE, 3DF, 2EF, 1FF, 07F, _x000D_
0E8, 1DA, 0EA, 0EB, 04F, 0BB, 2CC, 2FC, 1DC, 1DD, 08B, 1AD, 0EC, 0ED, 0BD, </t>
  </si>
  <si>
    <t xml:space="preserve">AFF, BEF, ADF, BFE, _x000D_
AED, BDD, AEF, BDF, CCF, CFF, ACC, _x000D_
AFC, BEC, ACF, BBF, AFE, BEE, CDE, ADB, AAE, </t>
  </si>
  <si>
    <t xml:space="preserve">0BD, 09F, 0EA, 0CC, 2FE, 2FF, 3EE, 0AD, 0AE, 19D, _x000D_
08F, 17F, 0F8, 0F9, 1E8, 0DA, 0DB, 1CA, 3FD, 0BC, 1AC, 1FE, 1FF, 2EE, 2EF, 3DE, 3DF, 4CE, 09D, 09E, 5BE, 18D, 18E, 27D, _x000D_
1F7, 07F, 16F, 0E8, 0E9, 1D8, 1D9, 25F, 2C8, 02C, 0CA, 0CB, 1BA, 1BB, 4FB, 2AA, </t>
  </si>
  <si>
    <t xml:space="preserve">ABF, _x000D_
AAF, AFA, ADC, BCC, _x000D_
ABE, BAE, DFF, EEF, AEA, AEB, BDA, CCA, ACC, ACD, _x000D_
BBC, BBD, CAC, AAE, CFF, </t>
  </si>
  <si>
    <t xml:space="preserve">0EF, 0CF, 1FE, _x000D_
0E9, 0FA, 0EC, 0CC, 0DD, 1FB, 0FC, 0FD, 0BD, 1EC, 0EE, 0CE, 1DE, 0AF, 0DF, 1FD, 0FE, 0FF, 0BF, 1CF, 1EE, 1EF, 1AF, 08F, 2DE, 2FE, 1FF, 2EF, 3FF, _x000D_
0E6, 0D7, 0F7, 0E8, 0D9, 0DA, 0BA, 0F9, 1C9, 1E9, 0CB, 0EA, 0EB, 09A, 1DA, 0AB, 0AC, 0DC, </t>
  </si>
  <si>
    <t xml:space="preserve">ABF, AFC, AEE, ADF, AFE, AFF, BFD, BEE, BFF, _x000D_
CFE, CEF, DFF, AAD, AEA, ADB, ADC, ACD, _x000D_
ABE, BCB, AFB, </t>
  </si>
  <si>
    <t xml:space="preserve">1EF, 0CD, 0FF, 0EA, _x000D_
1DF, 2EC, 1EE, 0AF, 05F, 0EF, 0BD, 0BE, 1FC, 1FD, 0CC, 0FE, 0DA, 0DB, 0E9, 0F8, 2BF, _x000D_
3FF, 2CE, 18F, 1CF, 2DC, 2DD, 19D, 19E, 1DE, 1AC, 09F, 2EB, 0DF, 1EC, 1ED, 04F, 0AD, 0AE, 1BA, 1BB, 05E, 2FA, 0EE, 06D, 0BC, 1C9, 1FB, 07B, 07C, </t>
  </si>
  <si>
    <t xml:space="preserve">ACF, CEF, ADD, ADE, BFF, CFE, AEC, AFA, AFB, _x000D_
BAF, DCF, ABF, BBD, CDF, ACD, ACE, BCC, BEF, CEE, ADC, </t>
  </si>
  <si>
    <t xml:space="preserve">FFF, FEF, EFF, FFE, FDF, EEF, _x000D_
FEE, FCF, DFF, EFE, FFD, EDF, FDE, FBF, DEF, EEE, FED, ECF, CFF, FCE, DFE, FAF, EFD, DDF, EDE, FFB, FFC, _x000D_
FDD, EBF, CEF, FBE, DEE, EED, F9F, DCF, BFF, ECE, FEB, FEC, CFE, FCD, EAF, DFD, CDF, FAE, DDE, EFB, EFC, EDD, F8F, </t>
  </si>
  <si>
    <t xml:space="preserve">0EF, 1FE, 2FF, _x000D_
08F, 0AF, 0CC, 0CE, 0CF, 0DD, 0DF, 1BE, 0EC, 0EE, 1CF, 0FC, 0FD, 0FA, 0FB, 0FE, 0FF, 1DE, 0F8, 1EC, 1EA, 1EE, 1EF, 1FB, 1FD, 2DC, 1FF, 2DE, 2ED, _x000D_
2EF, 2FC, 2FE, 3DF, 3EE, 3FC, 3FE, 3FF, 06F, 07D, 07F, 08E, 08C, 09D, 04F, 09F, 0AE, 4EE, </t>
  </si>
  <si>
    <t xml:space="preserve">AED, AFC, AFE, AFF, BEE, BFF, _x000D_
CEF, AAF, ABE, ACD, ACF, ADB, ADD, ADE, _x000D_
BBF, DFE, AEA, AEC, AEE, AEF, </t>
  </si>
  <si>
    <t xml:space="preserve">FFF, FEF, EFF, FFE, FDF, EEF, DFF, _x000D_
FEE, EFE, FFD, FCF, EDF, DEF, CFF, FDE, EEE, DFE, FED, EFD, FFB, FFC, FBF, ECF, DDF, CEF, BFF, FCE, EDE, _x000D_
DEE, CFE, FDD, EED, DFD, FEB, FEC, EFB, EFC, EBF, FAF, DCF, CDF, BEF, AFF, FFA, FBE, ECE, DDE, CEE, BFE, FCD, </t>
  </si>
  <si>
    <t xml:space="preserve">4EF, 3FF, 5CF, 4DF, 3EF, 6FF, 2FF, 4EE, 3FE, _x000D_
4FD, 5EF, 4FF, 6AF, 5FB, 5BF, 6ED, 4CF, 5FD, 5FE, 7DF, 3DF, 6EF, 2EF, 5FF, 6BE, 1FF, 5CE, 6FC, 4DE, 7EE, 3EE, 6FE, 2FE, 5DD, 7BF, 6CF, 4ED, 7FD, 5DF, 3FD, 8EF, 7FF, 6DB, 78F, 5EB, 5EC, 7CD, 69F, 6DD, 6DE, </t>
  </si>
  <si>
    <t xml:space="preserve">AEE, AFD, BEF, AFF, BFE, ADC, BCE, ADE, ADF, AEB, AAF, CFF, BDD, AED, CCF, BDF, _x000D_
AEF, ABE, AFA, DFD, </t>
  </si>
  <si>
    <t xml:space="preserve">0FC, 0DE, 1DC, 0EC, 0ED, _x000D_
1BE, 06D, 0CE, 0CF, 4EF, 3FF, 1EB, 0FB, 04F, 2BC, 1CC, 1CD, 0DC, 0DD, _x000D_
5ED, 0A8, 4FD, 4FE, 2E9, 1F9, 1FA, 38E, 29E, 29F, 1AE, 1AF, 0BE, 0BF, 05D, 05E, 14D, 0D5, 5CF, 4DF, 3EF, 08A, 2FF, 2CB, 1DB, 0EB, 0B7, 03F, 12F, 2F8, 39C, </t>
  </si>
  <si>
    <t xml:space="preserve">AEC, ACE, AFB, _x000D_
DFF, ADC, ADD, BCC, ABE, ABF, BAE, BAF, _x000D_
EFD, AEB, BDB, CFF, DEF, EDF, FCF, ACC, ACD, </t>
  </si>
  <si>
    <t xml:space="preserve">0DE, 0CF, 0FA, 1FF, 0EB, 0EC, _x000D_
0DD, 1BE, 0CE, 1AF, 2FC, 0BF, 1E8, 2EE, 1FE, 0F8, 0F9, 1DA, 2DF, 0EA, 1EF, 08D, 0FF, _x000D_
1CB, 1CC, 0DB, 0DC, 0C6, 07E, 07F, 1BD, 0CD, 3F9, 0B7, 0B8, 4FF, 29E, 3EB, 1AE, 0BE, 0A9, 2FB, 1F6, 3DC, 0F0, 28F, 2EC, 2ED, 1E7, 19F, </t>
  </si>
  <si>
    <t xml:space="preserve">AFE, _x000D_
BFB, AFD, BED, AEE, AEF, BDE, BDF, _x000D_
AAD, BFA, _x000D_
AFB, AFC, BEB, BEC, DFE, DFF, CDB, AED, BDD, CCD, </t>
  </si>
  <si>
    <t xml:space="preserve">0EE, 0FF, 0AF, 0FD, 0DE, _x000D_
0EF, 1BE, 0BE, 2EE, 1EE, 09F, 0ED, 1CF, 0CE, 0CF, 09D, 0EB, 1FE, 1FF, 2FF, 1CD, 0FE, 3FF, 04F, 0CD, 17F, 07F, 09B, 0DF, 2AF, 0E9, 1AE, 1AF, 0AE, 2FD, 1FC, 1FD, 0FC, 1CB, 17D, 0CB, _x000D_
07D, 2DE, 2DF, 1DE, 3DF, 0DD, 4DF, 08F, 0AC, </t>
  </si>
  <si>
    <t xml:space="preserve">AFF, AEF, _x000D_
AED, ACF, AEB, BCF, AFE, BCD, AAE, ADF, BFF, _x000D_
AFC, CAF, CFF, ADD, ADE, BFD, ABF, BDE, AFA, </t>
  </si>
  <si>
    <t xml:space="preserve">0DF, 0EE, _x000D_
2FF, 09D, 0FC, 0FD, 0CF, 3EF, 1EC, 1BF, 4DF, 2AF, 0AC, 0DE, 3FE, 07F, 1FB, 1CE, 4EE, 2BE, _x000D_
1FF, 0BB, 2EF, 0EC, 0ED, 08D, 08E, 0BF, 3DF, 1DC, 1DD, 17D, 4FC, 1AF, 4CF, 2F9, 2CC, 5EC, 26D, 0C9, 29F, 3E9, 5BF, 0F6, 3BC, 2FE, 09C, 1B9, 06A, 0FB, </t>
  </si>
  <si>
    <t xml:space="preserve">BFE, CEE, _x000D_
AFE, AFF, BEE, BEF, ADB, AAE, CDE, CDF, DCE, _x000D_
DFB, BFD, ABD, AEA, FFF, CED, BAD, AEE, AEF, </t>
  </si>
  <si>
    <t xml:space="preserve">CFF, DFF, DFD, DFE, DEF, EFE, EFC, EEF, EED, FFF, EDF, FEE, FDF, BFF, CFD, CFE, CEF, DFC, DED, DEE, EFF, EFD, EFB, DDF, EEE, EEC, FFD, FFE, FFB, FFC, FF9, FEF, EDD, EDE, FED, FEB, ECF, FDE, FDC, FCF, FCD, FCE, FBF, AFF, _x000D_
BFD, BFE, BEF, CFC, CED, CEE, </t>
  </si>
  <si>
    <t xml:space="preserve">CFF, DFF, DFD, DFE, DEF, EFE, EFC, EEF, EED, FFF, EDF, FEE, FDF, BFF, CFD, CFE, CEF, DFC, DED, DEE, </t>
  </si>
  <si>
    <t xml:space="preserve">FFF, EFF, FEF, FFE, DFF, EEF, FDF, _x000D_
EFE, FEE, FFC, FFD, CFF, DEF, EDF, FCF, DFE, EEE, FDE, EFC, EFD, FEC, FED, FFB, BFF, CEF, DDF, ECF, CFE, DEE, FBF, _x000D_
EDE, FCE, DFC, DFD, EEC, EED, FDC, FDD, EFB, AFF, FEB, BEF, CDF, DCF, FFA, BFE, EBF, CEE, DDE, FAF, </t>
  </si>
  <si>
    <t xml:space="preserve">0DF, 0EE, 2FF, 0AF, 19F, 0FC, 0FD, 1EC, 0BE, 0FF, _x000D_
1EF, 1FB, 0CD, 0D9, 08F, 1FD, 1FE, 0CF, 0DC, 2ED, 1BF, 4FF, 2AF, 09D, 1FF, 18D, 0DE, 0EA, 0EB, 2EF, 2FC, 1CE, 1DA, 3DF, 4CF, 0AC, 09F, 05F, _x000D_
18F, 0EC, 0ED, 2FE, 1DC, 1DD, 0F9, 27F, 3EE, 1E9, 2CC, 0BB, </t>
  </si>
  <si>
    <t xml:space="preserve">BFE, CEE, ADF, AEE, AAF, _x000D_
ABE, CFF, AFC, AFD, BEC, DEF, ACD, AFE, AFF, DFE, BEE, BEF, BFB, _x000D_
CDE, CDF, </t>
  </si>
  <si>
    <t xml:space="preserve">0AE, 0DB, 19E, 0BD, 0E9, 0EA, 1D9, _x000D_
2FE, 2FF, 09E, 09F, 0CB, 0CC, 3EE, 3EF, 18E, 18F, 1BB, 4DE, 0F8, 27E, 1E8, 0AD, 0D9, 0DA, 19D, 3FC, 3FD, 1C9, 1CA, 01F, 4EC, 28D, 2B9, _x000D_
5DC, 1F6, 2E6, 1FE, 1FF, 2EE, 2EF, 8FF, 05A, 08E, 08F, 0BB, 0BC, 3DE, 3DF, 0B3, </t>
  </si>
  <si>
    <t xml:space="preserve">ADD, ABF, BAF, AEC, _x000D_
ACD, ACE, BBD, AFA, AFB, CAD, BEA, _x000D_
AAF, ADC, BCC, DFF, ABD, ABE, EEF, BAD, BAE, </t>
  </si>
  <si>
    <t xml:space="preserve">08F, 1EE, 0BC, 0FE, 0FF, 09E, 16F, 0E9, 2CE, 1FD, 07F, _x000D_
0CB, 19C, 1DE, 1DF, 0AC, 0AD, 2FB, 0EE, 0EF, 17E, 1C9, 0F8, 2DD, 08E, 3AE, 15F, 0D9, 0DA, 1AB, 1ED, 2BE, 2BF, 06F, _x000D_
0BB, 1F6, 18C, 18D, 3DB, 1CE, 1CF, 0FD, 02D, 1D8, 4EF, 0C4, 09C, 09D, 2EB, 2EC, </t>
  </si>
  <si>
    <t xml:space="preserve">CEE, ACC, BFE, BFF, AAE, _x000D_
CFD, ADB, DCE, BAC, CDE, CDF, ABC, ABD, BEE, BEF, AFE, AFF, DFB, _x000D_
DDD, AEA, </t>
  </si>
  <si>
    <t xml:space="preserve">8FF, 9FE, 8FD, 8FE, 8EF, 7FF, 9EC, 9DD, 9DE, AEF, 9FB, AFE, 9CF, 9EE, 9EF, 9FD, _x000D_
8ED, 8EE, 9FF, 8FC, 8DF, ABD, ADD, AEC, ACE, ACF, AFA, BEF, BFD, 7FD, 7FE, 7EF, 9DC, 9EB, AEE, 9CD, 9CE, ADF, AFD, 9FA, 9BF, 9ED, 9DF, 9FC, AFF, BAE, 6FF, 8EC, 8DD, 8DE, </t>
  </si>
  <si>
    <t xml:space="preserve">AEF, AFE, ABD, ADD, AEC, ACE, ACF, AFA, BEF, BFD, AEE, ADF, AFD, AFF, BAE, ACB, ADA, ABC, BDD, BCE, </t>
  </si>
  <si>
    <t xml:space="preserve">0BE, 0EB, 0CD, 0AE, 0AF, 0FA, _x000D_
1EF, 0FF, 0DB, 0DC, 03F, 2ED, 0BD, 1FD, 1FE, 18E, 2CF, 4FF, 04E, 0EA, 09E, 09F, 1DF, 1BB, _x000D_
07B, 2FC, 0EF, 0CB, 0CC, 11F, 3CD, 5FD, 0A8, 02F, 19D, 2DD, 2DE, 05D, 0AD, 0F9, 26E, 3AF, 5DF, 1ED, 1EE, 3FA, 08A, 1CA, 17E, 17F, </t>
  </si>
  <si>
    <t xml:space="preserve">BFE, BFF, ACC, AAE, _x000D_
CDE, ADB, BEE, BEF, AFE, AFF, BAC, ABC, ABD, _x000D_
CED, BFD, AEA, DBE, BBB, CCE, CCF, </t>
  </si>
  <si>
    <t xml:space="preserve">FFF, FEF, EFF, FFE, FDF, EEF, _x000D_
DFF, FEE, EFE, FFC, FFD, FCF, EDF, DEF, FDE, CFF, EEE, DFE, FEC, FED, EFC, EFD, FFB, FBF, ECF, DDF, FCE, CEF, EDE, _x000D_
BFF, DEE, FDC, FDD, CFE, EEC, EED, DFC, DFD, FEB, EFB, FAF, FFA, EBF, DCF, FBE, CDF, ECE, BEF, DDE, FCC, </t>
  </si>
  <si>
    <t xml:space="preserve">0CE, 0FB, 2FF, 0DD, 1AE, 0BE, 0BF, _x000D_
0EB, 0EC, 3DF, 1BD, 2EF, 0CD, 0FA, 1FF, 28E, 3EE, 1CB, 1CC, 19E, 19F, 1F8, 2FE, 06C, 0AE, 0AF, _x000D_
0DB, 0DC, 03F, 4BF, 3CF, 3FC, 3FD, 1AD, 1DA, 2DF, 0A7, 07A, 07B, 0BD, 0D4, 0EA, 04E, 1EF, 4CE, 36E, 0FF, 2AB, 4FA, 27E, </t>
  </si>
  <si>
    <t xml:space="preserve">AFF, _x000D_
BDF, AEF, BEE, AFE, _x000D_
CBF, BCF, ADF, BFC, BFD, AAB, _x000D_
CCE, BDE, AEE, ABA, CAF, BBF, CDC, CDD, ACF, </t>
  </si>
  <si>
    <t xml:space="preserve">4FE, 5EF, 6FE, 4EE, 4EF, 5FE, 5CE, 4FF, 4FD, 5DF, 5DD, 3FE, 3FF, _x000D_
6EE, 6EF, 6BF, 4DE, 4DF, 5EE, 5EC, 7CE, 5BE, 5BF, 6FD, 6FF, 6FB, 6CE, 4ED, 69E, 5FF, 5FD, 7DD, 7DF, 5FB, 5CF, 5CD, 3EE, 3EF, 6DE, 6DF, 6DD, 4FC, 6AD, 4CE, 4CF, 6AF, 7EC, 7EE, 5DE, 5DC, </t>
  </si>
  <si>
    <t xml:space="preserve">ADF, AAF, BEE, ABE, AEB, AEE, BFD, BFF, ACD, ACF, AFA, AFC, AFD, AFE, AFF, CDF, BDC, BAF, BDE, BDF, </t>
  </si>
  <si>
    <t xml:space="preserve">FFF, EFF, FEF, FFE, DFF, EEF, _x000D_
EFE, FDF, FEE, FFD, CFF, DEF, DFE, EDF, EEE, EFD, FCF, FDE, BFF, FED, FFB, FFC, CEF, CFE, DDF, DEE, _x000D_
DFD, ECF, EDE, AFF, EED, FBF, EFB, EFC, FCE, BEF, FDD, BFE, FEB, FEC, CDF, FFA, CEE, CFD, DCF, DDE, 9FF, DED, EBF, DFB, </t>
  </si>
  <si>
    <t xml:space="preserve">0FE, 0FF, 1EE, 1FD, 2FB, _x000D_
09F, 0F8, 0AE, 18F, 0EE, 0EF, 1DE, 1DF, 0BD, 0FD, 2CE, 0CB, 1ED, 3BE, 2DD, 1BB, _x000D_
0DA, 3FF, 1FB, 1FC, 2EB, 2EC, 4EF, 08F, 0E8, 0E9, 3DB, 09E, 1D8, 0DE, 0DF, 4FD, 4FE, 2FA, 17F, 04F, 0B6, 0F7, 1CE, 1CF, 05E, 3EA, 5ED, 0AD, 18E, </t>
  </si>
  <si>
    <t xml:space="preserve">ADC, BFE, BFF, AEB, CEE, AAF, _x000D_
DDE, CFD, ABE, BAE, ACC, ACD, AFE, AFF, _x000D_
DFB, BBC, BEE, BEF, ADB, FFF, </t>
  </si>
  <si>
    <t xml:space="preserve">FFF, EFF, FFD, FFE, FEF, DFF, EFD, EFE, _x000D_
EEF, FFC, FED, FEE, CFF, FDF, DFD, DFE, DEF, EFC, EED, EEE, FFB, BFF, EDF, FEC, CFD, CFE, FDD, FDE, CEF, DFC, FCF, DED, DEE, EFB, _x000D_
AFF, DDF, EEC, FFA, BFD, BFE, EDD, EDE, FEB, BEF, CFC, ECF, FDC, CED, CEE, DFB, </t>
  </si>
  <si>
    <t xml:space="preserve">0EF, 0FE, _x000D_
1CF, 1DE, 0DF, 1EC, 0EE, 1FB, 0FC, 0FD, 09F, 0AD, 0BC, 0D9, 0E8, 0F6, 3EE, _x000D_
2FE, 2FF, 3FD, 04F, 2AF, 2BE, 1BF, 2CC, 1CE, 0CF, 1DC, 1DD, 2DB, 0DE, 1EB, 0EC, 0ED, 0FB, 1FA, 2F8, 17F, 18D, 19C, 08F, 09D, 09E, 0AC, 1B9, 0BB, 0C9, 0CA, 1C8, 05A, </t>
  </si>
  <si>
    <t xml:space="preserve">BFF, AEB, _x000D_
BEF, CDF, AFF, ABE, ABF, BAE, ACD, BFE, ADB, ADC, BCB, CFC, _x000D_
AEA, _x000D_
BDF, AEF, CCF, AAE, AAF, </t>
  </si>
  <si>
    <t xml:space="preserve">FFF, EFF, FEF, DFF, FFD, FFE, EEF, FDF, _x000D_
CFF, EFD, EFE, DEF, FED, FEE, EDF, FCF, DFD, DFE, BFF, FFC, CEF, EED, EEE, DDF, FDD, FDE, ECF, CFD, CFE, AFF, EFC, FBF, DED, DEE, BEF, FEC, _x000D_
CDF, EDD, EDE, DCF, FCD, FCE, BFD, BFE, DFC, 9FF, FFB, EBF, CED, CEE, </t>
  </si>
  <si>
    <t xml:space="preserve">0BF, 1FF, 2EF, 0CE, 3DF, _x000D_
0AF, 0FB, 0FF, 2FE, 19F, 1EF, 0DD, 3EE, 08C, 2DF, 28F, 03E, 3CF, 0BE, _x000D_
1AE, 4BF, 1FA, 1FE, 0EB, 0EC, 3FD, 09B, 09F, 0EF, 29E, 5AF, 2EE, 1DB, 04D, 04F, 1DF, 18F, 0CD, 3DE, 7FE, 69F, 0C8, 07C, 07D, 2CB, 07A, 2CF, 13F, 27F, 1BD, </t>
  </si>
  <si>
    <t xml:space="preserve">ABE, AEB, BFE, BFF, CEE, ACD, _x000D_
DDE, AAE, AFA, ECE, AFE, AFF, CFD, ADB, ADC, BEE, BEF, _x000D_
DED, BCB, CDE, </t>
  </si>
  <si>
    <t xml:space="preserve">0FF, 1EF, 0EF, _x000D_
1DF, 1FD, 1FE, 2CF, 06E, 2ED, 08C, 0AA, 8FF, 3BF, 3DD, 3FB, 0DF, _x000D_
0FD, 0FE, 4EB, 1CF, 1ED, 1EE, 7FF, 2BF, 2DD, 2DE, 05E, 05F, 07C, 07D, 09A, 09B, 8EF, 2FB, 2FC, 3AF, 0B9, 3CD, 3CE, 16C, 14E, 0D7, 9DF, 18A, 3EB, 3EC, 49F, 0CF, 4BD, 0F5, </t>
  </si>
  <si>
    <t xml:space="preserve">ACF, _x000D_
ABF, ADE, BAF, AFC, BEC, _x000D_
AAF, ACE, AEC, AED, BBE, BDC, BDD, CAE, _x000D_
BFA, BFB, CCC, CEA, DBC, ABE, </t>
  </si>
  <si>
    <t xml:space="preserve">0FE, 0FF, 06F, 1CE, 0EE, 0EF, 09C, 07E, _x000D_
1FB, 1DD, 05F, 1BE, 1BF, 0FD, 0C9, 0DE, 0DF, 0AB, 08C, 08D, 2FF, 06E, 1EB, 1EC, 12F, 1CD, 28E, 04F, 0D8, 1AE, 1AF, 0ED, 0B9, 0BA, _x000D_
0CE, 0CF, 09B, 15C, 3CF, 07C, 07D, 067, 2BB, 2EF, 13E, 1FA, 05E, 29D, 1DB, 1DC, </t>
  </si>
  <si>
    <t xml:space="preserve">AFE, BCE, AEE, AEF, _x000D_
BFB, BDD, AFD, BBE, ADE, ADF, _x000D_
BEB, BEC, BCD, AED, BAE, BAF, ACE, ACF, _x000D_
DDF, CFF, </t>
  </si>
  <si>
    <t xml:space="preserve">7FF, 8FE, 9FE, 8EF, 6FF, AFF, 7FE, AEE, 9DF, 8FF, 7EF, BEF, CFE, 8FD, 5FF, 9FF, 9FD, 8EE, BDE, _x000D_
ACF, 9FB, 9FC, 6FE, 9EE, 9EF, AFE, 8DF, 9ED, AFC, 6EF, AEF, BFE, BFF, AFA, 7FD, AED, 9DE, 4FF, BFC, BFD, CCE, AEB, AEC, BFB, CFF, 7EE, BBF, BEE, ADE, ADF, </t>
  </si>
  <si>
    <t xml:space="preserve">AFF, AEE, BEF, CFE, BDE, ACF, AFE, AFC, AEF, BFE, BFF, AFA, AED, BFC, BFD, CCE, AEB, AEC, BFB, CFF, </t>
  </si>
  <si>
    <t xml:space="preserve">1FF, 0AE, 0BF, 0EC, _x000D_
2DF, 1EF, 0FF, 0CE, 0FB, 18E, 09E, 09F, 4FF, 09C, 0F9, 06F, 2EE, 1FE, 1CC, 19F, 0AF, 0DC, 0DD, 19D, 1CA, 0AD, 0DA, _x000D_
0AB, 1F7, 3BF, 07E, 0D8, 2CF, 3EC, 1DF, 2FC, 2FD, 0EF, 1AE, 04E, 0BE, 1DB, 0EB, 1AC, 04C, 0BC, 26E, 17E, 17F, 08E, </t>
  </si>
  <si>
    <t xml:space="preserve">AFF, _x000D_
AEF, BDF, _x000D_
ACC, BEE, AFE, DFF, AAE, ADF, BCF, CBF, ADB, _x000D_
BFC, BFD, CEC, ABC, ABD, BAC, AEE, BDE, </t>
  </si>
  <si>
    <t xml:space="preserve">0FC, 0CF, 1FF, 1BF, 0DE, 2EF, _x000D_
3DF, 0EC, 0ED, 2FE, 1DC, 0FB, 1EB, 0FF, 0BF, 0C9, _x000D_
1EF, 1FA, 1AF, 0CE, 2DF, 07F, 0D8, 1FE, 29F, 1BE, 3CF, 08E, 16F, 0DC, 0DD, 2EE, 2F8, 2AE, 4BF, 1CC, 1CD, 09C, 09D, 3DE, 0EB, 2FD, 5AF, 2BC, 2BD, 04D, 18C, 4CE, 0AB, 0F5, </t>
  </si>
  <si>
    <t xml:space="preserve">ADF, AED, BDD, CFF, AFC, _x000D_
DEF, ACF, DFD, BFA, _x000D_
EED, CEA, BBF, ADD, ADE, BFF, CAF, BCD, BCE, AAB, AAC, </t>
  </si>
  <si>
    <t xml:space="preserve">09F, 1FE, 1FF, 0CC, 0AE, 08F, _x000D_
2DE, 0F9, 0DB, 1EE, 1EF, 16F, 0BC, 0BD, 09E, 03D, 07F, 0FE, 0FF, 1D9, 2ED, 2CE, 2CF, 19C, _x000D_
17E, 0E9, 0EA, 1FD, 06A, 0CB, 1DE, 1DF, 15F, 0AC, 0AD, 04C, 08E, 3EB, 02D, 02E, 0EE, 0EF, 06F, 4FF, 3AE, 27C, 1E8, 2FB, 2FC, 00F, </t>
  </si>
  <si>
    <t xml:space="preserve">ACC, AAE, CEE, BFE, BFF, BAC, _x000D_
ADB, ABC, ABD, CFD, CDE, CDF, BEE, BEF, AFE, AFF, _x000D_
BBB, DDD, DFB, DBE, </t>
  </si>
  <si>
    <t xml:space="preserve">0FD, 0EC, 0FF, 1EF, 0EE, 0EF, 0DD, 0CF, 1FA, 0FA, 1FD, 2FD, 0FC, 0EB, 1FF, 0FE, 1EE, 2EF, 0ED, 1DD, 0DC, _x000D_
1DF, 0DE, 0DF, 2CF, 1CE, 1CF, 0CD, 0CE, 1BD, 0BF, 1AF, 1F9, 1E8, 0F8, 0F9, 1FB, 1FC, 2FC, 2EB, 0FB, 1EA, 1EB, 3FD, 0EA, 1DA, 1FE, 1ED, 2ED, 2EE, </t>
  </si>
  <si>
    <t xml:space="preserve">AFE, AEF, AEC, _x000D_
AFD, ADD, AEE, BFE, AFF, BDE, ACE, ACF, BEF, ADF, BCF, AAF, AFA, ADA, _x000D_
AEB, BFA, AFB, </t>
  </si>
  <si>
    <t xml:space="preserve">0FE, 0FF, 0FC, 1FF, 1DE, 0BF, 0EE, 0EF, _x000D_
0EC, 0ED, 1EF, 09E, 0EA, 1ED, 09C, 0CE, 19F, 0CC, 1CE, 1CF, 0FD, 0AF, 07D, 1CC, 3EE, 2CF, 0FB, 0AD, 1FE, 17E, 07B, 0DE, 0DF, 1FC, 0F9, 0AB, 1AE, 02F, 0DC, 0DD, 05F, 2FE, 2FF, 1DF, 08E, 08F, 02D, _x000D_
2FC, 0DA, 0DB, </t>
  </si>
  <si>
    <t xml:space="preserve">BFF, ABF, _x000D_
ACE, BEF, AAF, AFF, AFB, _x000D_
ADD, CCF, BFE, ABE, BDF, AEF, AEB, AEC, _x000D_
CDE, DAF, ACD, BEE, CBF, </t>
  </si>
  <si>
    <t xml:space="preserve">FFE, FFF, FEE, FEF, FDE, FDF, EFE, EFF, FFD, FCE, FCF, EEE, EEF, FED, _x000D_
FBE, FBF, EDE, EDF, DFE, DFF, FDD, EFD, FFC, FAE, FAF, ECE, ECF, DEE, DEF, FCD, EED, FEC, F9E, F9F, EBE, EBF, DDE, DDF, CFE, CFF, FBD, EDD, DFD, FDC, EFC, _x000D_
FFB, F8E, F8F, EAE, EAF, </t>
  </si>
  <si>
    <t xml:space="preserve">FFE, FFF, FEE, FEF, FDE, FDF, EFE, EFF, FFD, FCE, FCF, EEE, EEF, FED, _x000D_
FBE, FBF, EDE, EDF, DFE, DFF, </t>
  </si>
  <si>
    <t xml:space="preserve">0EF, 0DF, 0FE, _x000D_
1AF, 0CF, 0EE, 19F, 05D, 0BF, 1EC, _x000D_
02F, 1BE, 0DE, 26F, 18F, 04D, 0AF, 09A, 1DC, 1DD, 3FE, 0FC, 0FD, 01F, 0E7, 06C, 1AE, 0CE, 0B9, 25F, 1FB, 11D, 17F, 03D, 03E, 09F, _x000D_
2AC, 08A, 08B, 4CE, 1CC, 1CD, 3EE, 3EF, 0EC, 0ED, 27E, 2F9, 13C, 00F, </t>
  </si>
  <si>
    <t xml:space="preserve">ADF, AFE, ACF, BAF, _x000D_
AEE, ABF, _x000D_
BEC, BBE, ADE, AAF, BDC, AFC, AFD, _x000D_
ACE, BAE, CDA, BFA, BFB, DFE, DFF, </t>
  </si>
  <si>
    <t xml:space="preserve">FFF, EFF, FFE, FEF, DFF, EFE, EEF, _x000D_
FFC, FFD, FEE, FDF, CFF, DFE, DEF, EFC, EFD, EEE, EDF, BFF, FFB, FEC, FED, FDE, FCF, CFE, CEF, DFC, DFD, DEE, DDF, _x000D_
EFB, AFF, EEC, EED, EDE, ECF, BFE, FFA, BEF, FEB, FDC, FDD, FCE, CFC, CFD, CEE, FBF, CDF, DFB, 9FF, </t>
  </si>
  <si>
    <t xml:space="preserve">AFF, BEF, CFE, CFF, 9FF, DFD, DEE, AFE, DFF, AEF, BFC, BFD, EDE, BEE, EFE, EEF, BDF, BFE, BFF, CFB, 8FF, CEC, CED, CDE, CFD, _x000D_
CEE, CEF, FDF, CCF, FFF, 9FE, DEB, 9EF, DDC, DFC, DED, DCE, AFC, AFD, DDE, DDF, AEE, DFE, DBF, DEF, EDB, ADF, EFB, ECC, EEC, </t>
  </si>
  <si>
    <t xml:space="preserve">AFF, BEF, CFE, CFF, DFD, DEE, AFE, DFF, AEF, BFC, BFD, EDE, BEE, EFE, EEF, BDF, BFE, BFF, CFB, CEC, </t>
  </si>
  <si>
    <t xml:space="preserve">0FF, 1EF, _x000D_
0EF, 0FE, 1DF, 1EE, 1FC, 1FD, 2CF, _x000D_
09E, 09F, 2DE, 0AD, 0BB, 2EC, 2ED, 3BF, 18E, 0CA, 0DF, 3CE, 2FB, 19D, 0D8, 0EE, 1AB, 3DC, 5FF, 4AF, 0E7, 27E, 0FC, 0FD, 1CF, 3EB, _x000D_
1C8, 1DE, 0F5, 4CC, 6EF, 03F, 3F9, 1EC, 1ED, 2BF, 6FD, 06A, 08E, 08F, 2CE, </t>
  </si>
  <si>
    <t xml:space="preserve">CFC, AFE, AFF, BEE, BEF, AAD, _x000D_
BFC, BFD, ABB, CDE, CDF, ACA, CEC, CED, BAB, DCE, CFB, AEE, AEF, _x000D_
DDC, </t>
  </si>
  <si>
    <t xml:space="preserve">0CE, 1FF, 0DD, 0EC, 2FD, _x000D_
0BE, 0BF, 0FF, 0FA, 0FB, 07E, 1AE, 1AF, 1EF, 1EA, 0CD, 2DF, 08D, 29E, 1BD, 1FD, 1FE, 1F9, 3CF, 0DC, _x000D_
09B, 09C, 2AD, 0D7, 2ED, 2EE, 1CC, 4FF, 18B, 3DD, 3DE, 0AE, 0AF, 0EF, 0EA, 0EB, 0AA, 2BC, 2FC, 5EF, 0E6, 06E, 06F, 4CD, 2F7, </t>
  </si>
  <si>
    <t xml:space="preserve">AED, CFF, ACF, _x000D_
ADD, ADE, BFF, BCD, CEF, _x000D_
AEC, DDF, ABA, BDC, ABF, CFE, AFB, AFF, BAF, DEE, ACD, ACE, </t>
  </si>
  <si>
    <t xml:space="preserve">FFF, EFF, FEF, FFD, FFE, DFF, EEF, FDF, _x000D_
EFD, EFE, CFF, FED, FEE, DEF, EDF, FCF, FFC, DFD, DFE, BFF, EED, EEE, CEF, FDD, FDE, DDF, ECF, EFC, FBF, CFD, CFE, FEC, AFF, DED, DEE, _x000D_
BEF, EDD, EDE, CDF, FCD, FCE, FFB, DCF, DFC, EBF, BFD, BFE, EEC, 9FF, CED, </t>
  </si>
  <si>
    <t xml:space="preserve">0FF, _x000D_
0EF, 0ED, 1DF, 09F, 0CF, 2FF, 0FE, 0FC, 1EE, _x000D_
07E, 0AE, 0DF, 0DD, 0DE, 0DB, 1CF, 1CD, 3FD, 2BF, 08F, 08D, 1FF, 1FD, 0BF, 0BD, 3AF, 17F, 2EF, 2ED, 1AF, 0EE, 0EC, _x000D_
3DF, 0EA, 1DE, 1DC, 06E, 06F, 03F, 06C, 09E, 2CE, 09C, 15E, 0CD, 0CE, 18E, 4FE, 4FF, </t>
  </si>
  <si>
    <t xml:space="preserve">ACE, BBE, CFF, _x000D_
ADD, BCD, ABC, ABE, ABF, BFA, BFF, DFD, _x000D_
BAC, BAE, BAF, AEC, CEF, EED, BDC, DDF, ACD, </t>
  </si>
  <si>
    <t xml:space="preserve">1FF, 2EF, 0AC, 08E, 0FF, 1EF, _x000D_
2DF, 2FD, 2FE, 3CF, 3ED, 4FB, 0BB, 09C, 09D, 0D9, 07E, 07F, 0F7, 0EF, 18C, 16E, 1DF, 1FD, 1FE, 27C, 2CF, 25E, 2ED, 2EE, _x000D_
3BF, 3DD, 3DE, 3FB, 3FC, 4AF, 4CD, 4EB, 4EC, 0AB, 08C, 08D, 0C9, 0CA, 06E, 06F, 0E7, 0E8, 0DF, 5BD, </t>
  </si>
  <si>
    <t xml:space="preserve">AFC, _x000D_
ACE, AEC, AED, BBE, BDC, BFA, CEA, FFF, _x000D_
ABE, ABF, ADC, ADD, AFA, AFB, BAE, BAF, BCC, BCD, BEA, </t>
  </si>
  <si>
    <t xml:space="preserve">FFF, EFF, FEF, FFE, DFF, EEF, FDF, _x000D_
EFE, FEE, CFF, DEF, FFD, EDF, FCF, DFE, EEE, FDE, BFF, CEF, EFD, DDF, FED, ECF, CFE, FBF, DEE, FFC, _x000D_
EDE, AFF, FCE, BEF, DFD, CDF, EED, DCF, FDD, BFE, EBF, CEE, EFC, FAF, DDE, FEC, ECE, 9FF, AEF, CFD, FBE, BDF, DED, </t>
  </si>
  <si>
    <t xml:space="preserve">0ED, 09F, 0FC, 0CF, 0FE, 0FF, 1EE, _x000D_
2DE, 0AE, 0DD, 0DE, 1CD, 1FD, 0BC, 2ED, 1AC, 0EC, 08F, 0BF, 1DC, 17F, 1AF, 0EE, 0EF, _x000D_
1DE, 1DF, 0F8, 0CB, 2FB, 2CE, 2CF, 1E8, 06E, 06F, 09E, 1BB, 3EB, 4FE, 4FF, 0FB, 03F, 3BE, 0CD, 0CE, 18E, 15E, 1EB, 5EE, 1BD, 1BE, </t>
  </si>
  <si>
    <t xml:space="preserve">AED, ACF, AFC, _x000D_
CFF, DEF, ADD, ADE, BCD, CBD, _x000D_
DFE, AEC, ABF, BDC, BFF, BAF, CCC, CEF, DDF, _x000D_
ACD, ACE, </t>
  </si>
  <si>
    <t xml:space="preserve">0FF, 1FD, 0EF, _x000D_
2ED, 1DF, 2CF, 0FD, 0FE, 06E, 1ED, 1EE, 2FC, 0DF, _x000D_
2DD, 2DE, 1CF, 3CD, 2BF, 3AF, 49F, 07C, 0ED, 0EE, 1FC, 16C, 05E, 05F, 2EC, 1DD, 1DE, 3FA, 0CF, 0E5, 3DC, 2CD, 2CE, 14E, _x000D_
1BF, 0C7, 3BD, 3BE, 7FE, 7FF, 2AF, 1B7, 0A9, 4AD, 8EE, 39F, 199, </t>
  </si>
  <si>
    <t xml:space="preserve">ABE, AEB, _x000D_
ACD, AAE, AAF, _x000D_
AFA, ADB, ADC, ABD, BCB, BAD, EFE, EFF, FEE, _x000D_
AEA, ACB, ACC, BDA, AAD, BBB, </t>
  </si>
  <si>
    <t xml:space="preserve">1FE, 2EE, 0BE, 1AE, 2FD, _x000D_
0FE, 0FF, 0CD, 1EE, 1EF, 1BD, 06E, 5FE, 2DE, 2DF, 0FA, 3CE, 1EA, 0AE, 0AF, 0DC, 19E, 19F, 07D, 1FD, 1CC, 0AA, 28E, 2ED, _x000D_
3DD, 0D7, 1F9, 0EE, 0EF, 0BD, 4FE, 4FF, 01E, 1DE, 1DF, 1AD, 5EE, 5EF, 08C, 05E, 05F, 2CE, 2CF, 0EA, 0EB, </t>
  </si>
  <si>
    <t xml:space="preserve">ACE, ACF, BBE, AFC, ADD, _x000D_
BCD, DFD, BFF, ABE, ABF, BFA, CEF, ABA, BAE, BAF, DDF, AEC, _x000D_
BDC, ACD, CFD, </t>
  </si>
  <si>
    <t xml:space="preserve">FFF, EFF, FFE, FEF, DFF, EFE, _x000D_
EEF, FFD, FEE, CFF, FDF, DFE, DEF, EFD, EEE, BFF, FFB, FFC, EDF, FED, CFE, FDE, CEF, FCF, DFD, DEE, _x000D_
AFF, EFB, EFC, DDF, EED, BFE, EDE, FFA, BEF, FEB, FEC, ECF, CFD, FDD, CEE, 9FF, FCE, DFB, DFC, CDF, DED, FBF, AFE, DDE, </t>
  </si>
  <si>
    <t xml:space="preserve">FFF, EFF, FEF, FFE, DFF, EEF, EFE, _x000D_
FDF, FEE, FFC, FFD, CFF, DEF, DFE, EDF, EEE, EFC, EFD, BFF, FCF, FDE, FEC, FED, CEF, FFB, CFE, DDF, DEE, DFC, DFD, AFF, _x000D_
ECF, EDE, EEC, EED, BEF, EFB, BFE, FBF, FCE, FDC, FDD, CDF, FEB, CEE, CFC, CFD, FFA, 9FF, DCF, </t>
  </si>
  <si>
    <t xml:space="preserve">0DF, 0EE, 0FD, 1CF, 0FF, 1FB, 3FE, _x000D_
1EF, 1FE, 0BE, 0BF, 0CD, 0DC, 2DF, 2EE, 0F9, 0CF, 1AE, 0DE, 2FC, 1BD, 0ED, 4FF, 0FB, 0FC, 3CF, _x000D_
1E9, 07E, 06F, 2FE, 2FF, 1BF, 09B, 3EC, 1CE, 0EF, 29E, 1DD, 0FE, 5EF, 1EB, 1EC, 08F, 09E, 0AC, 0AD, 5FE, 1FA, 3EE, 3EF, </t>
  </si>
  <si>
    <t xml:space="preserve">AFF, BEF, BFE, _x000D_
CDF, ADE, ADF, AED, AFC, _x000D_
BCE, AEF, BDD, CFF, AFE, BEC, BFA, AAF, CBE, BDF, ABE, CCD, </t>
  </si>
  <si>
    <t xml:space="preserve">0EF, 1DF, 0FD, 0FE, 1ED, _x000D_
2DD, 0DF, 1FC, 1CF, 0ED, 0EE, 2BF, 07E, 1DD, 1DE, 2FA, _x000D_
0FC, 6FF, 0C7, 08C, 2CD, 2CE, 3AF, 3EA, 1EC, 0CF, 09A, 09B, 0D5, 17C, 3BD, 3BE, 2DC, 49F, 1BF, 0DD, 0DE, 3F8, 1FA, 1FB, _x000D_
5FF, 7FD, 0A9, 1C5, 18A, 3CC, 0E4, 4AD, 1CD, 1CE, </t>
  </si>
  <si>
    <t xml:space="preserve">DFE, ABD, EEE, ACB, BAD, _x000D_
CFE, CFF, EFC, BBB, ADA, DEE, DEF, FEC, AAD, AAE, _x000D_
CAB, BCA, BFE, BFF, EDE, </t>
  </si>
  <si>
    <t xml:space="preserve">0FE, 0BF, 0BD, 1EF, 0EE, 0EF, 1CE, 1ED, 0CE, 0ED, 0AF, _x000D_
0FF, 05F, 0CC, 18F, 0AD, 1DF, 2FE, 08F, 1FE, 0DE, 0DF, 0FD, 18D, 2BF, 1BE, 1BF, 1DD, 0CA, 2FC, 08D, 0BE, 1FC, 0DD, 09F, 0FB, 0FC, 06E, 04F, 2BD, 29E, 1BD, 19E, 1DB, 0BC, 09D, 09E, 0DB, 17F, 1FA, </t>
  </si>
  <si>
    <t xml:space="preserve">AFE, AEE, _x000D_
BEF, AAF, AEC, BCE, AFF, AAD, ADE, ADF, AFD, BDF, BFE, _x000D_
ABE, ADC, ADD, CFE, AFB, BBE, BBF, </t>
  </si>
  <si>
    <t xml:space="preserve">FFF, EFF, FFD, FFE, FEF, DFF, EFD, EFE, _x000D_
FFC, EEF, FED, FEE, FDF, CFF, DFD, DFE, EFC, DEF, FFB, EED, EEE, FEC, EDF, FDD, FDE, FCF, BFF, CFD, CFE, DFC, CEF, EFB, DED, DEE, _x000D_
EEC, FFA, DDF, FEB, EDD, EDE, FDC, ECF, FCD, FCE, FBF, AFF, BFD, BFE, CFC, BEF, </t>
  </si>
  <si>
    <t xml:space="preserve">0CE, 0DD, 0EB, 0FA, 1FF, 2EF, 2FE, 3DF, _x000D_
3FC, 0BE, 0BF, 0CD, 0DB, 0DC, 1AE, 1AF, 0EA, 1BD, 0FF, 1CB, 1CC, 0F8, 0F9, 1DA, 29E, 1EF, 1E8, 1E9, 2BB, 1FE, 1F7, 2DF, 2D8, _x000D_
2EE, 2FC, 2FD, 3CF, 3DE, 2F5, 3EC, 3ED, 4BF, 3FB, 4CE, 4DC, 4EB, 07C, 07D, 06E, 0AE, </t>
  </si>
  <si>
    <t xml:space="preserve">AFE, _x000D_
AEE, AEF, AFD, BDE, BDF, _x000D_
EFF, BED, CCE, BFB, BFC, CEB, AAC, ABA, _x000D_
ADE, ADF, DFF, AED, BCE, BCF, </t>
  </si>
  <si>
    <t xml:space="preserve">FFF, FEF, EFF, FFE, FDF, EEF, _x000D_
FEE, DFF, EFE, FCF, FFD, EDF, FDE, DEF, EEE, FBF, FED, CFF, DFE, ECF, EFD, FCE, FFB, FFC, DDF, EDE, _x000D_
FAF, FDD, CEF, DEE, EBF, EED, BFF, FBE, FEB, FEC, CFE, DCF, DFD, ECE, EFB, EFC, FCD, F9F, CDF, FFA, DDE, EAF, EDD, BEF, </t>
  </si>
  <si>
    <t xml:space="preserve">FFE, FFF, EFE, EFF, FEE, FEF, FFD, DFE, DFF, EEE, EEF, _x000D_
EFD, FDE, FDF, FED, CFE, CFF, FFC, DEE, DEF, DFD, EDE, EDF, EED, BFE, BFF, FCE, FCF, EFC, FDD, CEE, CEF, FEC, CFD, FFB, DDE, DDF, DED, _x000D_
AFE, AFF, ECE, ECF, DFC, EDD, BEE, BEF, EEC, FBE, FBF, BFD, </t>
  </si>
  <si>
    <t xml:space="preserve">FFE, FFF, EFE, EFF, FEE, FEF, FFD, DFE, DFF, EEE, EEF, _x000D_
EFD, FDE, FDF, FED, CFE, CFF, FFC, DEE, DEF, </t>
  </si>
  <si>
    <t xml:space="preserve">0FD, 0DF, _x000D_
3FF, 1CF, 0ED, 0EE, 4EF, 1DD, 1DE, 0FC, 08E, 2CD, 1EC, 0D8, 2FF, 09D, 17E, 0CF, _x000D_
2DC, 3EF, 1FA, 1FB, 1BF, 0E7, 0AB, 0AC, 0DD, 0DE, 4DF, 02F, 2EA, 2EB, 2AF, 3FE, 19B, 1CD, 1CE, 0BA, 0EC, 0F5, 1FF, 5CF, 3DA, 07E, 07F, 4EE, 39F, 2BD, 2BE, 2F9, </t>
  </si>
  <si>
    <t xml:space="preserve">ACE, CFF, ADD, _x000D_
AEB, DFD, BFF, BDB, ABE, ABF, AFA, CEF, _x000D_
BAE, BAF, ACD, BEA, DDF, EFB, CFD, CFE, AFF, </t>
  </si>
  <si>
    <t xml:space="preserve">0DF, 0FD, 0FE, 06E, 1DD, 08D, 0CF, 0CA, 1AF, 0ED, 0EE, _x000D_
2FF, 05E, 05F, 1CD, 1CE, 07D, 3DF, 13E, 2AD, 1EC, 09C, 3FD, 0BF, 0BA, 0DD, 0DE, 19F, 2EA, 0D9, 02B, 2EF, 04E, 04F, 1BD, 1BE, 0FC, 27F, 06D, 3CF, _x000D_
0F7, 12E, 12F, 1DC, 29D, 08C, 1D7, 3ED, 3EE, 14D, </t>
  </si>
  <si>
    <t xml:space="preserve">BFF, _x000D_
BEF, ADC, CCF, AFF, CEE, AAE, _x000D_
BDF, ACC, ACD, BFE, CBF, AEB, BAC, AEF, CDE, _x000D_
BCF, CFC, CFD, DBE, </t>
  </si>
  <si>
    <t xml:space="preserve">0DF, 0FD, 0FE, 06E, 1DD, 08D, 0CF, 0CA, 1AF, 0ED, 0EE, _x000D_
2FF, 05E, 05F, 1CD, 1CE, 07D, 3DF, 13E, 2AD, 1EC, 09C, 3FD, 0BF, 0BA, 0DD, 0DE, 19F, 2EA, 02B, 0D9, 2EF, 04E, 04F, 1BD, 1BE, 0FC, 27F, 06D, 3CF, _x000D_
0F7, 12E, 12F, 29D, 1DC, 08C, 1D7, 3ED, 3EE, 14D, </t>
  </si>
  <si>
    <t xml:space="preserve">FFE, FFF, EFE, EFF, FEE, FEF, FFD, DFE, DFF, EEE, EEF, _x000D_
EFD, FDE, FDF, FED, CFE, CFF, FFC, DEE, DEF, DFD, EDE, EDF, EED, BFE, BFF, FCE, FCF, EFC, FDD, CEE, CEF, FEC, CFD, DDE, DDF, FFB, DED, _x000D_
AFE, AFF, ECE, ECF, DFC, EDD, BEE, BEF, FBE, FBF, EEC, BFD, </t>
  </si>
  <si>
    <t xml:space="preserve">3FE, 4EE, 4FF, 5EF, 2FE, 2FF, 5FE, 3EE, 3EF, 3FD, 3FF, 4DE, 4DF, 6FE, 6FF, 4ED, 4EF, _x000D_
5CE, 5CF, 7EE, 1FE, 1FF, 4FC, 4FE, 5DD, 5DF, 7FD, 7FF, 2EE, 2EF, 6BE, 8DE, 5EC, 5EE, 6CD, 2FD, 6CF, 8ED, 8EF, 5FB, 5FD, 3DE, 3DF, 5FF, 7AE, 6DC, 6DE, 8FE, 3ED, 7BF, </t>
  </si>
  <si>
    <t xml:space="preserve">BFF, ACF, AEF, AFB, AFD, AFE, AFF, BED, AAE, BEF, BFC, ABD, ABF, BFE, CDD, CDF, ACC, ACE, _x000D_
CEC, BAD, </t>
  </si>
  <si>
    <t xml:space="preserve">0DD, 0EC, 0BF, _x000D_
1AF, 0FA, 0CD, 0CE, 3FE, 1EA, 1BD, 1BE, 4EE, 0DC, 2AD, _x000D_
0AF, 1F8, 1F9, 05E, 1CC, 4FC, 4FD, 2FE, 2FF, 099, 39D, 19F, 2E8, 0EA, 0EB, 2BC, 14E, 0BD, 0BE, 06D, 5EC, 3EE, 3EF, 3D8, 1DA, 1DB, 28F, 0A8, 1AD, 1AE, 4DE, 4DF, 6DC, _x000D_
0F8, 0F9, 2F7, </t>
  </si>
  <si>
    <t xml:space="preserve">AED, EFF, BDD, AFB, AFC, ACF, _x000D_
BEB, BBF, DFF, ADD, ADE, CDB, CAF, EEF, _x000D_
BFA, BCD, BCE, DCB, AEB, AEC, </t>
  </si>
  <si>
    <t xml:space="preserve">FFE, FFF, FEE, FEF, EFE, EFF, FFD, FDE, FDF, EEE, EEF, DFE, DFF, _x000D_
FED, EFD, FCE, FCF, EDE, EDF, DEE, DEF, FFC, CFE, CFF, FDD, EED, DFD, FBE, FBF, ECE, ECF, DDE, DDF, FEC, CEE, CEF, EFC, BFE, BFF, _x000D_
FCD, EDD, DED, FFB, CFD, FAE, FAF, EBE, EBF, DCE, DCF, </t>
  </si>
  <si>
    <t xml:space="preserve">FFE, FFF, FEE, FEF, EFE, EFF, FFD, FDE, FDF, EEE, EEF, DFE, DFF, _x000D_
FED, EFD, FCE, FCF, EDE, EDF, DEE, </t>
  </si>
  <si>
    <t xml:space="preserve">4FE, 5FF, 5DE, 4EE, 4EF, 3FE, 3FF, 6DF, 7FE, 5EF, 5ED, 4FF, 4FD, _x000D_
6BE, 8FF, 6EE, 5CE, 5CF, 5FE, 4DE, 4DF, 5FC, 3EE, 3EF, 7BF, 8DE, 2FE, 2FF, 6CF, 7EE, 7EF, 6CD, 5DF, 6FE, 6FF, 5DD, 6FD, 4ED, 9DF, 3FD, 79E, 7CE, 8EF, 6AE, 6AF, 8ED, 6DE, 7FF, 5BE, 5BF, </t>
  </si>
  <si>
    <t xml:space="preserve">BFF, ABF, AEF, CDF, ACE, BEF, BED, AFF, AFD, AFE, AFB, AAF, AAD, BCF, ADF, CEE, ADD, BFE, BFC, _x000D_
DBF, </t>
  </si>
  <si>
    <t xml:space="preserve">0FD, 0DF, 1DD, 1BF, 0ED, 0EE, 0CF, _x000D_
05E, 2BD, 1EC, 1CD, 1CE, 29F, 0FC, 0DD, 0DE, 1AF, 0BF, 0A9, 08B, _x000D_
06D, 13E, 04E, 04F, 4FE, 2EA, 2CC, 39D, 1FA, 1FB, 1DC, 2AD, 2AE, 1BD, 1BE, 37F, 0EC, 28F, 0CD, 0CE, 19F, 0AF, 0D6, 0B8, 189, 099, 09A, 16B, 07B, 07C, </t>
  </si>
  <si>
    <t xml:space="preserve">AED, ACF, _x000D_
BEB, BCD, ADD, ADE, AFB, AFC, BAF, ABF, EEF, DFF, _x000D_
CCB, BDB, BDC, CAD, BBD, BBE, AEB, AEC, </t>
  </si>
  <si>
    <t xml:space="preserve">FFF, EFF, FEF, FFE, DFF, EEF, FDF, _x000D_
EFE, FEE, FFC, FFD, CFF, DEF, EDF, FCF, DFE, EEE, FDE, EFC, EFD, FEC, FED, BFF, CEF, DDF, ECF, FFB, FBF, CFE, DEE, _x000D_
EDE, FCE, DFC, DFD, EEC, EED, FDC, FDD, AFF, BEF, CDF, DCF, EFB, FEB, EBF, FAF, BFE, CEE, DDE, ECE, </t>
  </si>
  <si>
    <t xml:space="preserve">1EF, 0FF, 0DE, 1FE, 0ED, _x000D_
2CF, 1DF, 0EF, 2FF, 0CC, 0FC, 1BE, 0CE, 0CF, 2AE, 09F, 2DE, 1EE, 0FE, 06F, 0AB, 0DB, 1FA, _x000D_
0AE, 1CD, 0DD, 2ED, 07E, 1FD, 0BA, 0EA, 04E, 1CF, 2BF, 0DF, 3AF, 3DF, 2EF, 1FF, 0BC, 0BD, 1AC, 1DC, 08D, 0EC, 5EE, 4FE, 4FF, 3EB, 2FB, </t>
  </si>
  <si>
    <t xml:space="preserve">BFF, CEF, _x000D_
ADC, AFF, BEF, CDF, DCF, AAF, _x000D_
ABB, AEB, BFE, CEE, ABE, DDE, BAE, ACA, _x000D_
AFA, CFD, ACC, ACD, </t>
  </si>
  <si>
    <t xml:space="preserve">09D, 1FF, 2EF, 0E8, 07F, 0CA, 0AC, 2FD, 2FE, 3ED, 0F6, 1E6, _x000D_
08D, 08E, 17D, 0FF, 1EF, 2DF, 0D8, 0D9, 3CF, 1C8, 06F, 0BA, 0BB, 15F, 1AA, 24F, 3FB, 3FC, 09C, 4EB, 18C, 1FD, 1FE, 2ED, 2EE, 3DD, 3DE, 0E6, 0E7, 1D6, 1D7, 4CD, _x000D_
02A, 2C6, 07D, 07E, 0EF, 16D, </t>
  </si>
  <si>
    <t xml:space="preserve">ADC, EFF, ABE, ABF, BAE, AEB, _x000D_
DFF, ACC, ACD, EEF, BBC, BBD, FDF, CAC, AAE, AAF, _x000D_
AFA, ADB, EFE, BCB, </t>
  </si>
  <si>
    <t xml:space="preserve">FFF, EFF, FEF, FFE, DFF, EEF, FDF, _x000D_
EFE, FEE, FFD, CFF, DEF, EDF, FCF, DFE, EEE, FDE, EFD, FED, BFF, CEF, DDF, ECF, FBF, FFB, FFC, CFE, DEE, _x000D_
EDE, FCE, DFD, EED, FDD, AFF, BEF, CDF, DCF, EBF, EFB, EFC, FEB, FEC, FAF, BFE, CEE, DDE, ECE, FBE, FFA, CFD, </t>
  </si>
  <si>
    <t xml:space="preserve">0CF, 1FF, 0EF, 1AF, 0BF, 0FB, 1ED, 0FD, 0FE, 2DF, 1EF, 0FF, 0CE, _x000D_
1FC, 2EE, 1FE, 0DD, 1CF, 0DF, 2FD, 3EF, 2FF, 1DB, 0EB, 0EC, 28F, 19F, 0AF, 2CD, 1DD, 1DE, 0ED, 0EE, 3BF, 2CF, 1DF, 3FE, 29E, 1AE, 1EA, 0BE, 0FA, 2DC, 1EC, 0FC, 3CE, 2DE, 1EE, 4FC, 1BD, </t>
  </si>
  <si>
    <t xml:space="preserve">AFF, ACF, ADE, AED, CFE, DEE, AEF, BDF, ABD, CCF, _x000D_
ABF, BAF, AFC, AFE, ACC, BEE, DFF, EEF, ACE, BBE, </t>
  </si>
  <si>
    <t xml:space="preserve">0CF, 0DD, 0DE, 1CD, 0BF, 1AF, _x000D_
0EC, 0CD, 0CE, 1BD, 1BE, 2AD, 04E, 0AF, 0FA, 0FB, 1EA, 19F, 3FE, 3FF, _x000D_
28F, 4EE, 0DC, 1CC, 05C, 05D, 0BD, 0BE, 14C, 1AD, 1AE, 29D, 29E, 1F8, 1F9, 2E8, 38D, 4FC, 4FD, 089, 5EC, 0D4, 0EA, 0EB, 09F, 1DA, 1DB, 03E, 03F, 2FE, </t>
  </si>
  <si>
    <t xml:space="preserve">ADD, ABF, BAF, AEC, _x000D_
EFE, ACD, ACE, BBD, BBE, CAD, AAF, AFA, AFB, BEA, _x000D_
ADC, BCC, DFE, DFF, CBC, EEE, </t>
  </si>
  <si>
    <t xml:space="preserve">0BF, 0CE, 1FE, 1FF, 0EB, 2EE, _x000D_
0FA, 2FD, 3DE, 0AF, 0FE, 0FF, 0BE, 19F, 06F, 1EE, 1EF, 1F8, 0CD, 3FB, 1AE, 5FF, 1FD, _x000D_
0DB, 0DC, 08C, 28F, 2DE, 2DF, 1BD, 29E, 09B, 0EA, 2ED, 1CB, 1CC, 3CE, 3CF, 0A9, 09F, 6FD, 0EE, 0EF, 0F8, 0F9, 2FB, 2FC, 1DA, 3DD, 2BB, </t>
  </si>
  <si>
    <t xml:space="preserve">ADF, AEE, BCF, AFC, AFD, _x000D_
BEC, ACF, BFB, _x000D_
ADE, DFE, DFF, BBF, AAC, AEC, AED, BCE, EEE, CAF, ABA, AFB, </t>
  </si>
  <si>
    <t xml:space="preserve">0EF, 09D, 0DF, 1ED, _x000D_
06F, 0FD, 0FE, 0DA, 1BF, 2CD, 3FF, 08D, 0CF, 1DD, 1DE, 0F9, 0AC, 1BA, 29F, _x000D_
01D, 16D, 05F, 0ED, 0EE, 1FC, 0CA, 0CB, 1AF, 2BD, 3EF, 07D, 07E, 18C, 4FD, 0BF, 1CD, 1CE, 2FF, 0E9, 24D, 13F, 2DC, 09C, 1AA, 3EA, 28F, 4CF, 39D, 0DD, 0DE, </t>
  </si>
  <si>
    <t xml:space="preserve">AFF, _x000D_
AEF, BFD, AEA, BCF, _x000D_
CDD, ABC, ADF, BED, BEE, CAF, ADA, AFD, AFE, DBD, BBF, _x000D_
CCD, CCE, EEF, AAC, </t>
  </si>
  <si>
    <t xml:space="preserve">FFF, EFF, FEF, FFE, DFF, EEF, _x000D_
EFE, FDF, FEE, CFF, FFD, DEF, DFE, EDF, EEE, BFF, EFD, FCF, FDE, CEF, FED, CFE, FFC, DDF, DEE, _x000D_
AFF, DFD, ECF, EDE, BEF, EED, BFE, EFC, FBF, CDF, FCE, CEE, FDD, 9FF, CFD, FEC, DCF, FFA, FFB, DDE, AEF, DED, AFE, DFC, EBF, </t>
  </si>
  <si>
    <t xml:space="preserve">FFF, FEF, EFF, FFE, FDF, EEF, _x000D_
FEE, DFF, EFE, FFC, FFD, FCF, EDF, FDE, DEF, EEE, FEC, FED, CFF, DFE, EFC, EFD, FFB, FBF, ECF, FCE, DDF, EDE, _x000D_
FDC, FDD, CEF, DEE, EEC, EED, BFF, CFE, FEB, FAF, DFC, DFD, EFB, EBF, FBE, FFA, DCF, ECE, CDF, FCC, FCD, DDE, </t>
  </si>
  <si>
    <t xml:space="preserve">0EE, 0FD, 1CE, 0DE, 0DF, _x000D_
1DD, 0ED, 1BE, 1BF, 1EB, 1EC, 3EF, 0CE, 0CF, 08C, 0B9, 05F, 0FB, 0FC, 2FF, 1CD, 1FA, _x000D_
09B, 0DD, 06E, 3FE, 29E, 0C8, 2CB, 4CF, 2F8, 1AE, 1AF, 1DB, 1DC, 13F, 3DF, 0BE, 0BF, 07C, 07D, 0A9, 0AA, 0EB, 0EC, 2AD, 04F, 0D6, 2DA, 2EF, </t>
  </si>
  <si>
    <t xml:space="preserve">AFE, BDE, _x000D_
AEE, AEF, BEC, AFC, AFD, _x000D_
BCE, BCF, ADE, ADF, BFB, CCC, AAA, BDC, BDD, DFF, AEC, AED, _x000D_
CAE, </t>
  </si>
  <si>
    <t xml:space="preserve">FFE, FFF, FFD, FEE, FEF, FFC, EFE, EFF, FED, FFB, EFD, _x000D_
FDE, FDF, FEC, FF9, FFA, EEE, EEF, EFC, FDD, FEB, FF8, DFE, DFF, EED, EFB, FCE, FCF, FDC, FE9, FEA, FF7, DFD, EDE, EDF, EEC, EF9, EFA, FCD, FDB, FE8, FF6, DEE, DEF, DFC, EDD, EEB, _x000D_
EF8, FBE, FBF, </t>
  </si>
  <si>
    <t xml:space="preserve">FFE, FFF, FFD, FEE, FEF, FFC, EFE, EFF, FED, FFB, EFD, _x000D_
FDE, FDF, FEC, FFA, EEE, EEF, EFC, FDD, FEB, </t>
  </si>
  <si>
    <t xml:space="preserve">2EE, 1FE, 1FF, 2ED, 2FB, 2FF, 3EE, 1FD, 3FB, 2DE, 2DF, 2EC, 2F9, 2FA, _x000D_
2FE, 3DF, 1EE, 1EF, 3EC, 3ED, 1FC, 3FA, 2DD, 2EB, 3BE, 3BF, 3CC, 2F8, 3D9, 3F4, 3FE, 3FF, 2EF, 4ED, 2FC, 2FD, 0FE, 0FF, 3DE, 4FA, 4FB, 1ED, 3EB, 2CE, 2CF, 1FB, 3F9, 4CC, 2DC, 2E9, </t>
  </si>
  <si>
    <t xml:space="preserve">AEE, AFB, ADF, AED, ACC, AFA, _x000D_
AFF, ADE, AEB, AEC, ABD, ABE, BED, BEE, BBF, ACB, CEF, BFB, AAA, ACF, </t>
  </si>
  <si>
    <t xml:space="preserve">0CB, 0CC, 0F3, 0D8, 0D9, 0BD, 0BE, 0E5, 0E6, 0CA, 0AF, 2EE, 0F2, 0D7, 0BB, 0BC, _x000D_
2FB, 2FC, 1FE, 1FF, 0E3, 0E4, 0C8, 0C9, 0AD, 0AE, 18F, 2ED, 1B7, 0F0, 0F1, 0D5, 0D6, 0BA, 19B, 19C, 2F9, 2FA, 09F, 2DE, 2DF, 1FD, 1C3, 1C4, 0E2, 1A8, 1A9, 0C7, 03E, 0AB, </t>
  </si>
  <si>
    <t xml:space="preserve">AAF, ABC, CEF, AAD, AAE, _x000D_
BFF, ABA, ABB, CFB, CFC, CED, CEE, AAC, _x000D_
BFD, BFE, CDF, CFA, DDB, BEF, AAA, </t>
  </si>
  <si>
    <t xml:space="preserve">ACF, BBF, AFC, ADE, BCE, _x000D_
EFE, ABF, BAF, AEC, AED, BDC, CCC, _x000D_
ACE, BBE, DFE, DFF, CAE, EEE, EEF, AFB, </t>
  </si>
  <si>
    <t xml:space="preserve">AFE, AFF, BEE, CDE, CFC, _x000D_
AEE, AEF, BDE, BDF, BFC, BFD, CEC, CED, CCE, CCF, DDC, DBE, DFA, _x000D_
ADE, ADF, </t>
  </si>
  <si>
    <t xml:space="preserve">FFF, EFF, FEF, FFE, DFF, EEF, EFE, _x000D_
FDF, FEE, FFD, CFF, DEF, DFE, EDF, EEE, EFD, FCF, FDE, FED, FFB, FFC, BFF, CEF, CFE, DDF, DEE, DFD, _x000D_
ECF, EDE, EED, EFB, EFC, FCE, FBF, FDD, FEB, FEC, FFA, AFF, BEF, BFE, CDF, CEE, CFD, DCF, DDE, DED, DFB, DFC, ECE, </t>
  </si>
  <si>
    <t xml:space="preserve">0CF, 0DD, 0DE, 0EC, 1CD, 3FE, 0FA, 0FB, 1EA, 1F9, _x000D_
0BF, 0CD, 0CE, 1AF, 2FE, 2FF, 0DC, 1BD, 1BE, 3EE, 3EF, 29F, 05F, 1CC, 0EA, 0EB, 2AD, 2AE, 3FD, 4DE, 4DF, 06E, 1DA, 1DB, 07C, 07D, 2BC, 0F9, _x000D_
14F, 4ED, 39D, 5CE, 08B, 2CA, 2CB, 1E9, 16C, 4FB, 4FC, 099, </t>
  </si>
  <si>
    <t xml:space="preserve">ADC, CFF, DFD, _x000D_
AAF, ABE, BFF, ACC, ACD, BAE, CEF, ADB, BBC, _x000D_
CFD, CFE, DDF, AEA, BCB, CAC, DED, DEE, </t>
  </si>
  <si>
    <t xml:space="preserve">1FF, 2FD, 0FF, _x000D_
1EF, 2DF, 3FB, 3CF, 1FD, 1FE, 2ED, 2EE, 07D, 3DD, 3DE, 0EF, 0B7, _x000D_
4CD, 1DF, 2FB, 2FC, 08B, 2CF, 3EB, 3EC, 0FD, 0FE, 17B, 0C6, 05F, 3BF, 4DB, 1ED, 1EE, 099, 09A, 4AF, 14F, 5CB, 2DD, 2DE, 189, 3FA, 06D, 06E, 59F, 0D4, 3CD, 3CE, 0DF, 4EA, </t>
  </si>
  <si>
    <t xml:space="preserve">AEE, AFC, BEC, _x000D_
ADE, ADF, BFA, BCE, CBE, AEC, AED, _x000D_
BDC, BDD, CCC, AFA, AFB, ACE, ACF, DBC, BEA, BEB, </t>
  </si>
  <si>
    <t xml:space="preserve">FFF, FEF, EFF, FFD, FFE, FDF, EEF, FED, FEE, _x000D_
DFF, FCF, EFD, EFE, FFC, EDF, FDD, FDE, DEF, FBF, EED, EEE, FEC, CFF, ECF, DFD, DFE, FCD, FCE, EFC, FFB, DDF, FAF, EDD, EDE, FDC, _x000D_
CEF, EBF, DED, DEE, FBD, FBE, EEC, FEB, BFF, DCF, CFD, CFE, F9F, ECD, ECE, </t>
  </si>
  <si>
    <t xml:space="preserve">0FF, 0BF, 0EC, 2FE, 07F, 05E, 0CE, 1CC, 0EF, _x000D_
1ED, 0DA, 15F, 3FF, 0FB, 08E, 06D, 0AF, 1CF, 0BB, 2CD, 0DC, 0DD, 2EE, 1DB, 0FD, 0FE, 06F, 1FC, 04E, 04F, 16E, 18F, 0E9, 07C, 09D, 2AF, 0BE, 19B, 0DF, 1BC, _x000D_
3CE, 1DD, 1DE, 0A9, 0CA, 2DC, 1FE, 1FF, 3EF, 0EB, </t>
  </si>
  <si>
    <t xml:space="preserve">ACF, AFC, BEF, BAF, ADE, _x000D_
BDC, AFF, ABF, BFD, BFE, ACB, BBE, _x000D_
AEC, AED, BDF, AAD, BEB, CDD, ACE, BAB, </t>
  </si>
  <si>
    <t xml:space="preserve">1FE, 1EE, 1EF, _x000D_
0FE, 0FF, 2CE, 2EC, 08B, 0A9, 06D, 04F, 1DE, 1DF, 1FC, 1FD, 0EE, 0EF, 2BE, 2BF, 2DC, 2DD, 2FB, _x000D_
07B, 07C, 099, 09A, 05D, 05E, 0B8, 03F, 0D6, 1CE, 1CF, 1EC, 1ED, 39E, 0F4, 3BC, 3F9, 179, 15B, 13D, 0DE, 0DF, 2AE, 2AF, 11F, 0FC, 0FD, 2CC, </t>
  </si>
  <si>
    <t xml:space="preserve">BEF, AFF, BDF, _x000D_
BFE, AEF, CBF, BCF, _x000D_
BEE, ADF, AFE, CAF, CCE, CEC, BBF, _x000D_
BDE, BFC, BFD, DAE, DCC, ACF, </t>
  </si>
  <si>
    <t xml:space="preserve">0EE, 0FF, 0FD, 1EF, 2FE, 09F, 0AE, 0BF, _x000D_
0CE, 0DE, 0DF, 0DC, 0DD, 0EF, 1CE, 0DA, 0ED, 1CC, 1DF, 0EB, 0FE, 1DD, 0E9, 0FC, 2CF, 1EE, 0FA, 1EC, 1FE, 1FF, 2DE, 1FC, 1FD, 2EE, 2EF, 05F, 1FA, 1FB, 2EC, 07F, _x000D_
08F, 2FF, 3DE, 1F8, 2EA, 2FD, 08D, 08E, 09E, 3EF, </t>
  </si>
  <si>
    <t xml:space="preserve">AFD, BFE, ABF, _x000D_
ACE, CFF, ADF, ADD, BCF, AED, AEE, AEB, BDD, AFE, AFF, _x000D_
AFC, AFA, BEE, BEF, CCD, BEC, </t>
  </si>
  <si>
    <t xml:space="preserve">FFF, EFF, FEF, FFD, FFE, DFF, EEF, FDF, _x000D_
EFD, EFE, FED, FEE, FFC, CFF, DEF, EDF, FCF, DFD, DFE, EED, EEE, FDD, FDE, EFC, FEC, BFF, CEF, DDF, ECF, FBF, FFB, CFD, CFE, DED, DEE, EDD, EDE, _x000D_
FCD, FCE, DFC, EEC, FDC, AFF, BEF, CDF, DCF, EBF, FAF, EFB, FEB, </t>
  </si>
  <si>
    <t xml:space="preserve">0AE, 0DB, 1FF, 2EF, 3DF, 0BD, 0EA, _x000D_
09E, 09F, 2FE, 18E, 3EE, 0CB, 0CC, 1BB, 0FF, 1EF, 2DF, 0F8, 3CF, 1E8, 4BF, 0AD, 19D, 3FC, 3FD, 4EC, 0DA, 1CA, _x000D_
1FE, 2EE, 08E, 08F, 3DE, 17E, 17F, 4CE, 1F7, 26E, 26F, 0BB, 0BC, 1AB, 1AC, 35E, 29B, 0EF, 4FB, 1DF, 2CF, </t>
  </si>
  <si>
    <t xml:space="preserve">ACD, AFA, AAF, ADC, _x000D_
DFE, EEE, ABD, ABE, BAD, AEA, AEB, BDA, _x000D_
EFD, ACC, BBC, CFE, CFF, DEE, DEF, EDE, </t>
  </si>
  <si>
    <t xml:space="preserve">0FF, 0EF, 1DF, 1FD, 2CF, _x000D_
0DF, 0FD, 0FE, 1CF, 1ED, 1EE, 2BF, 2DD, 2FB, 3CD, 3AF, _x000D_
0CF, 0ED, 0EE, 1BF, 1DD, 1DE, 1FB, 1FC, 2CD, 2CE, 2AF, 2EB, 2EC, 3BD, 3BE, 39F, 3DB, 3DC, 3F9, 4AD, 4CB, 48F, 4E9, 087, 069, 04B, 02D, 11D, 00F, _x000D_
0BF, 0DD, 0DE, 0FB, 0FC, </t>
  </si>
  <si>
    <t xml:space="preserve">AEE, _x000D_
ADE, ADF, AFC, AFD, BCE, BCF, BEC, CBE, CDC, CFA, _x000D_
ACE, ACF, AEC, AED, BBE, BBF, BDC, BDD, CAE, </t>
  </si>
  <si>
    <t xml:space="preserve">FFF, FEF, EFF, FDF, FFE, EEF, FCF, FEE, _x000D_
DFF, EDF, EFE, FBF, FDE, FFC, FFD, DEF, ECF, EEE, FAF, FCE, FEC, FED, CFF, DDF, DFE, EBF, EDE, F9F, EFC, EFD, FBE, FDC, FDD, FFB, _x000D_
CEF, DCF, DEE, EAF, ECE, EEC, EED, F8F, FAE, FCC, FCD, FEB, BFF, CDF, CFE, DBF, </t>
  </si>
  <si>
    <t xml:space="preserve">0EF, 02F, 0DF, 1BF, 0FD, 0FE, 1DD, _x000D_
01F, 0CF, 03E, 1AF, 05C, 0ED, 0EE, 1CD, 1CE, 2AD, 07B, 1EC, 00F, 4FE, 099, 0BF, _x000D_
02E, 19F, 27F, 2EA, 10E, 04C, 04D, 0DD, 0DE, 1BD, 1BE, 12C, 29D, 29E, 37D, 06B, 0D6, 0FC, 1DC, 2BC, 4EE, 089, 08A, 0AF, 169, 18F, 0F5, </t>
  </si>
  <si>
    <t xml:space="preserve">ABC, CEF, AAC, AAD, _x000D_
DED, BFF, ACB, CDF, DBF, AEA, CFD, CFE, DDD, _x000D_
BEF, ABB, CCF, DFC, DAF, ADA, CED, </t>
  </si>
  <si>
    <t xml:space="preserve">06F, 0BB, 08D, 05F, 4EF, 0D9, 0AB, 0AC, _x000D_
07D, 07E, 18B, 04F, 15D, 12F, 3FF, 4DF, 0F7, 0F8, 0C9, 0CA, 09B, 09C, 1D7, 1A9, 06D, 06E, 17B, 03F, 14D, 14E, 11F, 22D, 3EF, 4FD, 4FE, 4CF, 0E7, 0E8, 0B9, 0BA, 5DD, _x000D_
5AF, 08B, 08C, 1F5, 1C7, 199, 19A, 05D, 05E, </t>
  </si>
  <si>
    <t xml:space="preserve">AFF, BDF, AEF, BFD, BCF, _x000D_
CAF, ADF, BED, BEE, BBF, CCD, CFB, AFD, AFE, ACF, _x000D_
BDD, BDE, BAF, CEB, CEC, </t>
  </si>
  <si>
    <t xml:space="preserve">FFE, FFF, FEE, FEF, EFE, EFF, FFD, FDE, FDF, EEE, EEF, DFE, DFF, _x000D_
FED, EFD, FCE, FCF, EDE, EDF, DEE, DEF, FFC, CFE, CFF, FDD, EED, FBE, FBF, DFD, ECE, ECF, DDE, DDF, FEC, CEE, CEF, EFC, FCD, BFE, BFF, EDD, _x000D_
FAE, FAF, DED, EBE, EBF, FFA, FFB, CFD, DCE, </t>
  </si>
  <si>
    <t xml:space="preserve">1FE, 08D, 06F, 2DE, 1EE, 1EF, _x000D_
0FE, 0FF, 16D, 14F, 0BA, 09C, 3BE, 07D, 07E, 0F7, 05F, 2CE, 2CF, 2ED, 1DE, 1DF, 1FD, 0EE, 0EF, 24D, _x000D_
19A, 22F, 17C, 49E, 1D7, 15D, 15E, 13F, 0AA, 0AB, 3AE, 3AF, 3CD, 08C, 0C9, 3EB, 06D, 06E, 0E7, 0E8, 04F, 2BE, 2BF, 6EF, </t>
  </si>
  <si>
    <t xml:space="preserve">CEE, BFE, BFF, ACA, DCE, _x000D_
CDE, CDF, CFD, BEE, BEF, AFE, AFF, BAA, ABA, EAE, _x000D_
DBE, DBF, DDD, DFB, CCE, </t>
  </si>
  <si>
    <t xml:space="preserve">0DF, 0FD, 1BF, 0CF, 1DD, 0ED, 0EE, _x000D_
1AF, 1FB, 0BF, 2BD, 1CD, 1CE, 0DD, 0DE, 2DB, 28F, 19F, 1EB, 1EC, 0AF, _x000D_
0FB, 0FC, 39D, 2AD, 2AE, 2F9, 1BD, 1BE, 0CD, 0CE, 3BB, 36F, 2CB, 2CC, 27F, 1DB, 1DC, 18F, 09F, 0EB, 0EC, 38D, 057, 3D9, 29D, 29E, 8EF, 2E9, 2EA, </t>
  </si>
  <si>
    <t xml:space="preserve">AAF, ACD, AEB, _x000D_
BAD, ABD, ABE, BCB, ADB, ADC, _x000D_
AAD, AAE, AFA, CAB, BBB, BBC, ACB, ACC, BDA, AEA, _x000D_
BAB, </t>
  </si>
  <si>
    <t xml:space="preserve">FFF, FEF, EFF, FFD, FFE, FDF, EEF, DFF, _x000D_
FED, FEE, EFD, EFE, FFC, FCF, EDF, DEF, FDD, FDE, CFF, EED, EEE, DFD, DFE, FEC, EFC, FBF, ECF, FFB, DDF, FCD, FCE, CEF, EDD, EDE, BFF, _x000D_
DED, DEE, FDC, CFD, CFE, EEC, FAF, DFC, EBF, FEB, DCF, EFB, FBD, FBE, CDF, </t>
  </si>
  <si>
    <t xml:space="preserve">2EF, 1FF, 0CD, 0FA, 2FE, 0AF, 0DC, 3CF, 03F, _x000D_
2DF, 1AD, 1DA, 1EF, 0BD, 0BE, 0EA, 0EB, 0FF, 04E, 2EE, 1BC, 18F, 1E9, 1FE, 0CC, 09F, 3BF, 0F9, 05D, 3EC, 11F, 2BA, 28D, _x000D_
2CF, 02F, 2FC, 2FD, 19D, 19E, 1CA, 1CB, 1DF, 1F8, 0AD, 0AE, 098, 0DA, 0DB, 12E, 06B, </t>
  </si>
  <si>
    <t xml:space="preserve">0AD, 08F, 0BC, 18D, 09D, 09E, 16F, 3EF, _x000D_
07F, 2FF, 0E8, 0CA, 0AC, 17D, 17E, 4ED, 24F, 08D, 08E, 4CF, 3FD, 3FE, 15F, 3DF, 06F, 2EF, _x000D_
1FF, 1E6, 1C8, 0F6, 0F7, 1AA, 0D8, 0D9, 18C, 0BA, 0BB, 5CD, 25D, 25E, 4FC, 09C, 5AF, 4DD, 4DE, 16D, 16E, 32F, 4BF, 23F, </t>
  </si>
  <si>
    <t xml:space="preserve">AFD, ADF, BFB, BDD, _x000D_
BBF, AED, AEE, ACF, CDB, CBD, BEB, BEC, BCD, BCE, _x000D_
AFB, AFC, BAF, ADD, ADE, ABF, </t>
  </si>
  <si>
    <t xml:space="preserve">0FE, 0CF, 0EE, 0EF, 0DE, 0FF, 0CD, 1DE, 1EF, _x000D_
0FD, 1ED, 1FE, 0FB, 2FE, 08F, 1EB, 1FC, 0BF, 0AF, 3EE, 3FF, 09E, 2FC, 1AF, 1FA, 0DF, 0CE, 0BD, 0BE, 0AD, 3EC, 4FF, 3FD, 1DF, 1CE, 1CF, 29F, 1BE, 1AD, 0ED, 0DD, 0CC, 5EF, 1F8, 0BC, 3FB, 2CF, 2BE, 2BF, _x000D_
2AE, </t>
  </si>
  <si>
    <t xml:space="preserve">AFF, ABF, CFE, ADF, AEF, _x000D_
AED, BDF, AFE, BDD, CCF, AEB, BEE, AFC, BFE, BFF, AAF, BDB, CDE, BEC, AFA, </t>
  </si>
  <si>
    <t xml:space="preserve">FFF, EFF, FEF, FFD, FFE, DFF, EEF, FDF, _x000D_
EFD, EFE, FED, FEE, CFF, DEF, EDF, FFC, FCF, DFD, DFE, EED, EEE, FDD, FDE, BFF, CEF, DDF, EFC, FEC, ECF, CFD, CFE, FBF, DED, DEE, _x000D_
EDD, EDE, FFB, AFF, FCD, FCE, BEF, CDF, DFC, EEC, DCF, FDC, EBF, BFD, BFE, CED, </t>
  </si>
  <si>
    <t xml:space="preserve">0BF, 0FF, 0FD, 1EF, 1ED, 0CE, 2DF, 1FE, 1FC, 0DF, 0DD, 2EE, 1CF, 4FF, 0AF, 0AD, _x000D_
19F, 0EF, 0ED, 0EE, 0EB, 2FF, 2FD, 1DF, 1DD, 1DE, 0E9, 1DB, 3EF, 0BE, 2CF, 2CD, 0BC, 1AE, 3BF, 08F, 0FE, 0FC, 0FA, 1EE, 1EC, 0CF, 0F8, 3FF, 0CD, 1EA, 3FD, 3FE, 2DE, 3FB, </t>
  </si>
  <si>
    <t xml:space="preserve">AEF, AFE, ACE, DFF, _x000D_
ADD, ADF, BFC, BFE, BFF, BCF, CEE, CBF, DDE, AEE, AEC, ABE, ABF, ABC, BDE, BAE, </t>
  </si>
  <si>
    <t xml:space="preserve">0CF, 0FC, 0DE, _x000D_
0BF, 1AF, 1FA, 0EC, 0ED, 1DC, 0CE, 4FE, 1BE, _x000D_
0AF, 19F, 28F, 07B, 0FA, 0FB, 37F, 1EA, 1EB, 0DC, 0DD, 05D, 3FE, 3FF, 2DA, 1CC, 1CD, 4EE, 4EF, 0BE, 3CA, 2BC, 0A8, 5DE, 1AE, 03F, _x000D_
3AC, 09F, 6CE, 29E, 08A, 18F, 38E, 27F, 06B, 06C, 1F9, 0EA, </t>
  </si>
  <si>
    <t xml:space="preserve">AEF, _x000D_
AFD, AFE, ADF, BED, BCF, CDD, CBF, _x000D_
AED, AEE, BFC, ACF, BDD, BDE, CEC, BBF, CCD, CCE, DBD, CAF, </t>
  </si>
  <si>
    <t xml:space="preserve">0FE, 1FF, 0FF, 0EE, 0EF, 0CF, 0DE, 0FD, 1EF, 0ED, 1DE, 1DF, 1FE, 0FB, 0FC, 1BF, _x000D_
1ED, 1CE, 2DF, 1FC, 2FE, 2FF, 2CE, 2EE, 1EB, 2DD, 2FC, 1FA, 3FF, 3EE, 3FD, 3EC, 4EF, 5FE, 0DF, 0BF, 0CE, 0DD, 1CF, 1EE, 0EB, 0EC, 1AF, 1DD, 1BE, 1FD, 0FA, 1CD, 1EC, 2CF, </t>
  </si>
  <si>
    <t xml:space="preserve">AFE, BFF, ACF, ABE, AEE, AEF, AFF, ADE, ACD, _x000D_
ABC, AFD, AEC, AED, ADC, BBF, AFB, BAE, AEA, BEF, BDE, </t>
  </si>
  <si>
    <t xml:space="preserve">FFF, EFF, FEF, FFE, DFF, EEF, EFE, _x000D_
FDF, CFF, FEE, FFD, DEF, DFE, EDF, BFF, EEE, EFD, CEF, FCF, FDE, CFE, FED, FFC, DDF, AFF, DEE, DFD, _x000D_
BEF, ECF, EDE, BFE, EED, EFC, CDF, 9FF, FBF, CEE, FCE, FDD, CFD, FEC, DCF, AEF, FFA, FFB, DDE, AFE, DED, DFC, BDF, </t>
  </si>
  <si>
    <t xml:space="preserve">1FF, 0EC, 0EF, 0FD, _x000D_
0FF, 1ED, 0AE, 3FF, 1EF, 1FC, 1FE, 0BF, 2DD, 0CE, 0DA, _x000D_
2DF, 0DC, 0DD, 4FD, 2EE, 0DF, 0EB, 1AF, 2FD, 1BE, 0ED, 0EE, 05F, 0FA, 3CF, 1CC, 2FF, 0FC, 3DE, 07F, 1DB, 1CF, 0FE, 29F, 3ED, 1DD, 1DE, 09C, 1EA, 4BF, _x000D_
3EF, 0AB, 5FE, 3FB, 2BC, </t>
  </si>
  <si>
    <t xml:space="preserve">AFD, AFF, BEF, _x000D_
ABF, BFE, ADC, CDF, AEB, ADF, CEE, _x000D_
AED, AEE, BCC, CFD, AFC, AEF, DCF, BCF, CFF, DDE, </t>
  </si>
  <si>
    <t xml:space="preserve">1FE, 1FF, 0AD, 2EE, 0E8, 3DE, 19D, 0FE, 0FF, 0BB, 0BC, 2FC, 2FD, _x000D_
0F6, 08F, 1EE, 1EF, 4CE, 1AB, 3EC, 3ED, 0CA, 1E6, 2DE, 2DF, 09D, 09E, 17F, 29B, 4DC, 1FC, 1FD, 1BA, 3FB, 0D8, 0D9, 7FF, 2D6, _x000D_
3CE, 3CF, 0EE, 0EF, 18D, 18E, 0AB, 0AC, 1F5, 26F, 2EC, 2ED, </t>
  </si>
  <si>
    <t xml:space="preserve">AFB, ADD, _x000D_
BCD, AEB, AEC, ABF, CBD, BDB, BDC, _x000D_
AFA, BAF, ACD, ACE, EFE, EFF, CCB, BEA, BBD, BBE, ADB, </t>
  </si>
  <si>
    <t xml:space="preserve">0EF, 1FE, _x000D_
0CE, 0CC, 0DF, 0DD, 1CF, 0EE, 0EC, 1DE, 0FE, 0FF, 0FC, 0FD, 1EE, 1EF, 1EC, 0FA, 0FB, 1EA, 2DE, 0F8, 07F, 07D, 1FD, 1FF, 1FB, 2ED, 2EF, _x000D_
08E, 3DF, 09F, 09D, 2FE, 2FC, 0AE, 0BE, 0BF, 0BC, 0BD, 3FC, 3FE, 3FF, 0BA, 1AE, 1AF, 4EE, 1AC, 29E, 0CF, </t>
  </si>
  <si>
    <t xml:space="preserve">AFE, BFF, _x000D_
ACF, ADD, BCD, AEC, AEE, AEF, _x000D_
BDE, AFB, AFD, AFF, BED, BEF, CDF, AAE, BFB, BFC, BFE, CEB, </t>
  </si>
  <si>
    <t xml:space="preserve">FFF, EFF, FEF, FFD, FFE, DFF, EEF, FDF, _x000D_
EFD, EFE, FED, FEE, FFC, CFF, DEF, EDF, FCF, DFD, DFE, EED, EEE, FDD, FDE, EFC, FEC, FFB, BFF, CEF, DDF, ECF, CFD, CFE, FBF, DED, DEE, _x000D_
EDD, EDE, FCD, FCE, DFC, EEC, FDC, EFB, FEB, FFA, AFF, BEF, CDF, DCF, BFD, </t>
  </si>
  <si>
    <t xml:space="preserve">0ED, 2FF, 0FC, 0CC, 0FE, 0FF, 1EE, _x000D_
1FD, 0CF, 0DD, 0DE, 1CD, 0F8, 09F, 1FF, 2EF, 3DF, 0EC, 1DC, 0AE, 2FE, 3EE, 0FB, 1EB, 0BC, 0BD, _x000D_
1AC, 06F, 0EE, 0EF, 0D7, 1DE, 1DF, 15F, 2CE, 2CF, 3BE, 07E, 1F9, 0CB, 1BB, 0FD, 1ED, 2DD, 08D, 0BF, 1AF, 0DA, 29F, 3FF, </t>
  </si>
  <si>
    <t xml:space="preserve">ADF, AAF, AFC, _x000D_
ADB, AFF, BEF, ACF, _x000D_
AEA, BBF, BFD, BFE, CED, ADE, BCE, AAE, AEC, AED, CFC, BDC, BDD, </t>
  </si>
  <si>
    <t xml:space="preserve">0EE, 0FC, 0FD, 1EC, 0DE, 0DF, _x000D_
1CE, 1FB, 0EC, 0ED, 1DC, 1DD, 2CC, 0CE, 0CF, 0FB, _x000D_
1BE, 1BF, 1EB, 07B, 2DB, 2AE, 2AF, 39E, 04F, 5FE, 0DC, 0DD, 1CC, 1CD, 0B6, 089, 08A, 1F9, 1FA, 2BC, 2BD, 179, 2E9, 2EA, 05D, 3AC, 3D9, 0BE, 0BF, 0EB, 098, 1DB, 1AE, 1AF, </t>
  </si>
  <si>
    <t xml:space="preserve">AFF, BEF, BFE, _x000D_
AEF, BDF, CCF, AAA, CFC, DBF, AFE, _x000D_
BEE, CDE, DCE, DFA, ADF, BCF, BFC, BFD, CBF, CEC, </t>
  </si>
  <si>
    <t xml:space="preserve">0CE, 0DD, 0EC, 0FF, 0FA, 09F, 1EF, _x000D_
0AE, 0AB, 2DF, 1FD, 1FE, 0BE, 0BF, 0BC, 2ED, 2EE, 0CD, 0CB, 1AE, 1AF, 1AC, 3DD, 2FC, 0DC, 1BD, 0DA, 0D7, 29E, 06D, 1CC, 0EF, 0EA, 0EB, 07E, 07F, 0E8, 0E9, 07C, _x000D_
0E6, 08F, 08D, 1DF, 1DA, 1DB, 3FA, 0FD, 0FE, 3FF, 1D8, </t>
  </si>
  <si>
    <t xml:space="preserve">AFF, _x000D_
AEF, AFE, BDF, _x000D_
AAF, BEE, CCF, DFF, BFC, BFD, ACC, EEF, CEC, ADB, _x000D_
ADF, CFB, AEA, AEE, BCF, CFF, </t>
  </si>
  <si>
    <t xml:space="preserve">0FE, 1DE, 0EE, 0EF, 1EF, 0FD, 1FE, 0FF, _x000D_
1DD, 1EC, 2BE, 1CE, 1CF, 2DE, 2CF, 0ED, 1FB, 0DE, 0DF, 1EE, 1DF, 2FB, 0FC, 1FD, 3ED, 2EF, 2FD, 2FE, 1FF, 3EF, 3FE, 2FF, _x000D_
2CC, 2DB, 1DC, 2BD, 1CD, 3CD, 1EB, 2E9, 2EA, 2DD, 3AD, 3DB, 2CE, 0DD, 1BE, 1BF, 3BE, 2EB, </t>
  </si>
  <si>
    <t xml:space="preserve">AEF, AFD, AFF, BEF, BFE, ABD, AAE, ABF, ACE, ADD, AEB, AEC, BAF, ADF, AFA, AED, AEE, _x000D_
BCF, AFC, BDD, </t>
  </si>
  <si>
    <t xml:space="preserve">0FE, 1DE, 1EF, 0EE, 0EF, 1FE, 0FD, 0FF, _x000D_
2BE, 1DD, 2DE, 1EC, 1CE, 1CF, 2CF, 1FB, 3ED, 2FB, 1EE, 1DF, 0ED, 0DE, 0DF, 2EF, 1FD, 0FC, 2FD, 2FE, 3EF, 3FE, 1FF, 2FF, _x000D_
2CC, 3AD, 2DB, 2BD, 3CD, 3DB, 3BE, 2E9, 2EA, 1DC, 3EA, 1CD, 2DD, 2AE, 2AF, 2CE, 4CD, 39E, </t>
  </si>
  <si>
    <t xml:space="preserve">AEF, AFD, AFF, BEF, BFE, ABD, AAE, ABF, ACE, ADD, BAF, AEB, AEC, ADF, AFA, AED, AEE, BCF, _x000D_
BDD, AFC, </t>
  </si>
  <si>
    <t xml:space="preserve">0FF, 0FD, 0EE, 0EF, 0EC, 0CF, 1FE, 1EF, 1ED, 0BE, 1DE, _x000D_
1DC, 2FE, 2FF, 2FC, 1BF, 2EE, 2FA, 2DF, 1AE, 2CE, 08E, 3FF, 0FE, 3FD, 3EE, 0FC, 0ED, 3EC, _x000D_
0DE, 0DF, 0FA, 0EB, 0DC, 0DD, 3CF, 0F8, 1FF, 0E9, 0CE, 0DA, 0DB, 4FE, 1FC, 1FD, 4EF, 3BE, 0BF, 0CC, 1EE, </t>
  </si>
  <si>
    <t xml:space="preserve">CFE, AFE, AEF, AFC, AED, ADE, ADF, ADC, DFF, _x000D_
DEE, ABF, BFE, BFF, AAE, BFC, BFD, BEE, BDF, BFA, BDD, </t>
  </si>
  <si>
    <t xml:space="preserve">FFF, FEF, EFF, FFE, FDF, EEF, DFF, _x000D_
FEE, EFE, FFD, FCF, EDF, DEF, CFF, FDE, EEE, DFE, FED, EFD, FBF, FFC, ECF, DDF, CEF, FCE, EDE, BFF, _x000D_
DEE, CFE, FDD, EED, DFD, FAF, FEC, EBF, EFC, DCF, CDF, FBE, FFA, FFB, ECE, BEF, DDE, AFF, CEE, FCD, EDD, BFE, DED, </t>
  </si>
  <si>
    <t xml:space="preserve">0FF, 1FD, 09E, 0CB, 1DF, 0F8, 0EF, _x000D_
4FF, 0AD, 0DA, 2DD, 1ED, 1EE, 17E, 1AB, 08E, 08F, 0FD, 0FE, 0BB, 0BC, 2BF, 1CF, 0E8, 0E9, 2EC, 5DF, 01F, 18D, 0DF, _x000D_
4EF, 1FC, 09D, 3BD, 3FF, 0CA, 2CD, 2CE, 3EA, 25E, 1DD, 1DE, 02E, 0F7, 16E, 16F, 5EE, 2FA, 2FB, 19B, </t>
  </si>
  <si>
    <t xml:space="preserve">ABE, AEB, ACD, CEF, BFF, _x000D_
AFA, AAE, AAF, BCB, DED, ADB, ADC, CFD, CFE, _x000D_
BAD, DCF, CDF, ABD, BEF, BDA, </t>
  </si>
  <si>
    <t xml:space="preserve">FFF, EFF, FFE, FEF, DFF, EFE, _x000D_
EEF, FFC, FFD, FEE, FDF, CFF, DFE, DEF, EFC, EFD, EEE, FFB, EDF, FEC, FED, BFF, FDE, CFE, FCF, CEF, DFC, DFD, DEE, EFB, _x000D_
DDF, EEC, EED, AFF, FFA, EDE, BFE, FEB, ECF, BEF, FDC, FDD, CFC, CFD, FCE, CEE, DFB, CDF, FBF, DEC, </t>
  </si>
  <si>
    <t xml:space="preserve">0CE, 0EB, 1FF, 1BE, 2EF, 2FE, _x000D_
3DF, 3FC, 0FF, 0CD, 0DB, 0DC, 0BE, 0BF, 0EA, 0F8, 0F9, 4FA, 1EF, 1FE, 0A9, 1CB, 1CC, 1BD, 1DA, 08C, 1AE, 1AF, 1E8, 1E9, 07E, 1F7, _x000D_
2DF, 06F, 2EE, 2FC, 2FD, 6FE, 2BB, 2CA, 2AD, 2D8, 29E, 29F, 2F5, 3CF, 3DE, 3EC, 3ED, 3FA, </t>
  </si>
  <si>
    <t xml:space="preserve">AFF, BEF, _x000D_
CDF, AEF, AFE, AAE, ABD, ACB, _x000D_
BDF, BEE, BFC, BFD, CCF, CDE, _x000D_
CEC, CED, CFA, CFB, FFE, FFF, </t>
  </si>
  <si>
    <t xml:space="preserve">0FF, 1EF, 0BF, 1FE, _x000D_
0DC, 2FC, 0EF, 1CC, 0EB, 1DF, 0FE, 09E, 3FF, 0FA, 09C, 1EE, 0AF, 2CF, _x000D_
0F7, 0AD, 4EF, 18E, 0BE, 2DE, 1FC, 1FD, 19F, 3BF, 0BC, 19D, 5DF, 4FE, 1F8, 0CC, 0CD, 1AE, 2EC, 2ED, 3CE, 0CA, 0CB, 0DF, 28F, 05E, 0C8, 2FF, 06F, 0DB, 1BC, 1BD, </t>
  </si>
  <si>
    <t xml:space="preserve">AFF, BEF, _x000D_
ADC, AEF, CFC, _x000D_
AFE, BDF, AAF, BEE, ABE, CCF, DFF, _x000D_
ACC, ACD, CDE, BFC, BFD, BAE, DBF, EEF, </t>
  </si>
  <si>
    <t xml:space="preserve">0CF, 0DE, 1AF, 0BF, _x000D_
0ED, 1BE, 0CE, 3EE, 28F, 05F, 19F, 2FE, 2FF, 0AF, 0AB, _x000D_
1EB, 0FB, 0FC, 1CD, 0DD, 06E, 29E, 1AE, 3FD, 0BE, 0D8, 4CE, 3DE, 3DF, 36F, 2EE, 2EF, 27F, 18F, 0BA, 13F, 04F, 09F, 1FE, 1FF, 6FE, 09B, 1FA, 2CB, _x000D_
1DB, 1DC, 0EB, 0EC, 07D, 2AD, </t>
  </si>
  <si>
    <t xml:space="preserve">AEE, _x000D_
AFD, BCE, ADE, _x000D_
BDD, AED, ACE, ACF, BBE, CAE, AAB, _x000D_
DEF, CFF, BEC, AFC, BCD, ADD, CBD, ABE, ABF, </t>
  </si>
  <si>
    <t xml:space="preserve">FFF, EFF, FEF, FFE, DFF, EEF, FDF, _x000D_
EFE, FEE, CFF, DEF, EDF, FCF, FFC, FFD, DFE, EEE, FDE, BFF, CEF, DDF, ECF, FBF, EFC, EFD, FEC, FED, CFE, DEE, EDE, _x000D_
FCE, AFF, BEF, CDF, DCF, EBF, FAF, FFB, DFC, DFD, EEC, EED, FDC, FDD, BFE, CEE, DDE, ECE, FBE, 9FF, </t>
  </si>
  <si>
    <t xml:space="preserve">0CF, 0AE, 0FF, 1EF, 0DE, 1CE, _x000D_
0BD, 0BF, 1AF, 29F, 09C, 09E, 09F, 18E, 1FB, 1FD, 1FE, 2ED, 3DD, 07E, 0EA, 0ED, 1DA, 1DD, 0EF, 1DF, 2CF, 0CC, 05F, 0CE, 1BE, _x000D_
2AE, 14F, 0AB, 0AD, 19D, 0AF, 19F, 28D, 03E, 28F, 37F, 12E, 4FF, 08C, 08D, 08A, 5EF, 08E, 08F, </t>
  </si>
  <si>
    <t xml:space="preserve">ADF, _x000D_
AEE, DFF, ACF, BBF, _x000D_
AFC, AFD, BEC, CDC, CFF, ADE, DEF, BCE, EDF, ABF, BAF, _x000D_
BFB, CEB, AEC, AED, </t>
  </si>
  <si>
    <t xml:space="preserve">0FF, 1EF, 2FD, 06E, 0EF, 1DF, 2CF, _x000D_
3BF, 1FD, 1FE, 2ED, 3DD, 3FB, 0E7, 0DF, 05E, 05F, 1CF, 14E, 2BF, 07D, 3AF, 0FD, 0FE, _x000D_
49F, 1ED, 1EE, 09B, 2DD, 2DE, 3CD, 3CE, 4BD, 0B9, 2FB, 2FC, 1A9, 3EB, 3EC, 4DB, 5CB, 0D7, 1C7, 0CF, 4FA, 04E, 04F, 1BF, 2AF, 8FE, </t>
  </si>
  <si>
    <t xml:space="preserve">AEC, ABE, BAE, _x000D_
ADC, ADD, BCC, AFA, AFB, BEA, CDA, EFF, AAE, AAF, FEF, _x000D_
ACC, ACD, BBC, BBD, CAC, AEA, </t>
  </si>
  <si>
    <t xml:space="preserve">0FE, _x000D_
0EE, 0EF, 1DE, 0FD, 1ED, 0D9, 0AC, _x000D_
07F, 0DE, 0DF, 1FB, 1FC, 16F, 1CE, 1CF, 0BB, 2EB, 3FF, 2BE, 4EF, 08E, 3AE, 0ED, 17E, 1DD, 0C9, 0CA, 0F6, 2FA, 2CD, _x000D_
1E6, 09C, 09D, 1B9, 4FD, 18C, 03D, 5ED, 0FB, 0FC, 06F, 0CE, 0CF, 27C, 1EB, 1EC, 2FF, 0D8, 1BE, </t>
  </si>
  <si>
    <t xml:space="preserve">BFF, CEF, DDF, ACD, AFA, BBD, _x000D_
CFE, ADC, AFF, AAF, BEF, CDF, _x000D_
DCF, AEA, AEB, ABD, ABE, DFC, BDA, BFE, </t>
  </si>
  <si>
    <t xml:space="preserve">FFF, EFF, FEF, FFE, DFF, EEF, _x000D_
FDF, EFE, CFF, FEE, DEF, EDF, FFD, DFE, BFF, EEE, FCF, CEF, FDE, EFD, DDF, CFE, AFF, FED, DEE, ECF, BEF, _x000D_
EDE, DFD, CDF, FFB, FFC, FBF, BFE, 9FF, EED, FCE, CEE, DCF, AEF, FDD, DDE, EFB, EFC, CFD, EBF, BDF, AFE, 8FF, ECE, </t>
  </si>
  <si>
    <t xml:space="preserve">2FF, 3EF, 5FE, 4DF, 3FE, 1FF, 6FF, 4EE, 2EF, 4FE, 4FF, 4FD, 3DF, 2FE, 5EE, 5EF, 0FF, _x000D_
5FF, 4CF, 3EE, 1EF, 6DE, 5FD, 3FF, 6EF, 5FB, 5BF, 4DE, 3FD, 2DF, 7CE, 1FE, 6ED, 8FE, 4EF, 7DF, 8FC, 6EB, 5CE, 6FE, 6AF, 4ED, 3CF, 2EE, 8BE, 7DD, 9EE, 6FC, 5DE, 5DF, </t>
  </si>
  <si>
    <t xml:space="preserve">ADE, AEF, BCE, AED, CFE, AAF, BDF, AFE, AFC, DEE, CCF, BEE, DFF, ACE, ACF, BFE, BFF, DFD, ACC, CDE, </t>
  </si>
  <si>
    <t xml:space="preserve">0BF, 2FF, 3EF, 0CD, 4DF, 1FF, _x000D_
1BD, 0FA, 0AF, 3FE, 2EF, 0DC, 1EA, 2AD, 19F, 4EE, 3DF, 0FF, 2DA, 1CC, _x000D_
0BD, 0BE, 39D, 28F, 4CF, 2FE, 1EF, 04F, 2BC, 0EA, 0EB, 1AD, 1AE, 1F9, 09F, 3EE, 5BF, 2DF, 07B, 4FC, 4FD, 37F, 1DA, 1DB, 0CC, 0A8, 2E9, 29D, 29E, 4DE, </t>
  </si>
  <si>
    <t xml:space="preserve">AEE, _x000D_
AFC, AFD, ADE, ADF, BEC, BCE, _x000D_
CDC, AEC, AED, CBE, DCC, BFB, AAA, ACE, ACF, BDC, BDD, _x000D_
EFF, DAE, </t>
  </si>
  <si>
    <t xml:space="preserve">1FF, 0CE, 0DD, 0EC, 0FA, _x000D_
2DF, 1EF, 0FF, 1AE, 0BE, 0BF, 2ED, 2EE, 1FD, 1FE, 1BD, 0CD, 07E, 2FC, 1CC, 08D, 0DC, 09B, 1DA, 0EA, 0EB, _x000D_
0AA, 0B6, 1E9, 0F9, 04F, 4EF, 3BF, 3FF, 2CF, 0B9, 1DF, 0EF, 05D, 19E, 19F, 0AE, 0AF, 28E, 1F8, 3CD, 3CE, 4FE, 2DD, 2DE, </t>
  </si>
  <si>
    <t xml:space="preserve">AEF, AFD, AFE, BED, DFF, ACB, BFC, _x000D_
ADF, BCF, CBF, AAD, AED, AEE, _x000D_
BDD, BDE, CFF, DEF, CCD, ABB, ABC, </t>
  </si>
  <si>
    <t xml:space="preserve">FFF, EFF, FFE, FEF, DFF, EFE, EEF, _x000D_
FFD, FEE, CFF, FDF, DFE, DEF, EFD, EEE, FFB, FFC, BFF, EDF, FED, CFE, FDE, CEF, FCF, DFD, DEE, EFB, EFC, AFF, DDF, _x000D_
EED, FFA, BFE, EDE, FEB, FEC, BEF, ECF, CFD, FDD, CEE, FCE, DFB, DFC, 9FF, CDF, FBF, DED, EFA, AFE, </t>
  </si>
  <si>
    <t xml:space="preserve">0BF, _x000D_
0AF, 0BE, 4FE, 0CC, 0CD, 0DB, 19F, 0E9, 0EA, 1AE, 5EE, 0F7, 0F8, 1BC, 1BD, 5FC, _x000D_
1CB, 1D9, 28F, 3FE, 3FF, 29E, 6DE, 1E7, 1E8, 2AC, 6EC, 1F6, 2BB, 09F, 2C9, 0AE, 4EE, 4EF, 37F, 2D7, 38E, 0BC, 0BD, 4FC, 4FD, 39C, 0CB, 7DC, 2E6, 0D9, 0DA, _x000D_
18F, 3B9, </t>
  </si>
  <si>
    <t xml:space="preserve">BFE, BFF, CEE, CEF, CFD, AFE, AFF, _x000D_
DDE, DED, DFB, BEE, BEF, AAB, ECE, BFD, _x000D_
EEB, CDE, CDF, CED, FBE, </t>
  </si>
  <si>
    <t xml:space="preserve">0EF, 0FD, 0DF, _x000D_
1FB, 1CF, 0ED, 0EE, 2BF, 1DD, 1DE, 0FB, 0FC, 2F9, 0CF, _x000D_
2CD, 2CE, 3AF, 1EB, 1EC, 1BF, 0DD, 0DE, 3BD, 2DB, 2DC, 49F, 1F9, 1FA, 3F7, 1CD, 1CE, 2AF, 0EB, 0EC, 3CB, 3CC, 4AD, 2E9, 2EA, 0BF, _x000D_
2BD, 2BE, 1DB, 1DC, 39F, 0F9, 0FA, 4BB, 59D, 3D9, </t>
  </si>
  <si>
    <t xml:space="preserve">BFF, CEF, AFF, CFD, _x000D_
BEF, DED, CDF, BFD, BFE, DFA, DFB, AEF, _x000D_
DCF, CED, CEE, EEA, EEB, BDF, AFD, AFE, </t>
  </si>
  <si>
    <t xml:space="preserve">0CF, 0FB, _x000D_
1FE, 1FF, 08F, 0BF, 0CE, 2EE, 2EF, 0DD, 2FD, 0EB, 0EC, _x000D_
0FE, 0FF, 1AF, 1BE, 0FA, 3DE, 1CD, 5FE, 3ED, 1DB, 1DC, 1EE, 1EF, 3FB, 3FC, 29F, 1EA, 1FD, 2AE, 07F, 4CE, 04F, 08E, 2BD, 0AF, 1F9, 09D, 6EE, 4DD, _x000D_
0BE, 2CB, 0AB, 0AC, 2DE, 2DF, 4EB, 6FD, </t>
  </si>
  <si>
    <t xml:space="preserve">DFE, ADE, ADF, AED, _x000D_
CFE, CFF, AFC, BCE, BCF, BDD, DEE, DEF, BEC, _x000D_
AAD, BFE, BFF, DFD, CBE, BFA, BFB, </t>
  </si>
  <si>
    <t xml:space="preserve">FFF, EFF, FFE, FEF, DFF, EFE, FFC, FFD, _x000D_
EEF, FEE, CFF, DFE, EFC, EFD, FFB, FDF, DEF, EEE, FEC, FED, BFF, CFE, DFC, DFD, EFB, FFA, EDF, FDE, CEF, DEE, EEC, EED, FEB, _x000D_
AFF, BFE, CFC, CFD, DFB, FCF, EFA, FF8, FF9, DDF, EDE, FDC, FDD, BEF, CEE, DEC, DED, </t>
  </si>
  <si>
    <t xml:space="preserve">FFF, EFF, FFE, FEF, DFF, EFE, _x000D_
FFD, EEF, FEE, FDF, CFF, DFE, EFD, DEF, FFB, FFC, EEE, FED, EDF, FDE, FCF, BFF, CFE, DFD, CEF, EFB, EFC, DEE, _x000D_
FFA, EED, DDF, FEB, FEC, EDE, FDD, ECF, AFF, FCE, BFE, FBF, CFD, BEF, DFB, DFC, CEE, EFA, DED, CDF, EEB, EEC, </t>
  </si>
  <si>
    <t xml:space="preserve">0FA, _x000D_
0BF, 0CE, 0DC, 0DD, 0EA, 0EB, 0F9, 1AF, 1CC, 1FF, 1DA, 1F7, 2EF, 2FD, 2FE, 3DF, 3ED, _x000D_
3FB, 0BE, 0AF, 0FF, 0CC, 0CD, 0DA, 0DB, 0E9, 0F7, 0F8, 0A8, 08B, 07D, 0C5, 06E, 06F, 1EF, 1AE, 1BC, 1BD, 19F, 1CA, 1CB, 1FD, 1FE, 1D9, 1E7, 1E8, 1F6, 2DF, 2ED, </t>
  </si>
  <si>
    <t xml:space="preserve">AEF, AFE, _x000D_
ADF, AEE, AFC, AFD, _x000D_
BCF, BDE, BEC, BED, BFA, BFB, CBF, CCE, CDC, CEA, _x000D_
AAB, ABA, ACF, ADE, </t>
  </si>
  <si>
    <t xml:space="preserve">FFF, FFE, EFF, FEF, FFC, FFD, EFE, DFF, _x000D_
FEE, EEF, FFB, EFC, EFD, DFE, CFF, FDF, FEC, FED, EEE, DEF, FFA, EFB, DFC, DFD, CFE, BFF, FDE, EDF, FEB, EEC, EED, DEE, CEF, FF9, EFA, _x000D_
DFB, CFC, CFD, FCF, BFE, AFF, FDC, FDD, EDE, DDF, FEA, EEB, DEC, DED, CEE, </t>
  </si>
  <si>
    <t xml:space="preserve">1FF, 0EF, 0FD, 0EB, 1DF, 0CF, _x000D_
1FE, 0FF, 0EE, 0DD, 1FA, 0FB, 0FC, 0EA, 1BF, 2EE, 2FF, 1EF, 0F8, 1DE, 0E6, 0AF, 0DF, 09E, 0CE, 2FB, 2FC, _x000D_
0BD, 1FD, 1EB, 1EC, 1DA, 0F4, 0FE, 0ED, 0DB, 0DC, 4FF, 0CA, 0CB, 2F7, 2AF, 3EF, 0B9, 1F9, 1E8, 2DF, 2CE, 0FA, 0E9, </t>
  </si>
  <si>
    <t xml:space="preserve">AEF, BFF, AFC, ACF, _x000D_
ADC, BEC, AED, AEE, CFC, BFD, BFE, AFF, AEA, BFA, AFB, BBF, _x000D_
AAF, CDC, BCC, BDD, </t>
  </si>
  <si>
    <t xml:space="preserve">0ED, 0EE, 0DF, 1DD, 0FA, 0FB, 1F8, _x000D_
1CF, 0EC, 2CD, 1EA, 1EB, 2E8, 0DD, 0DE, 2BF, 1DC, 09B, 0F8, 0F9, 2DA, 4FE, 4FF, 0CF, _x000D_
0B6, 1F7, 1CD, 1CE, 5FC, 3AF, 2F5, 0EA, 0EB, 08D, 2CC, 0D1, 6FA, 1E8, 1E9, 0A8, 3F3, 3CA, 5EE, 5EF, 1BF, 2E7, 0DC, 0C3, 6EC, 2BD, </t>
  </si>
  <si>
    <t xml:space="preserve">AFE, BEE, _x000D_
AFD, BFB, AEE, AEF, _x000D_
BED, CEB, BDE, BDF, AFB, AFC, CDD, _x000D_
BFA, AAA, DDB, AED, CCE, CCF, BEB, </t>
  </si>
  <si>
    <t xml:space="preserve">FFF, FEF, EFF, FFE, FDF, EEF, DFF, _x000D_
FEE, EFE, FFD, FCF, EDF, DEF, CFF, FDE, EEE, DFE, FED, EFD, ECF, FBF, DDF, CEF, BFF, FFC, _x000D_
FCE, EDE, DEE, CFE, FDD, EED, DFD, EBF, DCF, FAF, CDF, BEF, AFF, FEC, EFC, ECE, FBE, DDE, CEE, BFE, FFA, FFB, FCD, EDD, DED, </t>
  </si>
  <si>
    <t xml:space="preserve">1FF, 2DF, 1EF, 0FF, 2EE, 1FE, 2FF, _x000D_
3FF, 2FD, 3BF, 2CF, 1DF, 3FD, 0EF, 5FE, 3CE, 2DE, 1EE, 0FE, 3DF, 2EF, 4DF, 3EF, 3DD, 2ED, 1FD, 4DD, 3AF, 2BF, 3ED, 3EE, 49F, 1CF, 2FE, 0DF, 4EE, 3FE, _x000D_
6DE, 5EE, 4FE, 4FF, 3EC, 2FC, 6EF, 5FF, 3BE, 4AE, 2CE, 1DE, 4EC, </t>
  </si>
  <si>
    <t xml:space="preserve">ADF, AEE, AFF, AAE, BEF, AEC, ABF, BFF, CEF, AFD, ACF, BBF, AEA, ABD, BFD, BFE, CED, ACE, AFB, _x000D_
CFE, </t>
  </si>
  <si>
    <t xml:space="preserve">FFF, FEF, EFF, FFE, FDF, EEF, _x000D_
DFF, FEE, EFE, FFD, FCF, EDF, DEF, FDE, CFF, EEE, DFE, FED, FBF, EFD, ECF, DDF, FFC, FCE, CEF, _x000D_
EDE, BFF, DEE, FDD, CFE, FAF, EED, EBF, DFD, DCF, FEC, FBE, CDF, EFC, ECE, BEF, DDE, FFA, FFB, AFF, FCD, CEE, F9F, EDD, BFE, </t>
  </si>
  <si>
    <t xml:space="preserve">0EF, 0DF, 0FE, _x000D_
07F, 1BF, 1DE, 1FC, 3EF, 0CF, 0EE, 2FF, 0AC, 08E, 29F, 0CB, 2DC, 06F, _x000D_
1AF, 1CE, 1EC, 1ED, 3DF, 3FE, 00F, 18C, 14F, 0BF, 0DE, 0FC, 0FD, 2EF, 09C, 09D, 0BB, 2AE, 07E, 28F, 2CC, 0DA, 05F, 2EB, 4BF, 0F8, 1FF, 03C, 1BE, 19F, 6EF, 22F, 1DC, </t>
  </si>
  <si>
    <t xml:space="preserve">ADE, _x000D_
ACE, AED, CFE, CFF, BAE, _x000D_
BEB, ABE, ABF, ADD, AFB, AFC, DDE, DFD, CEE, CEF, _x000D_
BBD, BDB, BDC, BFE, </t>
  </si>
  <si>
    <t xml:space="preserve">FFF, FEF, EFF, FDF, FFD, FFE, EEF, DFF, FCF, _x000D_
FED, FEE, EDF, EFD, EFE, DEF, FBF, FDD, FDE, ECF, FFC, CFF, EED, EEE, DDF, FAF, DFD, DFE, FCD, FCE, FEC, CEF, EBF, EDD, EDE, EFC, DCF, BFF, F9F, _x000D_
DED, DEE, FBD, FBE, FDC, CDF, EAF, ECD, ECE, CFD, CFE, FFB, </t>
  </si>
  <si>
    <t xml:space="preserve">0DF, 0AE, 0CF, _x000D_
0EE, 1AF, 09E, 2FF, 0BF, 0BD, 1EF, 17E, 04F, 3DF, 0DE, 0DC, 19F, _x000D_
06E, 0FF, 0FD, 08E, 08F, 1BE, 12F, 08C, 2EF, 2ED, 27F, 0AF, 0AD, 1DF, 1DD, 0AB, 01E, 29E, 16E, 16F, 16C, 3CF, 3CD, 03F, 0CE, 03D, 0CC, 1FF, 1FD, 1FE, 35F, 4FF, 1FB, 18F, </t>
  </si>
  <si>
    <t xml:space="preserve">AEE, _x000D_
ADE, AFD, BBE, _x000D_
BDD, ACC, ACE, ACF, AEB, AED, BAC, BAE, BAF, _x000D_
DEF, BCD, ABC, ABD, ABA, ABE, ABF, </t>
  </si>
  <si>
    <t xml:space="preserve">0EC, 0BE, 19E, 0DC, 0DD, 0AE, 0AF, _x000D_
1BC, 18E, 0FB, 0CC, 0CD, 29C, 3FF, 09E, 09F, 26E, 1DB, 1AC, 1AD, 4DF, 17E, 17F, _x000D_
0EB, 0BC, 0BD, 28C, 5ED, 3EF, 08E, 08F, 5BF, 25E, 25F, 1F9, 1CB, 19C, 19D, 096, 4FD, 4FE, 2FF, 4CF, 36C, 068, 16E, 16F, 03A, 33E, 2D9, </t>
  </si>
  <si>
    <t xml:space="preserve">AEE, ADE, _x000D_
BEC, BBE, AFC, AFD, ACE, ACF, CCC, CFA, _x000D_
BDC, BDD, BAE, BAF, FFF, AEC, AED, ABE, ABF, CBC, </t>
  </si>
  <si>
    <t xml:space="preserve">FFF, FEF, EFF, FFE, FDF, EEF, _x000D_
FEE, DFF, EFE, FFD, FCF, EDF, FDE, DEF, EEE, FED, CFF, DFE, FBF, EFD, FFB, FFC, ECF, FCE, DDF, EDE, _x000D_
FDD, CEF, DEE, FAF, EED, FEB, FEC, BFF, EBF, CFE, DFD, FBE, EFB, EFC, DCF, FFA, ECE, FCD, CDF, DDE, F9F, EDD, BEF, FDB, </t>
  </si>
  <si>
    <t xml:space="preserve">0FE, 0CF, _x000D_
0DE, 0EE, 0EF, 1DE, 0EC, 0FF, 1DC, 0FD, 1EF, 0EA, 08F, 1ED, 2DF, 0FB, _x000D_
1FE, 0F9, 0AE, 0AF, 2EE, 1FC, 0BF, 0AC, 19E, 2FE, 2FF, 0BD, 1AF, 0AA, 2FC, 3EE, 0CE, 0BB, 1AD, 3EC, 2FA, 0DF, 4DE, 0CC, 1BE, 3FF, 0DC, 0DD, 1CE, 1CF, 3FD, 4EF, 0CA, _x000D_
0ED, </t>
  </si>
  <si>
    <t xml:space="preserve">BFE, ACE, ADF, CFF, ADD, _x000D_
BCF, AEE, BDE, AFE, AFF, AFC, AFD, _x000D_
BEE, BEF, AFA, AAE, BEC, CDE, BEA, BFF, </t>
  </si>
  <si>
    <t xml:space="preserve">0FE, 0EE, 0EF, 1EF, 0EC, 0AE, 0FF, _x000D_
0FD, 0BF, 1FE, 2FE, 0BD, 0FB, 2FC, 07F, 0CE, 0BB, 0F9, 1CE, 2CF, 0CC, 0DE, 0DF, 1CC, 1DF, 08E, 18E, 0DC, 0DD, 1DD, 09E, 09F, 19F, 2DE, 0DB, 3DE, 0ED, 0AF, 1DB, 09D, 1EE, 19D, _x000D_
2EE, 2EF, 0EB, 0AD, 3EF, 1D9, 1EC, 1AE, </t>
  </si>
  <si>
    <t xml:space="preserve">ADE, AEF, AED, AFE, CEE, AFC, BBE, _x000D_
BFE, BFF, ACE, ACF, BFC, ACC, CFF, BCF, BFA, ADF, ACA, CFD, BCD, </t>
  </si>
  <si>
    <t xml:space="preserve">0FF, _x000D_
0EF, 0ED, 0FE, 0CF, 1FF, 0FC, 1CF, 2FF, 09F, 1CD, 2FD, 09D, _x000D_
0DF, 0DD, 0DE, 1DE, 0DB, 0AE, 1DC, 1AF, 0AC, 2AF, 3DF, 07F, 17F, 0EE, 1EF, 0BF, 0EC, 1BF, 1ED, 2EF, 0BD, 04F, 0EA, 1BD, 1BE, 2ED, 08F, 1EB, 04D, 0BB, 2BE, 08D, 08E, 2EB, 1BB, 0E8, 3EE, </t>
  </si>
  <si>
    <t xml:space="preserve">AEE, BEF, AFF, AFD, _x000D_
BCE, BFE, AAF, ADE, ADF, ADC, CFE, _x000D_
BDF, BDD, DFF, AEF, ABE, AED, AEB, BBE, BBF, </t>
  </si>
  <si>
    <t xml:space="preserve">0DF, 1CF, 0DD, 2FF, 0EE, 1DE, 0FF, 0EC, _x000D_
0BF, 1EF, 0FD, 0CF, 1FF, 0FB, 1BF, 0CD, 0CE, 2EF, 08F, 1FD, 1FE, 2AF, 0DE, 1BD, 3DF, 2ED, 0CB, 08D, 17F, 1FB, _x000D_
4FC, 1CE, 2AD, 0EF, 39F, 4CF, 09E, 0DC, 3DD, 1BB, 2FE, 2EB, 17D, 0C9, 26F, 5FF, 1F9, 2BE, 0AF, 1DF, </t>
  </si>
  <si>
    <t xml:space="preserve">ADF, AEE, CFF, _x000D_
AFC, ABC, ACF, _x000D_
BEC, BBF, BFF, CDC, ADE, CEF, CAF, BFB, BCE, DDF, _x000D_
AEC, AED, CBE, EFC, </t>
  </si>
  <si>
    <t xml:space="preserve">0DF, 0EE, 0FD, 1BF, 1CE, _x000D_
08F, 0CF, 1EB, 09D, 0DE, 0AC, 0ED, 0FB, 0FC, 0C9, 0D8, 05F, 06E, 07C, 0E6, 2EF, 1AF, 08B, 2FD, 2FE, 0F5, 1BE, 17D, _x000D_
1CD, 0A8, 1FF, 0BF, 07F, 2E8, 0B7, 1DB, 1DC, 08D, 08E, 0CE, 02F, 09C, 03E, 1EA, 0DD, 04D, 0AB, 05B, 0D4, 4FF, </t>
  </si>
  <si>
    <t xml:space="preserve">AEF, _x000D_
ADF, BEC, AEE, AFC, AFD, _x000D_
BBF, BCE, AAC, ACF, _x000D_
BDC, BDD, DFD, ABA, ADE, CFF, BEB, AEC, AED, BFA, </t>
  </si>
  <si>
    <t xml:space="preserve">0FF, 1FE, _x000D_
1EF, 1CD, 3DF, 0FE, 2FC, 1BF, 0DC, 0EF, 2EE, _x000D_
0CD, 0CE, 1E9, 6FE, 2DF, 1FC, 1FD, 3FB, 2BD, 0BF, 1DB, 4CF, 1EE, 3EC, 3ED, 0F8, 1CC, 09D, 2AF, 5FE, 5FF, 0E9, 0EA, 1DF, 3DE, _x000D_
5DC, 0FC, 0FD, 2FB, 4F9, 0C7, 1BD, 1BE, 0DB, 2D9, 7EE, 08F, 3CF, 5CE, </t>
  </si>
  <si>
    <t xml:space="preserve">AFF, ACE, _x000D_
BFD, BFE, DFB, BEF, DED, AEA, DDF, BBE, AFD, AFE, _x000D_
ADB, ADC, CFB, CFC, FFF, EFA, AEF, ACD, </t>
  </si>
  <si>
    <t xml:space="preserve">FFF, FFD, FFE, EFF, FFC, EFD, EFE, FEF, DFF, FFB, _x000D_
EFC, FED, FEE, DFD, DFE, EEF, CFF, FF9, FFA, EFB, FEC, DFC, EED, EEE, CFD, CFE, FF8, DEF, FDF, BFF, EF9, EFA, FEB, DFB, EEC, CFC, FF7, DED, DEE, FDD, FDE, BFD, BFE, EF8, _x000D_
EDF, CEF, FE9, FEA, AFF, DF9, </t>
  </si>
  <si>
    <t xml:space="preserve">0FE, 0FF, 1FB, 0FD, 1EE, _x000D_
0BF, 1FA, 0FB, 0FC, 1ED, 2DE, 0D8, 0EE, 0EF, 0CB, 2F7, 4FD, 0BE, _x000D_
0F0, 0F1, 1F8, 1F9, 3FF, 2EA, 1AF, 0E3, 0E4, 0FA, 1EB, 1EC, 2DD, 0D6, 0D7, 0ED, 1DE, 1DF, 0C9, 0CA, 1BB, 2F5, 2F6, 4FC, 0BC, 0BD, 5ED, 1E0, 1AE, 3FD, 3FE, 1F7, </t>
  </si>
  <si>
    <t xml:space="preserve">BFF, CFC, ADB, _x000D_
BFD, BFE, CEF, AFF, ACE, ACF, CFA, CFB, _x000D_
ADA, BFC, CED, CEE, BCB, AFD, AFE, DDF, BEF, </t>
  </si>
  <si>
    <t xml:space="preserve">0ED, 0FC, 2FF, 0CF, _x000D_
1BF, 0DD, 0DE, 1FF, 1CD, 0EC, 2EF, 2BD, 0BA, 1DC, 3DF, _x000D_
0FB, 07F, 2FE, 2CC, 0BF, 4CF, 1EB, 3EE, 08D, 1AF, 0FF, 0CD, 0CE, 0D7, 4DE, 17D, 09C, 1EF, 29F, 1F9, 1FA, 3FC, 3FD, 1BD, 1BE, 1C7, 0DC, 2E9, 2DF, 0E6, _x000D_
38F, 4EC, 4ED, 2AD, 2AE, </t>
  </si>
  <si>
    <t xml:space="preserve">AFF, BFD, _x000D_
AAE, CED, ABD, AEF, CFB, _x000D_
BDF, ACB, AFD, AFE, DEB, EFF, CCF, BBB, BED, BEE, ADA, FEF, DBF, </t>
  </si>
  <si>
    <t xml:space="preserve">0FF, 1DF, 0CC, 0EF, 08F, _x000D_
1EE, 1CF, 0DB, 0BC, 2AF, 0FE, 09E, 0DF, 07F, 1FD, 19C, 1DE, 1BF, 01F, _x000D_
15F, 2FB, 0EA, 2DD, 0CB, 4EE, 089, 2BE, 0AC, 0AD, 29F, 0EE, 08E, 0CF, 04C, 23F, 06F, 1AB, 1ED, 39E, 02E, 18C, 18D, 3FE, 3FF, 1CE, 37F, 1AF, 16E, 00F, 2EB, </t>
  </si>
  <si>
    <t xml:space="preserve">AFD, _x000D_
AED, AEE, ACF, CFF, BCD, BAF, _x000D_
AFC, ADD, ADE, DDF, ABF, CEF, BDC, BBD, BBE, AAA, _x000D_
BFF, AEC, DEE, </t>
  </si>
  <si>
    <t xml:space="preserve">FFF, FEF, EFF, FFE, _x000D_
EEF, FDF, DFF, FEE, EFE, FFD, EDF, DEF, FCF, CFF, EEE, FDE, DFE, FED, EFD, FFB, FFC, _x000D_
DDF, ECF, CEF, FBF, BFF, EDE, DEE, FCE, CFE, EED, FDD, DFD, FEB, FEC, EFB, EFC, FFA, DCF, CDF, EBF, BEF, FAF, AFF, DDE, ECE, CEE, FBE, BFE, EDD, </t>
  </si>
  <si>
    <t xml:space="preserve">FFF, FEF, EFF, FFE, FDF, EEF, _x000D_
DFF, FEE, EFE, FFD, FCF, EDF, DEF, FDE, CFF, EEE, DFE, FED, FBF, EFD, ECF, FFC, DDF, FCE, CEF, EDE, _x000D_
DEE, BFF, FDD, FAF, CFE, EED, EBF, DFD, FEC, DCF, FBE, EFC, CDF, ECE, FFA, FFB, DDE, BEF, FCD, F9F, CEE, AFF, EDD, EAF, </t>
  </si>
  <si>
    <t xml:space="preserve">1EF, 0FF, 1FE, 2CF, 0AD, 1DF, _x000D_
2FC, 0EF, 08F, 0DA, 2DE, 0BC, 1EE, 2BF, 18D, 0FE, 09D, 09E, 1CF, 0E9, 1BA, 16F, _x000D_
2EC, 2ED, 0DF, 07F, 0CA, 0CB, 1FC, 1FD, 19C, 2CE, 39F, 1E7, 0AC, 1DE, 01E, 2AF, 17D, 17E, 5EE, 1C9, 0F7, 0F8, 2FB, 3CC, 0EE, 04B, 24F, 1BF, </t>
  </si>
  <si>
    <t xml:space="preserve">ADD, ABF, AEC, _x000D_
ACD, ACE, AAF, AFA, AFB, _x000D_
ADC, DEE, BAD, CFE, CFF, ABD, ABE, BDA, _x000D_
AEA, AEB, DFD, BBC, </t>
  </si>
  <si>
    <t xml:space="preserve">FFF, EFF, FEF, FFE, DFF, EEF, FDF, _x000D_
EFE, FEE, FFD, CFF, DEF, EDF, FCF, DFE, EEE, FDE, EFD, FED, BFF, CEF, DDF, FFC, ECF, FBF, CFE, DEE, _x000D_
EDE, FCE, DFD, EED, FDD, AFF, BEF, CDF, EFC, DCF, FEC, EBF, BFE, CEE, FAF, DDE, FFA, FFB, ECE, FBE, CFD, DED, EDD, </t>
  </si>
  <si>
    <t xml:space="preserve">1FF, 2EF, 2FE, 3FF, 0FF, 1EF, 2DF, 3CF, 4BF, 1FE, 2EE, 3DE, 5FE, _x000D_
2FD, 3ED, 2FF, 3EF, 4DF, 6FF, 0EF, 3FC, 1DF, 3FE, 2CF, 4EE, 3BF, 4AF, 59F, 0FE, 1EE, 2DE, 4FA, 3CE, 4FC, 4FD, 5EC, 4BE, 4FE, 4FF, 5EE, 5EF, 5AE, 6DE, 1FD, 2ED, 3DD, 4CD, 3DF, 5FB, 5BD, </t>
  </si>
  <si>
    <t xml:space="preserve">ADD, ADF, BCF, AEE, BDE, ABF, AFD, BED, DFE, AFF, BEF, ACB, CDF, ACD, ACE, BBD, ACF, BBF, BFE, ADA, </t>
  </si>
  <si>
    <t xml:space="preserve">0CC, 0F9, 0AE, 1FF, 2EF, 0DB, _x000D_
1F7, 0BC, 0BD, 1AC, 2FD, 2FE, 3ED, 0E9, 0EA, 1D9, 0FF, 09E, 09F, 1EF, 2DF, 18E, 3CF, 0CB, 27E, 1BB, 4BF, 03D, _x000D_
3FB, 3FC, 0F7, 0F8, 4EB, 1E7, 1E8, 0AC, 0AD, 2D7, 1FD, 1FE, 19C, 19D, 2ED, 2EE, 3DD, 3DE, 28C, 0D9, 0DA, 4CD, </t>
  </si>
  <si>
    <t xml:space="preserve">CFF, ACC, AAE, _x000D_
DFD, ADB, BFF, CEF, DDF, ABC, ABD, BAC, _x000D_
AEA, EFB, CFD, CFE, AFF, DED, DEE, ACB, BEF, </t>
  </si>
  <si>
    <t xml:space="preserve">0EF, 0FD, 1ED, _x000D_
1FB, 2DD, 0DF, 3FF, 2EB, 0ED, 0EE, 2FA, 0FB, 0FC, 09E, _x000D_
1CF, 0AD, 4EF, 3DB, 0BB, 1DD, 1DE, 4FD, 4FE, 2FF, 0CA, 3EA, 1EB, 1EC, 18E, 0D8, 0D9, 04F, 2BF, 3F8, 1FA, 19D, 5DF, 06C, 4CB, 2CD, 2CE, 1AB, 0E7, 0CF, 5ED, 5EE, 8FF, 3EF, 089, 1BA, </t>
  </si>
  <si>
    <t xml:space="preserve">ADF, AEE, AFC, BCF, _x000D_
BEC, EFE, CBF, BFB, ACF, _x000D_
ADE, CDC, FEE, AEC, AED, DAF, DFE, DFF, BBF, AAC, AFB, </t>
  </si>
  <si>
    <t xml:space="preserve">0EF, 0FE, 0DF, _x000D_
1BF, 07F, 0EE, 0CF, 1ED, 0AC, 1CE, 08E, 0F8, 1AF, 0FD, _x000D_
0DA, 06F, 3EE, 0DE, 1FB, 1FC, 0BB, 1DD, 0BF, 28F, 09C, 09D, 2FE, 2FF, 1BE, 14F, 2DB, 079, 07E, 0E8, 0E9, 2BD, 3FD, 19F, 0ED, 0CA, 17C, 00F, 3DE, 3DF, 05F, 29E, 0CE, 1EB, 1EC, 0AB, </t>
  </si>
  <si>
    <t xml:space="preserve">AFF, BDF, _x000D_
AEF, BEE, BCF, AFE, _x000D_
ABC, ADF, CAF, BFD, BDE, BBF, ACB, _x000D_
AEE, AAC, AAD, CBE, ACF, EEE, BED, </t>
  </si>
  <si>
    <t xml:space="preserve">FFF, EFF, FEF, FFD, FFE, DFF, EEF, EFD, EFE, _x000D_
CFF, FDF, FED, FEE, FFC, DEF, DFD, DFE, BFF, EDF, EED, EEE, EFC, CEF, CFD, CFE, FCF, FDD, FDE, FEC, FFB, AFF, DDF, DED, DEE, DFC, _x000D_
BEF, BFD, BFE, ECF, EDD, EDE, EEC, EFB, 9FF, CDF, CED, CEE, CFC, FCD, FCE, </t>
  </si>
  <si>
    <t xml:space="preserve">1FF, 0FA, 2EF, 0BF, 2FE, 0CD, 0CE, 0FF, 3DF, _x000D_
1AF, 0DC, 3EE, 1EF, 1BD, 0EA, 0EB, 4CF, 3FC, 3FD, 1CC, 1FE, 4DE, 0F9, 2DF, 2AD, 1DA, 1DB, 0AF, _x000D_
5BF, 4EC, 2EE, 2BC, 07D, 0EF, 0BD, 0BE, 1E9, 3CF, 7FE, 39D, 08B, 4FB, 2CA, 2FC, 2FD, 19F, 0CC, 0FE, 5DC, 1F7, </t>
  </si>
  <si>
    <t xml:space="preserve">CFF, AEB, _x000D_
BFF, DFD, ABE, ABF, CEF, EED, ACD, _x000D_
AFF, CFD, CFE, BAE, BAF, ADB, ADC, DDF, BBD, AEA, BEF, </t>
  </si>
  <si>
    <t xml:space="preserve">0DF, 0EE, 0FC, 2FF, 1CF, 1EC, 3EF, 1FB, 0AD, 3FE, _x000D_
0CA, 4DF, 1FF, 0CF, 2F9, 0F6, 0DE, 0EC, 0ED, 2EF, 0FB, 2FE, 1BF, 1CE, _x000D_
1DC, 1DD, 3DF, 0FF, 1EB, 08F, 3EE, 09D, 09E, 2AF, 0AC, 1F9, 1FA, 3FD, 2BE, 0BA, 0BB, 2CC, 2CD, 0C9, 4CF, 1EF, 2DB, 0D8, 4DE, 1FE, </t>
  </si>
  <si>
    <t xml:space="preserve">AFF, ABE, BEF, BFD, ADB, _x000D_
CED, CFC, AEF, AFD, AFE, _x000D_
EFF, DDD, BDF, AAE, AAF, DFA, ABD, BED, BEE, FEF, </t>
  </si>
  <si>
    <t xml:space="preserve">FFF, EFF, FEF, FFE, DFF, EEF, _x000D_
FDF, EFE, FEE, FFC, FFD, CFF, DEF, EDF, DFE, FCF, EEE, FDE, EFC, EFD, FEC, FED, FFB, BFF, CEF, DDF, CFE, _x000D_
ECF, DEE, FBF, EDE, DFC, DFD, FCE, EEC, EED, FDC, FDD, EFB, FEB, FFA, AFF, BEF, CDF, DCF, BFE, CEE, EBF, DDE, ECE, </t>
  </si>
  <si>
    <t xml:space="preserve">0FE, _x000D_
0EE, 0EF, 1DE, 1ED, 0FD, 0AC, 1FB, _x000D_
3FF, 4EF, 0DE, 0DF, 1CE, 1CF, 2BE, 0C9, 07F, 16F, 0ED, 1DD, 2CD, 08E, 0D8, 1EB, 1EC, 0FB, 0FC, 2DB, 2DC, 3CB, 09C, 09D, 18C, 0E6, _x000D_
02E, 0AB, 2FF, 1FA, 2EA, 3EF, 19B, 4DF, 5CF, 03D, 0F5, 0CE, 0CF, 1BE, 1BF, 2AE, </t>
  </si>
  <si>
    <t xml:space="preserve">ABE, BFF, ADB, _x000D_
AEA, AFF, AAE, AAF, BEF, CDF, DCF, ABD, _x000D_
BFE, BAD, CEE, ACB, ACC, BBB, CFC, CFD, DEC, </t>
  </si>
  <si>
    <t xml:space="preserve">0ED, 2FE, 2EF, 1FF, _x000D_
0FA, 0FB, 0EC, 1CD, 0DD, 0DE, 0CF, 0B9, 09C, 08E, 07F, 2FD, 3DE, 2EE, 3CF, 1FE, 2DF, _x000D_
1EF, 1F7, 1F8, 0FF, 1E9, 1DA, 1DB, 0F9, 0EA, 0EB, 1CC, 0DC, 2AD, 1BD, 1BE, 0CD, 0CE, 1AF, 0F2, 0E4, 0BF, 0D5, 0D6, 0C7, 03E, 0B8, 199, 0A9, 0AA, </t>
  </si>
  <si>
    <t xml:space="preserve">AFF, BEF, _x000D_
AFE, ADA, BFC, BFD, AEF, BEE, ACC, CEC, BDF, ABD, CCF, AAE, AAF, _x000D_
AFC, _x000D_
AFD, AEE, BFB, BEC, </t>
  </si>
  <si>
    <t xml:space="preserve">FFF, EFF, FEF, FFE, DFF, EEF, _x000D_
EFE, FDF, CFF, FEE, DEF, FFD, DFE, EDF, BFF, EEE, FCF, CEF, EFD, FDE, CFE, DDF, FED, AFF, DEE, ECF, _x000D_
FFB, FFC, BEF, DFD, EDE, FBF, BFE, CDF, EED, FCE, 9FF, CEE, DCF, FDD, EFB, EFC, AEF, DDE, CFD, EBF, FEB, FEC, AFE, BDF, </t>
  </si>
  <si>
    <t xml:space="preserve">0AF, 2FE, 0BE, _x000D_
1FE, 1FF, 09F, 0CC, 0CD, 2EE, 2EF, 0F9, 1BC, 18F, 3DE, 1E9, 0AE, 0FE, 0FF, 0DB, _x000D_
2AC, 27F, 4CE, 2FD, 7FE, 08A, 05D, 4FB, 1EE, 1EF, 19E, 1CB, 3ED, 8EE, 5BE, 36F, 1F8, 0BC, 0BD, 08F, 2DE, 2DF, 14D, 28E, 2BB, 0E9, 0EA, 4DD, 099, 06C, 45F, </t>
  </si>
  <si>
    <t xml:space="preserve">CFF, ABE, AEB, BAE, _x000D_
BFF, ACD, DFD, AFA, CEF, BBD, AAE, AAF, EED, _x000D_
DDF, ADB, ADC, AFF, CFD, CFE, BCB, </t>
  </si>
  <si>
    <t xml:space="preserve">0EF, 0BC, 0DF, 1BF, 0FE, 04E, _x000D_
06F, 08E, 1FC, 2FF, 0CF, 0AC, 1AF, 28F, 0AA, 0EE, 0CB, 1CE, 03E, 03F, 05F, 11E, 03C, 13F, 05D, 0EA, 1EC, 1ED, 07E, 2CC, _x000D_
2EF, 07C, 3CF, 0E7, 0BF, 09C, 09D, 19F, 17C, 27F, 09A, 3EE, 0DE, 0BB, 1BE, 19B, 098, 29E, 00E, 02E, </t>
  </si>
  <si>
    <t xml:space="preserve">AFF, AEF, _x000D_
BCF, ABC, ADF, _x000D_
BBF, AFE, BDE, DEF, AAC, BFD, ACF, ACB, _x000D_
BAF, AEE, CFF, BCE, AEA, DDF, CAE, </t>
  </si>
  <si>
    <t xml:space="preserve">0FF, 1FD, 09E, 0CB, 1DF, 2DD, 0F8, 17E, 0AD, 0EF, 2BF, _x000D_
0DA, 1ED, 1EE, 2EC, 08E, 08F, 3FF, 01F, 04C, 18D, 0BB, 0BC, 1CF, 0FD, 0FE, 2CD, 2CE, 1FC, 0E8, 0E9, 09D, 16E, 16F, 02E, 2FA, 2FB, 4DF, 0DF, 05B, 19B, 2AF, 0CA, 1DD, 1DE, _x000D_
3AD, 2DC, 1C8, 07E, 07F, </t>
  </si>
  <si>
    <t xml:space="preserve">AEF, BCF, AFE, _x000D_
BFC, ADF, BDE, BBF, _x000D_
AEE, BEC, BED, ABA, ACF, BCE, EEE, AFC, AFD, _x000D_
CCC, BAF, BFB, ADE, </t>
  </si>
  <si>
    <t xml:space="preserve">BFF, CEF, CFE, AFF, DDF, BEF, EFF, BFE, 9FF, EFD, CFF, CDF, CEE, DFF, AEF, _x000D_
CFD, AFE, 8FF, DEF, DFD, DFE, DCF, DDE, EEF, BDF, DED, BEE, EFE, 9EF, EDF, DFC, BFD, 9FE, 7FF, EED, EEE, EBF, FFE, FFF, ECE, FDF, EFC, CCF, EDD, CDE, FEE, ADF, EEC, CED, FCF, </t>
  </si>
  <si>
    <t xml:space="preserve">BFF, CEF, CFE, AFF, DDF, BEF, EFF, BFE, EFD, CFF, CDF, CEE, DFF, AEF, _x000D_
CFD, AFE, DEF, DFD, DFE, DCF, </t>
  </si>
  <si>
    <t xml:space="preserve">FFE, FFF, EFE, EFF, FEE, FEF, FFD, DFE, DFF, EEE, EEF, FDE, FDF, _x000D_
EFD, FED, CFE, CFF, DEE, DEF, FFC, EDE, EDF, FCE, FCF, DFD, EED, BFE, BFF, FDD, CEE, CEF, EFC, DDE, DDF, FEC, ECE, ECF, CFD, FBE, FBF, _x000D_
DED, AFE, AFF, EDD, FFB, BEE, BEF, FCD, DFC, CDE, </t>
  </si>
  <si>
    <t xml:space="preserve">FFE, FFF, EFE, EFF, FEE, FEF, FFD, DFE, DFF, EEE, EEF, FDE, FDF, _x000D_
EFD, FED, CFE, CFF, DEE, DEF, FFC, </t>
  </si>
  <si>
    <t xml:space="preserve">2FF, 0FE, 0FF, 0FC, 0CF, 1EE, 1BF, 2DE, 0DE, _x000D_
1FD, 1FF, 2ED, 0AE, 2EF, 0AC, 3DF, 19E, 07F, 0EE, 0EF, 0EC, 0ED, 0EA, 1DE, 1DF, 1DC, 0BF, 0BD, 1DA, 2FE, 2FC, 2CE, 2CF, 2CC, 04F, 1AF, 1AD, 3EE, 08E, 08B, _x000D_
3BE, 0FD, 0FB, 29F, 0F9, 0CE, 5FF, 0CC, 1ED, 1EF, </t>
  </si>
  <si>
    <t xml:space="preserve">BFF, AEE, _x000D_
AFD, ACD, AFF, BEF, CDF, _x000D_
ADC, ADE, ADF, DFE, AAF, BFE, BCE, BCF, EEE, CEE, CBE, AEB, AED, </t>
  </si>
  <si>
    <t xml:space="preserve">09F, 2FE, 2FF, 0AE, 3EE, 08F, _x000D_
17F, 0DA, 1FE, 1FF, 1CA, 0BC, 0BD, 2EE, 2EF, 3FD, 1AC, 3DE, 3DF, 09E, 4CE, 18E, 07F, _x000D_
5BE, 0E9, 0FE, 0FF, 1F7, 16F, 0CA, 0CB, 1D9, 1EE, 1EF, 2FD, 8FF, 25F, 1BA, 1BB, 0AC, 0AD, 2DE, 2DF, 3ED, 4FB, 2AA, 3CE, 3CF, 02D, 19C, </t>
  </si>
  <si>
    <t xml:space="preserve">ABF, BAF, AEC, BFA, ACE, _x000D_
BDC, AAF, BBE, EFE, EFF, AFA, AFB, ADC, ADD, FEE, _x000D_
BEA, BEB, ABE, BCC, BCD, </t>
  </si>
  <si>
    <t xml:space="preserve">FFF, FEF, EFF, FFE, FDF, EEF, _x000D_
FEE, DFF, EFE, FCF, FFC, FFD, EDF, FDE, DEF, EEE, CFF, FBF, FEC, FED, DFE, ECF, EFC, EFD, FCE, FFB, DDF, EDE, CEF, _x000D_
FAF, FDC, FDD, DEE, BFF, EBF, EEC, EED, CFE, FBE, FEB, DCF, DFC, DFD, ECE, EFB, CDF, FCC, FCD, F9F, DDE, </t>
  </si>
  <si>
    <t xml:space="preserve">0DF, 0EE, 1BF, _x000D_
0CF, 0AE, 08D, 0FD, 1EF, 1CE, 1FB, 2ED, 0FF, 0DE, 0BD, 06F, 1AF, 4FF, 09C, 18E, 1FD, 1FE, 1DD, 0EA, 2CF, 0C9, _x000D_
0BF, 2FC, 3EE, 09E, 09F, 0ED, 1DF, 07D, 07E, 0CC, 1BE, 0AB, 19D, 28F, 02F, 1EB, 1EC, 2FE, 2FF, 2DD, 2DE, 0F9, 26E, 1CA, 0D8, </t>
  </si>
  <si>
    <t xml:space="preserve">ACF, ADE, _x000D_
BAF, ABF, AED, BBE, _x000D_
BEB, AAD, ACE, CFF, ADA, AFB, AFC, BCD, AAF, _x000D_
DFD, ABC, BFA, ADD, BAE, </t>
  </si>
  <si>
    <t xml:space="preserve">0FB, 0DD, 0BF, 0EB, 0EC, 0CD, 0CE, 0AF, _x000D_
1CB, 1E9, 1AD, 18F, 0DB, 0DC, 0F9, 0FA, 0BD, 0BE, 09F, 01D, 4EE, 2C9, 2AB, 28D, _x000D_
3FE, 3FF, 26F, 1D9, 1DA, 1BB, 1BC, 1F8, 19D, 19E, 17F, 068, 04A, 5EC, 5CE, 0CB, 0CC, 0E9, 0EA, 0AD, 0AE, 02C, 08F, 3A9, 38B, 00D, </t>
  </si>
  <si>
    <t xml:space="preserve">ADE, AFC, BBE, BDC, BFA, _x000D_
ACE, ACF, AEC, AED, CBC, CDA, FEF, BAE, BAF, BCC, BCD, BEA, BEB, _x000D_
EFF, ABE, </t>
  </si>
  <si>
    <t xml:space="preserve">4EF, 3EF, 3FF, 2FF, 4FE, 3FD, 4CF, 5CF, 4DF, 3DF, 4DD, 2EF, 4EE, 3ED, 3EE, 5EF, 6EF, 4EC, 1FF, 3FE, 4FF, 2FD, 2FE, 5FF, 4FD, 3FC, 5FD, 5FE, 6FE, 4FB, 5FB, _x000D_
6AF, 4BF, 5BF, 5BD, 3CF, 4CD, 4CE, 5CE, 6CF, 5CC, 7CF, 2DF, 4DE, 3DD, 3DE, 5DF, 6DF, 4DC, 5DD, </t>
  </si>
  <si>
    <t xml:space="preserve">AFF, BDF, AEF, AED, AFE, AFC, BFF, _x000D_
AAF, AAD, ABE, ACF, ACD, CBF, BCF, BCD, ADF, ADD, ADE, ADB, ADC, </t>
  </si>
  <si>
    <t xml:space="preserve">3EF, 4EF, 2FF, 3FF, 3FD, 4FE, 4CF, 3DF, 5CF, 4DF, 2EF, 4DD, 1FF, 3ED, 3EE, 4EE, 2FD, 2FE, 5EF, 3FE, 4EC, 4FF, 6EF, 3FC, 5FF, 4FD, 5FD, 5FE, 4FB, _x000D_
6FE, 5FB, 4BF, 6AF, 3CF, 5BF, 2DF, 5BD, 1EF, 4CD, 4CE, 3DD, 3DE, 5CE, 0FF, 4DE, 2ED, 2EE, 6CF, 5DF, 5CC, </t>
  </si>
  <si>
    <t xml:space="preserve">AFF, AEF, BDF, AED, AFE, AFC, BFF, _x000D_
AAF, AAD, ABE, ACF, ACD, ADF, BCF, CBF, ADD, ADE, BCD, ADB, ADC, </t>
  </si>
  <si>
    <t xml:space="preserve">4EF, 3EF, 3FF, 2FF, 4FE, 3FD, 4CF, 5CF, 3DF, 4DF, 4DD, 2EF, 4EE, 3ED, 3EE, 5EF, 6EF, 4EC, 1FF, 3FE, 4FF, 2FD, 2FE, 5FF, 4FD, 3FC, 5FD, 5FE, 6FE, 4FB, 5FB, _x000D_
6AF, 4BF, 5BF, 5BD, 3CF, 4CD, 4CE, 5CE, 6CF, 5CC, 2DF, 7CF, 3DD, 3DE, 4DE, 5DF, 6DF, 4DC, 5DD, </t>
  </si>
  <si>
    <t xml:space="preserve">0EF, _x000D_
1FC, 0DF, 0EE, 1CF, _x000D_
0FC, 0FD, 1DE, 2BF, 4FE, 08F, 1EC, 1ED, 2CE, 0CF, 3AF, 0D9, 09E, 5EE, 2DC, 2DD, 1FB, 0DE, 3F9, 17F, 3BE, 1BF, _x000D_
1C9, 0E8, 49F, 0AC, 0AD, 18E, 3FE, 3FF, 5FD, 6DE, 0EC, 0ED, 2EB, 3CC, 1CE, 26F, 2AF, 07A, 0BB, 0F6, 19C, 4EE, 4EF, </t>
  </si>
  <si>
    <t xml:space="preserve">ADF, BFB, AED, AEE, BCF, DFF, _x000D_
AFB, AFC, BDD, EEF, ACF, BEB, BEC, CCD, CFF, _x000D_
EFD, EFE, FDF, ADD, ADE, </t>
  </si>
  <si>
    <t xml:space="preserve">8FF, 7FF, 8FD, 8EF, 7EF, 9BF, 8ED, 8DF, 8BF, 7DF, 6FF, ADE, 9FE, 9DE, 8FE, 9BD, 8DD, 8DE, 9AF, _x000D_
8CF, 7FD, 7FE, 8AF, 7CF, BEF, 6EF, AEF, ACE, 9FD, 9EE, 9EF, 9DC, 9CE, 8FC, 8EE, 9AD, A7F, 8CD, 8CE, 99F, 7ED, 7EE, 97F, 89F, CBF, 7BF, BDF, AFB, AED, AFF, </t>
  </si>
  <si>
    <t xml:space="preserve">ADE, BEF, AEF, ACE, CBF, BDF, AFB, AED, AFF, BBF, ADF, ABE, ABF, BFE, AFE, CAF, BBD, BCF, AEB, ADD, </t>
  </si>
  <si>
    <t xml:space="preserve">0FF, 0DE, 0ED, 0EF, _x000D_
0BD, 0FE, 0E9, 0CE, 0CF, 09C, 0DD, 1CF, 1DE, 0EC, 09F, 04F, 1ED, 0FA, 0FB, 0DF, 0C8, _x000D_
0AD, 0AE, 1FB, 1FC, 0EE, 0BC, 1AE, 1AF, 07B, 1BD, 0FD, 0CB, 2AF, 06F, 1CC, 2BE, 3FD, 0D9, 0DA, 0BE, 0BF, 07E, 0F4, 0A7, 1DA, 1DB, 08C, 08D, 17F, </t>
  </si>
  <si>
    <t xml:space="preserve">AEF, AFE, _x000D_
BCF, AAD, BDE, ADF, BEC, ACA, AEE, BFB, _x000D_
AFC, AFD, CAF, BBF, CCC, DEE, DEF, BCE, ACF, AAC, </t>
  </si>
  <si>
    <t xml:space="preserve">0BF, 0EC, 0CE, 2FE, 0FB, 19F, _x000D_
0AF, 0DC, 0DD, 06D, 1AE, 3DE, 0BE, 2EE, 2EF, 0EB, 1FE, 1FF, 27F, _x000D_
18F, 07C, 04F, 1BC, 1BD, 09F, 0CC, 0CD, 3ED, 1E9, 2FD, 0F9, 0FA, 28E, 14D, 4BE, 19E, 05D, 05E, 08A, 3CE, 3CF, 0AE, 1CB, 2DE, 2DF, 0B7, 4EB, 0DB, 3FB, 3FC, </t>
  </si>
  <si>
    <t xml:space="preserve">ADF, AEE, _x000D_
BBF, ACF, AFC, _x000D_
BCE, ADE, BAF, ABF, DFE, BDC, BDD, _x000D_
AEC, AED, AAA, CAE, BBE, ACE, BEB, AFB, </t>
  </si>
  <si>
    <t xml:space="preserve">FFF, EFF, FEF, FFD, FFE, DFF, EEF, EFD, EFE, CFF, _x000D_
FDF, FED, FEE, DEF, FFC, DFD, DFE, BFF, EDF, EED, EEE, CEF, EFC, CFD, CFE, AFF, FCF, FDD, FDE, DDF, FEC, DED, DEE, FFB, BEF, DFC, BFD, BFE, 9FF, _x000D_
ECF, EDD, EDE, CDF, EEC, CED, CEE, EFB, AEF, CFC, AFD, </t>
  </si>
  <si>
    <t xml:space="preserve">EFF, CFF, FEF, DFF, DEF, DFD, DFE, BFF, EEF, EDF, EFE, EED, EEE, CEF, EFC, CFD, CFE, AFF, FDF, FCF, FEE, FFF, FDD, DDF, FFD, FEC, _x000D_
DED, DEE, FFB, BEF, DFC, BFD, BFE, 9FF, ECF, EDD, EDE, CDF, EFD, EEC, CED, CEE, EFB, AEF, CFC, AFD, AFE, 8FF, FBF, FDE, </t>
  </si>
  <si>
    <t xml:space="preserve">EFF, CFF, FEF, DFF, DEF, DFD, DFE, BFF, EEF, EDF, EFE, EED, EEE, CEF, EFC, CFD, CFE, AFF, FDF, FCF, </t>
  </si>
  <si>
    <t xml:space="preserve">0FF, 2FD, 1EF, 0AE, _x000D_
1FD, 1FE, 2DF, 0F8, 3FB, 0BD, 0EF, 6FF, 19E, 2ED, 2EE, 0CB, 0FD, 0FE, 3CF, 4EB, 1AD, 1DF, 04F, _x000D_
2FB, 2FC, 7EF, 0DA, 3DD, 3DE, 28E, 5FF, 1F6, 1BB, 09E, 09F, 4FA, 1ED, 1EE, 4BF, 5DB, 06C, 7FD, 7FE, 2CF, 29D, 0E8, 0E9, 3EB, 3EC, 13F, </t>
  </si>
  <si>
    <t xml:space="preserve">AFA, ABF, DFE, ACD, BAF, _x000D_
ADC, EEE, CFE, CFF, BBD, AEA, AEB, AAF, EFC, BCC, FDE, _x000D_
DEE, DEF, CAD, BFE, </t>
  </si>
  <si>
    <t xml:space="preserve">0DD, 2EF, 1FF, 0EC, 0BF, 1EA, 09B, 0FA, 0FB, 1BD, _x000D_
0CD, 0CE, 2DF, 06E, 1EF, 1CC, 0FF, 0DC, 2EE, 07D, 19F, 1FE, 1DA, 1DB, 0AF, 3EC, 29D, 0EA, 0EB, 0F4, _x000D_
08B, 08C, 5FE, 2FC, 2FD, 1AD, 1AE, 3BF, 0C7, 0BD, 0BE, 2CF, 1E9, 14E, 3FB, 2AC, 02C, 09A, 1DF, 05E, </t>
  </si>
  <si>
    <t xml:space="preserve">BFF, ACD, _x000D_
CDF, ADC, BEF, AFF, AAF, CEE, _x000D_
AEA, BFE, BAD, ABD, ABE, CFC, CFD, DBF, BBC, CCF, ACC, BDF, </t>
  </si>
  <si>
    <t xml:space="preserve">0FE, 0FB, 0DB, 0EC, 0ED, 1ED, 0FD, 0DE, _x000D_
1FE, 0EE, 0EF, 1DE, 0BE, 0CF, 1EF, 0FF, 0AF, 09E, 3FF, 0F8, 0D8, 1F8, 0E9, 0C9, 0FA, 0DA, 1FA, 1FB, 1DB, 0EB, 0BB, 0CB, 0CC, 1EC, 1BB, 0FC, 2FB, 0DC, 0DD, 1CC, _x000D_
1DD, 2ED, 1FD, 0BD, 0AC, 0CE, 09B, 1BE, 1EE, 2DE, </t>
  </si>
  <si>
    <t xml:space="preserve">AEF, _x000D_
ADD, ACE, ACF, AFD, AEE, ADF, BCF, AFF, BFE, BEF, CFE, _x000D_
DFF, AAB, ADA, ACB, ABC, ABD, AFA, AEB, </t>
  </si>
  <si>
    <t xml:space="preserve">FFF, FEF, EFF, FFE, FDF, _x000D_
EEF, FEE, EFE, DFF, FFD, FCF, EDF, FDE, EEE, DEF, FED, DFE, EFD, CFF, FFC, FBF, ECF, FCE, EDE, DDF, _x000D_
FDD, DEE, EED, CEF, FEC, DFD, CFE, EFC, BFF, FFA, FFB, FAF, EBF, FBE, ECE, DCF, FCD, DDE, EDD, CDF, FDC, DED, CEE, EEC, BEF, </t>
  </si>
  <si>
    <t xml:space="preserve">0FF, 0CF, 0DE, 0EF, 1FC, 0FE, _x000D_
2FD, 1FF, 1AF, 1BE, 0BF, 0CE, 3FE, 0DD, 1EA, 0EC, 0FA, 0FB, 1CF, 2DC, 1DE, 4FF, 0DF, 1EC, 1ED, 0EE, 1FB, 0FC, 0FD, 3DD, 2DF, 28F, 2ED, 2EE, 29E, 1EF, 19F, 2FC, 1AE, 1FD, 1FE, 4DE, _x000D_
1BD, 0AF, 0BE, 1CC, 3EE, 3EF, 0CD, 1DA, </t>
  </si>
  <si>
    <t xml:space="preserve">AEF, AFE, ACE, BFF, AFA, BCF, _x000D_
ADF, BDE, AAD, AEE, AFD, BFB, BAE, CDF, ABE, ABF, BBD, BEF, CEE, ACD, </t>
  </si>
  <si>
    <t xml:space="preserve">0CF, 0DD, 0DE, 0EC, 1AF, 1EA, _x000D_
0BF, 0FA, 0FB, 3FF, 1BD, 1BE, 0CD, 0CE, 1F8, 1CC, 0DC, 07A, 2CA, 28F, 19F, 1DA, 1DB, _x000D_
0AF, 03F, 4DF, 0EA, 0EB, 3EF, 089, 29D, 29E, 2FF, 2D8, 1AD, 1AE, 04E, 1E8, 1E9, 0BD, 0BE, 4ED, 4EE, 0F8, 0F9, 3FD, 3FE, 097, 2AC, 05C, </t>
  </si>
  <si>
    <t xml:space="preserve">ACD, DFE, ADB, AAF, _x000D_
AEA, BAD, ABD, ABE, EDE, DEE, DEF, CFE, CFF, BBB, ACB, ACC, _x000D_
DFD, BCA, ADA, EFB, </t>
  </si>
  <si>
    <t xml:space="preserve">1FF, 0CD, 0FF, 1EF, 09F, 0BD, 2DF, 1AD, 0DC, _x000D_
2FD, 3ED, 0FA, 0EF, 1DF, 08F, 2CF, 0AD, 0AE, 1FD, 1FE, 0CC, 3BF, 19D, 2ED, 2EE, 17F, 1BC, 3DD, 0EA, 0EB, 28D, _x000D_
1DA, 4CD, 3FC, 5FF, 04D, 6EF, 02F, 0DF, 1CF, 0FD, 0FE, 2BF, 1ED, 1EE, 09D, 09E, 07F, 0BC, 2DD, </t>
  </si>
  <si>
    <t xml:space="preserve">AEF, BDF, _x000D_
ADF, BCF, AFE, BEE, CBF, EFF, _x000D_
FEF, ACF, AAC, BBF, AEE, ACA, BDE, CAF, CCE, BFC, BFD, CEC, </t>
  </si>
  <si>
    <t xml:space="preserve">FFF, EFF, FEF, FFE, DFF, EEF, FDF, _x000D_
EFE, CFF, FEE, DEF, EDF, FCF, FFD, DFE, BFF, EEE, CEF, FDE, DDF, ECF, FBF, EFD, CFE, AFF, FED, DEE, BEF, _x000D_
EDE, CDF, FCE, DCF, EBF, FAF, DFD, FFB, FFC, BFE, 9FF, EED, CEE, AEF, FDD, DDE, BDF, ECE, CCF, FBE, DBF, EAF, </t>
  </si>
  <si>
    <t xml:space="preserve">0FF, 1EF, 0EF, 1DF, _x000D_
2CF, 1FE, 07F, 0BC, 0DF, 1CF, 0FE, 2BF, 1EE, _x000D_
2DE, 3AF, 2FC, 3EC, 06F, 08E, 0AC, 0CF, 15F, 0CB, 19C, 1BF, 0EE, 24F, 1DE, 2AF, 0E9, 6FE, 2CE, 39F, 1FC, 1FD, _x000D_
3BE, 2EC, 2ED, 48F, 1F7, 3DC, 57F, 4CC, 3FB, 05F, 07E, 09C, 09D, 03C, 0BF, </t>
  </si>
  <si>
    <t xml:space="preserve">BFE, AFE, AFF, _x000D_
BEE, CDE, _x000D_
AEE, AEF, BDE, BDF, CCE, CCF, BFD, DBE, CED, _x000D_
ABB, DFB, ADE, ADF, BCE, BCF, </t>
  </si>
  <si>
    <t xml:space="preserve">FFF, FEF, EFF, FFD, FFE, FDF, EEF, FED, FEE, _x000D_
DFF, EFD, EFE, FFC, FCF, EDF, FDD, FDE, DEF, EED, EEE, FEC, CFF, DFD, DFE, EFC, FBF, FFB, ECF, FCD, FCE, DDF, EDD, EDE, FDC, _x000D_
CEF, DED, DEE, EEC, FAF, FEB, BFF, CFD, CFE, DFC, EBF, EFB, FBD, FBE, FFA, DCF, </t>
  </si>
  <si>
    <t xml:space="preserve">DFF, DEF, EED, CFF, DFD, DFE, FEE, EFC, EFE, EFF, FFD, ECF, FCD, FFF, DDF, EDD, EDE, _x000D_
CEF, DED, DEE, FDE, FDF, EEC, FAF, BFF, EEE, EEF, CFD, CFE, DFC, FED, EBF, EFB, FBD, FBE, FEF, EFD, DCF, ECD, ECE, FFC, FCC, CDF, FFE, DDD, DDE, FCE, FCF, EDC, F9F, </t>
  </si>
  <si>
    <t xml:space="preserve">DFF, DEF, EED, CFF, DFD, DFE, FEE, EFC, EFE, EFF, FFD, ECF, FCD, FFF, DDF, EDD, EDE, _x000D_
CEF, DED, DEE, </t>
  </si>
  <si>
    <t xml:space="preserve">0AE, 1FF, 0BD, 2DF, 1EF, 09E, 09F, _x000D_
0CB, 0CC, 0FF, 2EE, 0F8, 0AD, 1FE, 2CF, 17E, 0DA, 1AB, 2FC, 2FD, 1DF, 08E, 08F, 02D, 1D8, 0BB, 0BC, 0EF, 2DE, 18D, 3AF, _x000D_
0E8, 0E9, 25E, 1BA, 00F, 1EE, 09D, 3DC, 2BF, 16E, 16F, 0CA, 5FF, 0FE, 19B, 19C, 2EC, 2ED, 1CF, </t>
  </si>
  <si>
    <t xml:space="preserve">ADE, AED, _x000D_
ACE, ACF, AFB, AFC, ADD, _x000D_
BAE, BAF, ABE, ABF, BDB, AEB, AEC, BBD, ACD, _x000D_
DFE, DFF, BEA, CBB, </t>
  </si>
  <si>
    <t xml:space="preserve">1FE, 0BE, 0EB, _x000D_
0FE, 0FF, 1EE, 1EF, 0CD, 2DE, 0FA, 0DB, 0DC, 1FD, 0AE, 0AF, 1CB, 2ED, 19E, _x000D_
04F, 0EE, 0EF, 1DE, 1DF, 0BD, 0EA, 2CE, 2CF, 1AD, 1DA, 2FC, 3BE, 0B8, 08B, 05E, 0FD, 1ED, 0CB, 0CC, 2DD, 09E, 09F, 1BB, 1BC, 0F9, 3CD, 1E9, 2AB, 18E, 18F, 3FF, </t>
  </si>
  <si>
    <t xml:space="preserve">AFF, BFD, _x000D_
CED, ABD, AEA, AEF, BDF, CCF, CFC, _x000D_
ACC, AFD, AFE, BED, BEE, CDD, CDE, DCD, AAD, AAE, ADA, </t>
  </si>
  <si>
    <t xml:space="preserve">FFF, EFF, FEF, FFE, DFF, EEF, EFE, _x000D_
FDF, CFF, FEE, FFC, FFD, DEF, DFE, EDF, BFF, EEE, EFC, EFD, FCF, CEF, FDE, CFE, FEC, FED, DDF, FFB, AFF, DEE, DFC, DFD, ECF, _x000D_
BEF, EDE, BFE, EEC, EED, FBF, CDF, FCE, EFB, 9FF, CEE, FDC, FDD, CFC, CFD, DCF, FEB, AEF, </t>
  </si>
  <si>
    <t xml:space="preserve">1FE, 1FF, 09F, 2EE, 0E9, 0AE, 3DE, 18F, 2FD, 0FE, 0FF, _x000D_
4CE, 0BC, 3ED, 1EE, 1EF, 7FF, 1AC, 0CB, 3FB, 3FC, 2DE, 2DF, 08F, 1FD, 03E, 29C, 1BB, 4EB, 0D9, 0DA, 3CE, 3CF, _x000D_
1F6, 09E, 2ED, 17F, 0EE, 0EF, 6FF, 5DB, 1C9, 4BE, 4BF, 0AC, 0AD, 18E, 3DD, 4FA, 0E8, </t>
  </si>
  <si>
    <t xml:space="preserve">ABF, DFF, _x000D_
ADC, BCC, AAF, AEB, _x000D_
CFF, EFD, CBC, ABE, BDB, AFA, DEF, FED, BAE, ACC, ACD, EDF, _x000D_
DFD, DFE, </t>
  </si>
  <si>
    <t xml:space="preserve">0AE, _x000D_
09E, 09F, 0E9, 5FE, 5FF, 0CB, 18E, 18F, 6EE, 1BB, 0AD, 27E, 0F7, 7DE, 4FE, 4FF, _x000D_
19D, 0D9, 0DA, 08E, 08F, 1E7, 36E, 8CE, 5EE, 5EF, 6FD, 1C9, 1CA, 28D, 0BB, 0BC, 2D7, 17E, 17F, 45E, 6DE, 6DF, 7ED, 3FE, 3FF, 2B9, 1AB, 1AC, 37D, 09D, 26E, 26F, 0E7, </t>
  </si>
  <si>
    <t xml:space="preserve">FFF, AAD, EFF, ABB, ABC, _x000D_
FEF, BAB, DFF, ACA, _x000D_
EEF, FFD, FFE, AAB, AAC, BBA, CFF, FDF, CAA, DEF, _x000D_
EFD, </t>
  </si>
  <si>
    <t xml:space="preserve">0DF, 0BE, 1EE, 0EE, 0CF, 0FE, 0FF, 1FF, _x000D_
0CD, 06E, 1FD, 0FC, 0FD, 0CB, 1AF, 0AE, 0AF, 07F, 1DE, 1DF, 0DE, 2DF, 0AC, 07D, 1DC, 0DC, 0BF, 0EF, 1EF, 0DA, 18E, 1BE, 2BE, 0BD, 08E, 1ED, 0EC, 0ED, 05E, 2EE, 3EE, _x000D_
18C, 02F, 08C, 0BB, 1EB, 0EB, 19F, 09E, 09F, </t>
  </si>
  <si>
    <t xml:space="preserve">AFF, ADE, _x000D_
AEF, BBE, AED, BEE, AEB, ACE, ACF, CEE, ACC, BCF, _x000D_
AFE, BCD, ACA, AFC, BFE, BFF, AAE, ADF, </t>
  </si>
  <si>
    <t xml:space="preserve">FFF, FEF, EFF, FFE, FDF, EEF, DFF, _x000D_
FEE, EFE, FCF, EDF, DEF, CFF, FFD, FDE, EEE, DFE, FBF, ECF, DDF, CEF, BFF, FED, EFD, FCE, EDE, DEE, CFE, _x000D_
FAF, EBF, DCF, CDF, BEF, AFF, FFC, FDD, EED, DFD, FBE, ECE, DDE, CEE, BFE, F9F, EAF, DBF, CCF, BDF, AEF, 9FF, </t>
  </si>
  <si>
    <t xml:space="preserve">0DF, 1ED, 0FD, 05E, 1BF, 0CF, 2CD, 1DD, 0ED, 0EE, _x000D_
1FC, 5EF, 4FF, 38F, 29F, 06D, 04E, 04F, 1AF, 13E, 3AD, 08B, 0BF, 2BD, 2BE, 1CD, 1CE, 0DD, 0DE, 2DC, 1EC, 0C8, 6CF, 5DF, 3EA, 0FC, 4EF, 2FA, _x000D_
3FF, 5FE, 37F, 46F, 28F, 19F, 48D, 14D, 25B, 05D, 16B, 39D, </t>
  </si>
  <si>
    <t xml:space="preserve">BEE, AFE, AFF, _x000D_
BDE, BDF, AEE, AEF, CCE, DBE, CED, BFD, _x000D_
ADE, ADF, BCE, BCF, CBE, CBF, DAE, BED, CDD, </t>
  </si>
  <si>
    <t xml:space="preserve">04F, 2FF, 3EF, 06D, 03F, 4FD, 12F, _x000D_
1FF, 2EF, 3DF, 4CF, 5BF, 05D, 05E, 14D, 0AA, 3FD, 3FE, 07C, 4ED, 4EE, 5DD, 02F, 11F, 20F, 0C8, 1EF, 0FF, 2DF, 3CF, 4BF, 5AF, 69F, 04D, 04E, _x000D_
13D, 13E, 09A, 18A, 22D, 5FB, 31D, 0E6, 2FD, 2FE, 3ED, 3EE, 4DD, 4DE, 5CD, </t>
  </si>
  <si>
    <t xml:space="preserve">CFF, BFF, CEF, DDF, _x000D_
DFD, EED, AFF, BEF, CDF, DCF, EBF, _x000D_
CFD, CFE, DED, DEE, EDD, FCD, AEF, BDF, CCF, </t>
  </si>
  <si>
    <t xml:space="preserve">FFF, FEF, EFF, FDF, FFE, EEF, FCF, _x000D_
FEE, DFF, EDF, FBF, EFE, FDE, DEF, ECF, FAF, FFD, EEE, FCE, CFF, DDF, EBF, FED, F9F, DFE, EDE, FBE, CEF, DCF, EAF, EFD, _x000D_
FDD, F8F, DEE, ECE, FAE, FFC, BFF, CDF, DBF, EED, E9F, FCD, F7F, CFE, DDE, EBE, F9E, FEC, BEF, </t>
  </si>
  <si>
    <t xml:space="preserve">0CF, 0EE, 0BF, 08E, 1EF, 0DE, _x000D_
0AD, 0AF, 02F, 18F, 0FA, 07E, 07F, 1DC, 0FC, 0FD, 15E, 1DF, 0FF, 0CE, 1AE, 09D, 1FB, 09F, 17F, 01F, 25F, 2DD, 1FD, 1FE, 06C, 0EA, 06E, 06F, 1CC, 0EC, 0ED, 2AC, 14E, _x000D_
1CF, 0EF, 0B9, 2AF, 03B, 0BC, 03E, 0BE, 19E, 2FC, 08B, </t>
  </si>
  <si>
    <t xml:space="preserve">ADD, ACD, CEF, _x000D_
AEC, ABD, ABE, BFF, CDF, _x000D_
ADC, BBC, CFE, AAD, AAE, BEF, CCF, DAF, AFB, _x000D_
ACC, DFC, BAC, </t>
  </si>
  <si>
    <t xml:space="preserve">07E, 0AC, 2FF, 06E, 09C, 2EF, 3CF, _x000D_
0F9, 3FD, 05E, 05F, 13E, 08C, 08D, 1FF, 16C, 2DF, 0BB, 3BF, 49F, 0E9, 3ED, 3EE, 04E, 04F, 4CD, 07C, 07D, 12E, 12F, 1EF, 15C, 15D, 2CF, 20E, 0AB, _x000D_
23C, 3AF, 18B, 2FD, 2FE, 0D9, 0DA, 48F, 3DD, 3DE, 1B9, 4BD, 03E, 03F, </t>
  </si>
  <si>
    <t xml:space="preserve">ACB, ABB, ABC, DFE, _x000D_
AEA, EDE, AAB, AAC, DEE, DEF, ADA, ECE, _x000D_
EFC, CFE, CFF, DDE, DDF, ACA, EBE, EBF, </t>
  </si>
  <si>
    <t xml:space="preserve">0CF, 0EE, 0BF, 08E, 1EF, 0DE, _x000D_
0AD, 0AF, 18F, 02F, 0FA, 07E, 07F, 1DC, 0FC, 0FD, 15E, 1DF, 0FF, 0CE, 1AE, 09D, 1FB, 09F, 17F, 01F, 1FD, 1FE, 2DD, 25F, 06C, 0EA, 06E, 06F, 1CC, 0EC, 0ED, 2AC, 14E, _x000D_
0EF, 1CF, 0B9, 2AF, 0BC, 03B, 03E, 0BE, 19E, 2FC, 08B, </t>
  </si>
  <si>
    <t xml:space="preserve">07E, 0AC, 2FF, 06E, 09C, 2EF, 3CF, _x000D_
0F9, 3FD, 05E, 05F, 13E, 08C, 08D, 1FF, 16C, 2DF, 0BB, 3BF, 49F, 0E9, 3ED, 3EE, 04E, 04F, 4CD, 07C, 07D, 12E, 12F, 1EF, 15C, 15D, 2CF, 20E, 0AB, _x000D_
3AF, 23C, 18B, 2FD, 2FE, 0D9, 0DA, 48F, 3DD, 3DE, 1B9, 03E, 03F, 4BD, </t>
  </si>
  <si>
    <t xml:space="preserve">FFF, FEF, FDF, EFF, FFE, FCF, EEF, FEE, _x000D_
FBF, EDF, DFF, FDE, EFE, FFD, FAF, ECF, DEF, FCE, EEE, FED, F9F, EBF, DDF, FBE, CFF, EDE, DFE, FDD, EFD, FFC, _x000D_
F8F, EAF, DCF, FAE, CEF, ECE, DEE, FCD, EED, FEC, F7F, E9F, DBF, CDF, F9E, EBE, BFF, DDE, FBD, CFE, </t>
  </si>
  <si>
    <t xml:space="preserve">08F, 07F, 0CC, 09E, _x000D_
06F, 0BC, 2DE, 1FE, 1FF, 08E, 13F, 0DB, 05F, 2FD, 18C, 0AC, 0AD, 2CE, 2CF, 1EE, 1EF, _x000D_
15E, 07E, 0F9, 0FA, 0CB, 12F, 04F, 2ED, 17C, 03A, 09C, 09D, 39E, 2BE, 2BF, 1DE, 1DF, 1C9, 14E, 0FE, 0FF, 00C, 06E, 3EB, 0E9, 0EA, 19B, 3BD, 0BB, </t>
  </si>
  <si>
    <t xml:space="preserve">BFF, ACB, BEF, _x000D_
CED, ABB, BDF, AFF, CBF, _x000D_
ADA, BFD, BFE, CDD, CDE, AAB, AAC, AEF, BCF, CAF, _x000D_
CFC, ACA, </t>
  </si>
  <si>
    <t xml:space="preserve">FFF, FEF, EFF, FFE, FDF, EEF, DFF, _x000D_
FEE, FCF, EFE, EDF, DEF, CFF, FFD, FDE, FBF, EEE, ECF, DFE, DDF, CEF, BFF, FED, FCE, FAF, EFD, EDE, EBF, DEE, _x000D_
DCF, CFE, CDF, BEF, FFC, FDD, FBE, F9F, AFF, EED, ECE, EAF, DFD, DDE, DBF, CEE, CCF, BFE, BDF, FEC, FCD, </t>
  </si>
  <si>
    <t xml:space="preserve">1FE, 2DE, 06F, 1EE, 1EF, 08E, 0AC, _x000D_
0FE, 0FF, 0E9, 2CE, 14F, 2ED, 05F, 1DE, 1DF, 18C, 07E, 1FD, 09C, 09D, 0EE, 0EF, 00D, 1C9, 0BB, _x000D_
5FF, 0D9, 0DA, 3AE, 22F, 3CD, 2BE, 2BF, 0F8, 26C, 13F, 15E, 3EB, 2DD, 1CE, 1CF, 04F, 17C, 17D, 06E, 2FB, 2FC, 19B, 1ED, </t>
  </si>
  <si>
    <t xml:space="preserve">AEF, _x000D_
ADF, AFE, BBF, _x000D_
ACF, BDE, AEE, BFC, BAF, CBE, _x000D_
ABF, BCE, CDC, ADE, AAA, BEC, BED, AFC, AFD, CAE, </t>
  </si>
  <si>
    <t xml:space="preserve">0EE, 1CE, 0DE, 0DF, _x000D_
2AE, 0FD, 1BE, 1BF, 0CE, 0CF, 1DD, 0ED, 29E, 1AE, 1AF, 0BE, 0BF, _x000D_
1FB, 2BD, 1CD, 00D, 37E, 0DD, 28E, 28F, 19E, 19F, 0AE, 0AF, 2DB, 02B, 39D, 1EB, 1EC, 2AD, 0FB, 0FC, 45E, 1BD, 36E, 36F, 0CD, _x000D_
27E, 27F, 3E9, 7FE, 18E, 18F, 2F9, 2FA, </t>
  </si>
  <si>
    <t xml:space="preserve">ABC, EFF, ADA, AAC, AAD, FDF, EEF, _x000D_
DFF, BBA, ACA, ACB, FFD, FCF, EDF, DEF, CFF, _x000D_
BAA, BAB, ABA, ABB, </t>
  </si>
  <si>
    <t xml:space="preserve">FFF, EFF, FEF, FFE, DFF, EEF, FDF, _x000D_
EFE, FEE, CFF, DEF, EDF, FCF, FFD, DFE, EEE, BFF, FDE, CEF, DDF, ECF, FBF, EFD, FED, CFE, DEE, AFF, EDE, BEF, _x000D_
FCE, CDF, DCF, EBF, FFC, FAF, DFD, EED, BFE, CEE, FDD, 9FF, DDE, AEF, ECE, BDF, CCF, FBE, DBF, EFC, EAF, </t>
  </si>
  <si>
    <t xml:space="preserve">0CD, 2FF, 0AF, 3EF, 0FA, 1FF, 0DC, 1EA, 2EF, 0BD, 0BE, _x000D_
3FE, 09F, 3DF, 1AD, 4CF, 18F, 29D, 5BF, 0FF, 02E, 0EA, 0EB, 1EF, 0CC, 2FE, 1F9, 1DA, 2DF, 0AD, 0AE, 1BC, 3EE, 2CA, 3CF, _x000D_
08F, 4FC, 4FD, 19D, 19E, 4DE, 2AC, 4BF, 5EC, 17F, 28D, 28E, 5CE, 5AF, 26F, </t>
  </si>
  <si>
    <t xml:space="preserve">ADE, _x000D_
AED, ACE, ACF, BFB, BDD, BBE, CAE, EFF, FEF, _x000D_
AFB, AFC, ADD, ABE, ABF, BEB, BEC, BCD, BAE, BAF, </t>
  </si>
  <si>
    <t xml:space="preserve">0FF, 1EF, 2DF, 2FD, 0EF, 1DF, _x000D_
2CF, 3BF, 1FD, 1FE, 2ED, 2EE, 3DD, 01F, 0DF, 4CD, 1CF, 03D, 2BF, 3FB, 12D, 0FD, 0FE, 3AF, 4EB, _x000D_
1ED, 1EE, 49F, 2DD, 2DE, 58F, 3CD, 3CE, 00F, 0CF, 4BD, 1BF, 2FB, 2FC, 02D, 02E, 098, 5AD, 2AF, 3EB, 3EC, 0ED, 0EE, 11D, 4DB, </t>
  </si>
  <si>
    <t xml:space="preserve">AFF, BEF, AEF, _x000D_
BDF, CCF, BFD, BFE, CED, ADF, DDD, _x000D_
BCF, CBF, AFD, AFE, DFB, DAF, BED, BEE, CDD, CDE, </t>
  </si>
  <si>
    <t xml:space="preserve">FFE, FFF, EFE, EFF, FEE, FEF, FFD, DFE, DFF, EEE, EEF, FDE, FDF, _x000D_
EFD, FED, CFE, CFF, DEE, DEF, EDE, EDF, FCE, FCF, FFC, DFD, EED, FDD, CEE, CEF, BFE, BFF, DDE, DDF, ECE, ECF, FBE, FBF, EFC, FEC, _x000D_
CFD, DED, EDD, FCD, BEE, BEF, CDE, CDF, AFE, AFF, DCE, </t>
  </si>
  <si>
    <t xml:space="preserve">0DF, 1CF, 1ED, 0FD, 0FE, 0CF, 0ED, 0EE, 1DD, 1DE, 1BF, 2CD, 2AF, 1FC, _x000D_
0A9, 06C, 04E, 6FE, 0DD, 0DE, 0BF, 1CD, 1CE, 1AF, 2BD, 2BE, 1EC, 0FC, 2DC, 29F, 3AD, 2FA, 49D, 38F, 3EA, _x000D_
099, 0B8, 189, 07B, 0D6, 16B, 05C, 05D, 14C, 03E, 03F, 23C, 12E, 21E, 5FE, </t>
  </si>
  <si>
    <t xml:space="preserve">BFF, CEF, DDF, DFD, _x000D_
AFF, BEF, CDF, DCF, CFD, CFE, DED, DEE, ABB, EBF, EDD, _x000D_
AEF, BDF, CCF, BFD, BFE, </t>
  </si>
  <si>
    <t xml:space="preserve">0FD, 0FE, 1ED, 0ED, 0EE, 1DD, 1DE, 2CD, _x000D_
1FB, 1FC, 2EB, 3DB, 0DD, 0DE, 0DF, 1CD, 1CE, 1CF, 2BD, 2BE, 3AD, 49D, 3F9, 0FB, 0FC, 1EB, 1EC, 2DB, 2DC, 3CB, 4BB, _x000D_
0CD, 0CE, 0CF, 1BD, 1BE, 1BF, 2AD, 2AE, 2AF, 39D, 39E, 2F9, 2FA, 3E9, 3EA, 48D, 48E, 4D9, 57D, </t>
  </si>
  <si>
    <t xml:space="preserve">BFD, AFD, AFE, BED, BEE, CDD, _x000D_
CFB, AED, AEE, AEF, BDD, BDE, CCD, CCE, DBD, EAD, _x000D_
BFB, BFC, CEB, CEC, </t>
  </si>
  <si>
    <t xml:space="preserve">FFE, FFF, EFE, EFF, FEE, FEF, FFD, DFE, DFF, EEE, EEF, FDE, FDF, _x000D_
EFD, FED, CFE, CFF, DEE, DEF, EDE, EDF, FCE, FCF, FFC, DFD, EED, FDD, BFE, BFF, CEE, CEF, DDE, DDF, ECE, ECF, FBE, FBF, EFC, FEC, _x000D_
CFD, DED, EDD, FCD, AFE, AFF, BEE, BEF, CDE, CDF, DCE, </t>
  </si>
  <si>
    <t xml:space="preserve">0DF, 0FD, 0FE, 1CF, 1ED, 0CF, 0ED, 0EE, 1DD, 1DE, 1BF, 2CD, 1FC, 2AF, _x000D_
0A9, 06C, 04E, 6FE, 0DD, 0DE, 0BF, 1CD, 1CE, 0FC, 1AF, 1EC, 2BD, 2BE, 2DC, 29F, 3AD, 2FA, 38F, 3EA, 49D, _x000D_
099, 0B8, 07B, 189, 0D6, 16B, 05C, 05D, 14C, 03E, 03F, 23C, 12E, 21E, 5FE, </t>
  </si>
  <si>
    <t xml:space="preserve">BFF, CEF, DDF, DFD, _x000D_
AFF, BEF, CDF, CFD, CFE, DCF, DED, DEE, ABB, EBF, EDD, _x000D_
AEF, BDF, BFD, BFE, CCF, </t>
  </si>
  <si>
    <t xml:space="preserve">0FD, 0FE, 1ED, 0ED, 0EE, 1DD, 1DE, 2CD, _x000D_
1FB, 1FC, 2EB, 3DB, 0DD, 0DE, 0DF, 1CD, 1CE, 1CF, 2BD, 2BE, 3AD, 3F9, 49D, 0FB, 0FC, 1EB, 1EC, 2DB, 2DC, 3CB, _x000D_
4BB, 0CD, 0CE, 0CF, 1BD, 1BE, 1BF, 2AD, 2AE, 2AF, 2F9, 2FA, 39D, 39E, 3E9, 3EA, 48D, 48E, 4D9, 57D, </t>
  </si>
  <si>
    <t xml:space="preserve">FFF, EFF, FEF, FFE, DFF, EEF, _x000D_
EFE, FDF, CFF, FEE, FFD, DEF, DFE, EDF, BFF, EEE, FCF, EFD, CEF, FDE, CFE, FED, DDF, AFF, FFB, FFC, DEE, ECF, DFD, _x000D_
BEF, EDE, BFE, FBF, EED, CDF, 9FF, FCE, EFB, EFC, CEE, FDD, DCF, CFD, AEF, FEB, FEC, DDE, AFE, EBF, DED, </t>
  </si>
  <si>
    <t xml:space="preserve">0FF, 1EF, _x000D_
0EF, 1DF, 2FC, 0FE, 0BB, 2CF, _x000D_
1EE, 08E, 3BF, 7FE, 2DE, 0DF, 1FC, 1FD, 17E, 09D, 0D8, 4AF, 3CE, 1CF, 2EC, 2ED, 0EE, 18D, 26E, 0AB, 0AC, _x000D_
1C8, 59F, 4BE, 2BF, 6FE, 6FF, 0E7, 3DC, 3DD, 1DE, 27D, 0FC, 0FD, 2FB, 19B, 19C, 35E, 07E, 07F, 4F9, 0BA, </t>
  </si>
  <si>
    <t xml:space="preserve">ABE, CFF, BAE, ACD, DEF, _x000D_
ADB, EDF, BFF, DFE, AAE, AAF, BCB, FCF, CEF, AEA, EEE, _x000D_
ABD, CBB, DDF, AFF, </t>
  </si>
  <si>
    <t xml:space="preserve">0FC, 0DE, 1EC, 1CE, 2BE, _x000D_
0EC, 0ED, 1FA, 0CE, 0CF, 1DC, 1DD, 2EA, 1BE, 1BF, 2CC, 3DA, 0FA, 0FB, 2AE, 2AF, _x000D_
3BC, 0DC, 0DD, 1EA, 1EB, 2F8, 2F9, 0BE, 0BF, 39E, 39F, 1CC, 1CD, 4AC, 9FE, 2DA, 2DB, 03C, 3E8, 1AE, 1AF, 48E, 4F6, 2BC, 2BD, 59C, 3CA, 3CB, 0EA, </t>
  </si>
  <si>
    <t xml:space="preserve">AFC, ADE, ADF, BEC, BCE, CDC, _x000D_
CBE, AEC, AED, BFA, BFB, ACE, ACF, DAE, BDC, BDD, CEA, BBE, BBF, _x000D_
CCC, </t>
  </si>
  <si>
    <t xml:space="preserve">FFF, EFF, DFF, CFF, FFE, BFF, EFE, AFF, DFE, 9FF, CFE, FEF, 8FF, FFD, _x000D_
BFE, EEF, 7FF, EFD, AFE, DEF, 6FF, DFD, 9FE, CEF, 5FF, CFD, FEE, 8FE, BEF, FFC, 4FF, BFD, EEE, 7FE, AEF, EFC, 3FF, AFD, DEE, 6FE, 9EF, DFC, 2FF, 9FD, CEE, 5FE, FDF, 8EF, CFC, 1FF, </t>
  </si>
  <si>
    <t xml:space="preserve">1FF, 0FF, 3FE, 2FE, 5EF, 7FF, 4FF, 1FE, 4EF, 7FD, 4FD, 6FF, 3FF, 0FE, 3EF, 6FD, 6FE, 9FE, 3FD, CFE, 6EE, 5FF, 2FF, 2EF, 9FC, 6FC, 5FD, 5FE, 8FE, 2FD, BFE, EFF, 8EF, 5EE, BEF, 8DF, 1EF, _x000D_
8FC, 5FC, 8ED, BED, 7FE, 4FE, AFE, AFF, 1FD, DFF, 7EF, AEF, 4EE, </t>
  </si>
  <si>
    <t xml:space="preserve">CFE, BFE, EFF, BEF, BED, AFE, AFF, DFF, AEF, AFD, DFD, AED, CFF, ADE, AFB, DFB, CFD, FFE, CEE, FEE, </t>
  </si>
  <si>
    <t xml:space="preserve">1FF, 0FF, 3FE, _x000D_
5EF, 2FE, 4EF, 6FC, 1FE, 3EF, 0DE, 0F9, 5FC, 2EA, 2CF, _x000D_
0FE, 2EF, 4FC, 4FD, 1EA, 1EB, 6EE, 1CF, 3DC, 1EF, 8DF, 3F7, 0CA, 3FC, 3FD, 0EA, 0EB, DFE, 5EE, 0CF, 2DC, 7DF, 0EF, 0AF, 7FB, 2F7, 4CE, 4E9, 9EC, _x000D_
2FC, 2FD, 6DA, CFE, CFF, 4EE, 1DC, </t>
  </si>
  <si>
    <t xml:space="preserve">DFE, CFE, CFF, BFE, BFF, ADE, _x000D_
CCF, FFC, AFE, AFF, BCF, BEB, EFC, EFD, DDC, ACF, AEB, AAF, DFC, DFD, </t>
  </si>
  <si>
    <t xml:space="preserve">FFF, FEF, EFF, FDF, EEF, DFF, FFE, _x000D_
FCF, EDF, DEF, CFF, FEE, EFE, FBF, ECF, DDF, CEF, FDE, BFF, EEE, DFE, FFD, FAF, EBF, DCF, CDF, FCE, BEF, EDE, DEE, AFF, _x000D_
CFE, FED, EFD, F9F, EAF, DBF, CCF, FBE, BDF, ECE, AEF, DDE, CEE, 9FF, FDD, BFE, EED, DFD, FFC, </t>
  </si>
  <si>
    <t xml:space="preserve">1EF, 09F, 0FF, 0DF, 0BE, 1ED, 09D, 0FD, 2CF, 17F, _x000D_
1DF, 3FE, 08F, 1BF, 0FB, 0EF, 11F, 02F, 0CF, 06F, 2EE, 19E, 2CD, 0AE, 1FE, 17D, 04E, 1DD, 3FC, 08D, 0ED, 0EE, 0F9, 0CD, 5EF, 3AF, 5CE, 4FF, 0AC, 1FC, 2BF, 25F, 4DE, 04C, _x000D_
1DB, 16F, 1CF, 29F, 3EE, 3EF, </t>
  </si>
  <si>
    <t xml:space="preserve">AFF, _x000D_
BDF, AEF, BFE, AED, _x000D_
CBF, BCF, ADF, ABF, EFF, CDE, CFF, BEE, BCD, AFE, ADD, ADE, _x000D_
ABD, BEC, CAF, </t>
  </si>
  <si>
    <t xml:space="preserve">0EE, 1CE, 0DE, 0DF, _x000D_
2AE, 1ED, 1BE, 1BF, 0FD, 0CE, 0CF, 06C, 03E, _x000D_
47E, 2CD, 2FB, 38E, 5FF, 29E, 29F, 1DD, 0B9, 0E7, 1AE, 1AF, 0ED, 14C, 0BE, 0BF, 05C, 11E, 02E, 3DB, 3AD, 6DF, 55E, 2EB, 2EC, 46E, 2BD, 199, 1C7, 5EF, 37E, 37F, 1CD, 1FB, 1FC, 0A9, 28E, </t>
  </si>
  <si>
    <t xml:space="preserve">CEF, BFF, DCF, CDF, DFD, BEF, _x000D_
AFF, BAB, ABB, EAF, EDD, DBF, DED, CCF, CFD, CFE, BDF, AEF, _x000D_
AAB, AAC, </t>
  </si>
  <si>
    <t xml:space="preserve">0FF, 0EF, 06D, 02F, 0DF, _x000D_
1AF, 1ED, 05D, 01F, 0CF, 0DA, 19F, 1DD, 2AD, 04D, 04E, 0BF, 00F, 08C, 0FD, 0FE, 0CA, 18F, _x000D_
3EF, 11D, 1CD, 1CE, 25F, 29D, 0AF, 03D, 03E, 07C, 0ED, 0EE, 0BA, 0BB, 00A, 17F, 3DF, 10D, 14C, 1BD, 1BE, 0F9, 18A, 1FC, 24F, 28D, 28E, </t>
  </si>
  <si>
    <t xml:space="preserve">AFD, AAF, AED, _x000D_
ADD, BAD, CFF, ACD, ACE, _x000D_
CEF, BDC, ABD, ABE, DBF, AFC, DFD, CDF, _x000D_
BCC, ECD, AAD, AAE, </t>
  </si>
  <si>
    <t xml:space="preserve">FFF, EFF, DFF, FEF, CFF, FFE, EEF, BFF, EFE, _x000D_
DEF, AFF, DFE, FDF, CEF, FEE, 9FF, CFE, EDF, FFD, BEF, EEE, 8FF, BFE, DDF, EFD, AEF, DEE, FCF, 7FF, AFE, CDF, DFD, FDE, _x000D_
9EF, CEE, FED, ECF, 6FF, 9FE, CFD, BDF, EDE, FFC, 8EF, BEE, EED, DCF, 5FF, 8FE, BFD, </t>
  </si>
  <si>
    <t xml:space="preserve">0EF, _x000D_
1DF, 2FC, 1EE, 0DF, 4FF, 0CC, _x000D_
19F, 1FC, 1FD, 2CF, 6EF, 0EE, 0DB, 3EC, 3FF, 4BF, 2DE, 09F, 1F8, 0FC, 0FD, 1CF, 08C, 5EF, 1BC, _x000D_
3FB, 0AE, 28F, 2EC, 2ED, 2FF, 3BF, 7DF, 3AC, 1DE, 1CB, 5FE, BFF, 0F8, 0CF, 4DC, 29E, 4EF, 0BC, 0BD, 5AF, 8FC, 3CE, 2FB, </t>
  </si>
  <si>
    <t xml:space="preserve">BFF, AFF, _x000D_
DFD, CEF, ABF, _x000D_
CFD, CFE, BDC, BEF, ACE, EED, DDF, BFD, BFE, ADC, AEF, BAF, _x000D_
FCF, EFC, DED, </t>
  </si>
  <si>
    <t xml:space="preserve">0FC, 0DE, 2CE, 1EC, _x000D_
8FE, 3DC, 2FA, 1CE, 0EC, 0ED, 7FE, 4EA, 07D, 3BE, 2DC, 1FA, 1FB, 15F, 0CE, 0CF, 9EE, _x000D_
5F8, 4CC, 6FE, 6FF, 3EA, 2BE, 2BF, 1DC, 1DD, AFC, 0D6, 0FA, 0FB, 05F, 8EE, 8EF, 5DA, 08C, 4F8, 3CC, 3CD, 4AE, 5FE, 5FF, 16D, 2EA, 2EB, ADE, 1BE, </t>
  </si>
  <si>
    <t xml:space="preserve">AFC, ADE, CCE, BEC, _x000D_
DDC, BCE, BCF, AEC, AED, DBE, CDC, CDD, _x000D_
BFB, ACE, ACF, ECC, FAE, DEB, CBE, CBF, </t>
  </si>
  <si>
    <t xml:space="preserve">0EF, 0FB, 1ED, 0FD, 0FE, 0AE, 2DF, 1EF, 0FF, 1FE, 0BF, 0CE, 2FF, 0DA, _x000D_
0DD, 1CF, 0DF, 0E9, 1DB, 0EB, 0EC, 2CD, 09C, 1DD, 1DE, 0ED, 0EE, 3BF, 18E, 2CF, 09E, 09F, 1DF, 0F8, 0AB, 0FA, 1EC, 19D, 0AD, 0FC, 2DE, 1EE, 19F, 0AF, 1F8, 0BC, 1FB, 5FF, 05E, 2ED, </t>
  </si>
  <si>
    <t xml:space="preserve">BFE, AEB, _x000D_
AAF, ABE, AFE, AFF, BEE, BEF, CDE, ACD, _x000D_
BFD, CED, ADB, ADC, BCB, CFC, AEA, BDA, _x000D_
AEE, AEF, </t>
  </si>
  <si>
    <t xml:space="preserve">FFF, FEF, EFF, FFE, FDF, EEF, DFF, _x000D_
FEE, EFE, FFC, FFD, FCF, EDF, DEF, CFF, FDE, EEE, DFE, FEC, FED, EFC, EFD, FFB, FBF, ECF, DDF, CEF, BFF, FCE, EDE, _x000D_
DEE, CFE, FDC, FDD, EEC, EED, DFC, DFD, FEB, EFB, FAF, EBF, DCF, CDF, BEF, FFA, AFF, FBE, ECE, DDE, </t>
  </si>
  <si>
    <t xml:space="preserve">0FF, 0CF, 1FD, 0DE, 0AE, 0ED, 0BD, 2FE, _x000D_
1DF, 1AF, 0EF, 0BF, 0FB, 2DD, 1ED, 1EE, 1BE, 0FD, 0FE, 0CE, 18E, 0DA, 3FF, 09E, 09F, 2EC, 1FC, 06F, 1CD, _x000D_
19D, 0DD, 3DE, 0AD, 0E9, 0B9, 2EE, 2EF, 03F, 16D, 2BF, 2FB, 07D, 07E, 1FE, 1FF, 1CF, 28F, 1DB, 19F, 0DF, </t>
  </si>
  <si>
    <t xml:space="preserve">ACF, AFF, _x000D_
BAF, ABF, BDF, AEF, AFB, _x000D_
BBE, ACE, ADA, BEE, AFE, AAD, ADD, CEC, _x000D_
BFC, BFD, EEF, DFF, CBF, </t>
  </si>
  <si>
    <t xml:space="preserve">0BD, 09F, 0CC, 2FF, 19D, 0AD, 0AE, _x000D_
0F8, 0DA, 17F, 08F, 3FD, 1AC, 0BC, 3DF, 2EF, 1FF, 1D8, 27D, 18D, 18E, 09D, 09E, 0E8, 0E9, _x000D_
4FB, 1BA, 0CA, 0CB, 25F, 16F, 07F, 02C, 4DD, 3ED, 3EE, 2FD, 2FE, 28C, 19C, 0AC, 1E7, 0F7, 5AF, 085, 4BF, 3CF, 00E, 5F9, 2DF, </t>
  </si>
  <si>
    <t xml:space="preserve">ADC, ABE, ABF, BAE, AEB, _x000D_
ACC, ACD, BBC, AAE, AAF, EFE, AFA, _x000D_
ADB, BCB, ABC, ABD, BAC, BAD, FFC, DFE, </t>
  </si>
  <si>
    <t xml:space="preserve">7FE, 8FF, 8EE, 6FE, 6FF, 7FF, 7FD, 7EE, 7EF, 8FE, 8EF, 8FC, 8ED, 9FE, 9FF, 8DE, 8DF, 9FC, 9FD, 9EE, AFF, 9DF, 9EC, AFD, _x000D_
9DD, AEE, 5FE, 5FF, 9CE, 9CF, AEC, BEF, 6FD, ACF, 6EE, 6EF, CFE, BDE, ABE, 7FC, DFF, 7ED, 7DE, 7DF, 8FD, 8FB, 8EC, 9EF, 8DD, 4FE, </t>
  </si>
  <si>
    <t xml:space="preserve">AFF, AFD, AEE, AEC, BEF, ACF, CFE, BDE, ABE, DFF, AFE, AEF, AFC, AED, BFE, BFF, AFA, ADE, ADF, AEB, </t>
  </si>
  <si>
    <t xml:space="preserve">FFF, EFF, FEF, FFE, DFF, EEF, _x000D_
EFE, FDF, FEE, CFF, FFC, FFD, DEF, DFE, EDF, EEE, FCF, BFF, EFC, EFD, FDE, CEF, FEC, FED, CFE, DDF, FFB, DEE, ECF, _x000D_
AFF, DFC, DFD, EDE, FBF, BEF, EEC, EED, FCE, BFE, CDF, EFB, FDC, FDD, CEE, DCF, FEB, 9FF, CFC, CFD, DDE, </t>
  </si>
  <si>
    <t xml:space="preserve">1FE, 0DF, 2FF, 0EE, 0FC, 0FE, 0FF, 1EC, 1EE, 1EF, 1FB, 2DE, 1FD, 1FF, 4FE, _x000D_
0CF, 3CE, 2ED, 2EF, 0DE, 1BF, 2FC, 3DF, 2FE, 5FF, 1CE, 0EC, 0ED, 2AF, 0EF, 3EE, 4CF, 6EF, 1DC, 1DD, 2BE, 0FB, 1DE, 1DF, 0FD, 4DE, 3FC, 3FD, 3FE, 3FF, 2CC, 2CD, 1EB, 2CE, 2CF, </t>
  </si>
  <si>
    <t xml:space="preserve">ADF, AEE, AFF, BEF, ACD, BFE, ACF, ADC, BBD, _x000D_
ADE, BBF, EFF, AEB, CFC, AED, BCE, CFE, CFF, CAF, AEF, </t>
  </si>
  <si>
    <t xml:space="preserve">0DF, 0EE, _x000D_
0CF, 0FC, 0FD, 1EC, 1BF, 2AF, 0DE, 09B, _x000D_
06E, 39F, 1CE, 1FA, 1FB, 2BE, 15E, 2EA, 4FE, 4FF, 0EC, 0ED, 0BF, 0D6, 07D, 3DA, 5EE, 5EF, 1DC, 1DD, 1AF, 16D, 6DE, 2CC, 2CD, 29F, 0CE, 2F9, _x000D_
0FA, 0FB, 0B8, 08B, 08C, 0E5, 3BC, 1BE, 3E9, 5FD, 38F, 05E, </t>
  </si>
  <si>
    <t xml:space="preserve">BFD, AEF, BDF, _x000D_
CCF, AFD, AFE, BED, BEE, ADF, CDD, _x000D_
BCF, DCD, BFC, AAB, CBF, AED, AEE, EBD, CEC, BDD, </t>
  </si>
  <si>
    <t xml:space="preserve">0FE, 0FC, 0BE, 0CF, 0DE, 1DE, 0EE, 0EF, 1DC, _x000D_
1EF, 0EC, 0ED, 1ED, 0FF, 08F, 0FD, 1FE, 3EE, 0FB, 1FC, 2FE, 2FF, 19E, 0F9, 0AE, 0AF, 2FC, 3FF, 1AF, 0AC, 0F7, 0BF, 0BD, 1BE, 0BB, 0CE, 2BE, 1CE, 1CF, 0CC, 2BC, 0B9, 0DF, 2CF, 1CC, 1CD, 0CA, 1DF, 0DC, 0DD, </t>
  </si>
  <si>
    <t xml:space="preserve">AEE, AFF, AFD, ABF, _x000D_
BCE, ADE, ADF, DFF, ADC, CCF, BDF, AEF, BDD, AED, AEB, BEE, AFE, AAF, BEC, AFC, </t>
  </si>
  <si>
    <t xml:space="preserve">FFF, FEF, EFF, FFE, EEF, FDF, DFF, _x000D_
FEE, EFE, FFC, FFD, EDF, DEF, FCF, CFF, EEE, FDE, DFE, FEC, FED, EFC, EFD, DDF, ECF, CEF, FBF, BFF, FFB, EDE, DEE, FCE, _x000D_
CFE, EEC, EED, FDC, FDD, DFC, DFD, DCF, CDF, EBF, BEF, FAF, AFF, FEB, EFB, DDE, ECE, CEE, FBE, </t>
  </si>
  <si>
    <t xml:space="preserve">1FE, 2FF, _x000D_
0FC, 2DE, 1BF, 18F, 1EE, 1EF, 0CF, 09F, 0FE, 0FF, 0DB, 2ED, 0AE, 0DE, 1FD, 3DF, 2EF, 04F, _x000D_
1FF, 0EA, 1DC, 0BD, 2FC, 08D, 0EC, 0ED, 3BE, 29F, 2CE, 2CF, 1AF, 3EE, 1DE, 1DF, 26F, 0BF, 17F, 2FE, 08F, 0EE, 0EF, 0C9, 02E, 0F9, 1BB, 3FA, 0CB, 0CC, </t>
  </si>
  <si>
    <t xml:space="preserve">AFD, BEF, AFF, AAF, ADF, _x000D_
BFE, BDD, AED, AEE, _x000D_
BDF, AEF, CCF, DBF, ACC, BBC, DEF, CFF, BEC, AFC, ACF, </t>
  </si>
  <si>
    <t xml:space="preserve">0DF, 1BF, 0CF, _x000D_
0FC, 1CE, 0DE, 0BF, 1AF, 29F, 04E, _x000D_
2EA, 1FA, 2CC, 1DC, 1DD, 0EC, 0ED, 1BE, 0CE, 2AE, 4FF, 05D, 0AF, 19F, 28F, 37F, 03E, 03F, 12E, _x000D_
2DA, 2DB, 3CA, 1EA, 1EB, 0FA, 0FB, 089, 1CC, 1CD, 2BC, 2BD, 0DC, 0DD, 3AC, 06B, 15B, 5FD, 6ED, 0BE, 1AE, </t>
  </si>
  <si>
    <t xml:space="preserve">AFE, AFF, BEE, _x000D_
BFC, BFD, CEC, AEE, AEF, BDE, BDF, CCE, DBE, _x000D_
CFB, AFC, AFD, BEC, BED, CDC, CDD, DCC, </t>
  </si>
  <si>
    <t xml:space="preserve">FFF, EFF, FEF, FFE, DFF, EEF, EFE, _x000D_
FDF, CFF, FEE, FFD, DEF, DFE, EDF, BFF, EEE, EFD, CEF, FCF, FDE, CFE, FED, FFB, FFC, DDF, AFF, DEE, DFD, _x000D_
ECF, BEF, EDE, BFE, EED, EFB, EFC, CDF, FBF, CEE, 9FF, FCE, FDD, CFD, FEB, FEC, FFA, DCF, AEF, DDE, AFE, DED, </t>
  </si>
  <si>
    <t xml:space="preserve">0CF, 0DE, 2FE, 0EF, 0FE, 1BF, 1DF, 1EE, 3FF, _x000D_
1FC, 1FE, 1FF, 0AF, 2CF, 0BD, 0CC, 4EF, 2EC, 0BF, 0E9, 0CE, 0DD, 2EE, 2EF, 0F8, 0EC, 2FD, 1AD, 0FA, 0FB, 0DF, _x000D_
0EE, 2FF, 1AF, 1D9, 1BE, 0FC, 0FD, 1CD, 3DE, 3DF, 1DC, 3ED, 0FF, 1EA, 5FF, 1CF, 3FC, 1DE, 07D, </t>
  </si>
  <si>
    <t xml:space="preserve">ADF, AEE, CFD, AFC, AFD, CFF, AFF, BCF, BDE, _x000D_
BEC, AAD, BFB, DEF, ABC, BEF, DFE, CBF, BFD, BFE, ABE, </t>
  </si>
  <si>
    <t xml:space="preserve">0DD, 0FA, 0BF, _x000D_
0CD, 0CE, 1AF, 3FE, 3FF, 0DC, 1BD, 1BE, 1F8, 29F, 4EE, 4EF, _x000D_
1CC, 0EA, 0EB, 2E8, 2AD, 0AF, 05E, 5DE, 2FE, 2FF, 4FD, 1DA, 1DB, 2BC, 0BD, 0BE, 06C, 0F8, 0F9, 39D, 19F, 3EE, 3EF, 5ED, 6CE, 07B, 2CA, 0CC, 1E8, 1E9, 1AD, 1AE, 15C, 48D, _x000D_
28F, </t>
  </si>
  <si>
    <t xml:space="preserve">AEF, BDF, AFE, _x000D_
BEE, CCF, ADF, BFC, _x000D_
AEE, BCF, CEC, BDE, AFC, AFD, CBF, CFA, _x000D_
ACF, CCE, BEC, BED, DAF, </t>
  </si>
  <si>
    <t xml:space="preserve">0ED, 0DE, 0FE, 0EF, 1DF, 1FF, _x000D_
0F8, 0DB, 0FA, 0FB, 0EC, 0CC, 0DD, 0FD, 0EE, 0BE, 0CE, 0CF, 0DF, 0FF, 0AF, 09E, 1F9, 1EA, 1DC, 1FB, 1FC, 1BC, 1ED, 08F, 1CD, 1DE, 1FD, 1FE, 1BE, 1BF, 1EF, 1CF, 19F, _x000D_
2EB, 2FC, 2CE, 2ED, 2EE, 17F, 2DF, 2AE, 2BF, 2FE, 2FF, </t>
  </si>
  <si>
    <t xml:space="preserve">ADD, AFF, BFE, BEF, _x000D_
CFC, CDF, ACB, ABD, _x000D_
AAE, AEB, ADC, AFA, ACD, ACE, ABF, AFE, AEF, DFF, BCC, BBD, </t>
  </si>
  <si>
    <t xml:space="preserve">0FF, 1FF, 0DF, 0FD, 0FE, 0FB, 0FC, 1FC, 1FE, 0ED, 0EF, 2FF, _x000D_
1ED, 1EE, 1EB, 1EF, 3FD, 0DE, 3FF, 2EE, 1DD, 1DF, 3EF, 0CF, 2DD, 2DF, 4EF, 1CE, 0FA, 2CF, 1FD, 1FB, 1F9, 1BF, 3CF, 0EE, 0EB, 0EC, 2FB, 2FC, 2FD, 2FE, 2FA, 2BE, 1EC, 1EA, 3FC, 0DD, 3FA, 3FE, </t>
  </si>
  <si>
    <t xml:space="preserve">AFE, AED, AEF, BFF, BDF, ABF, AFB, AFD, AFF, AAE, CCF, _x000D_
AEA, AEC, AEE, BFB, BFC, BFD, BFE, ADB, ADD, </t>
  </si>
  <si>
    <t xml:space="preserve">FFF, EFF, FFE, FEF, DFF, EFE, _x000D_
EEF, FFD, FEE, CFF, FDF, DFE, DEF, EFD, EEE, BFF, EDF, FFB, FFC, FED, CFE, FDE, CEF, FCF, DFD, DEE, _x000D_
AFF, DDF, EFB, EFC, EED, BFE, EDE, FFA, BEF, ECF, FEB, FEC, CFD, FDD, CEE, FCE, 9FF, CDF, DFB, DFC, FBF, DED, AFE, DDE, </t>
  </si>
  <si>
    <t xml:space="preserve">AEF, CFE, AFE, ABF, _x000D_
ACE, BAF, BFC, ADD, DFF, BFE, BFF, ADF, _x000D_
AEB, AEC, EEF, CEE, CEF, AAD, BCF, AEE, </t>
  </si>
  <si>
    <t xml:space="preserve">FFF, EFF, FEF, FFE, DFF, EEF, FDF, _x000D_
EFE, CFF, FEE, DEF, EDF, FCF, DFE, FFD, BFF, EEE, CEF, FDE, DDF, ECF, FBF, CFE, EFD, AFF, DEE, FED, BEF, _x000D_
EDE, CDF, FCE, DCF, EBF, FAF, DFD, BFE, FFB, FFC, 9FF, CEE, EED, AEF, DDE, FDD, BDF, ECE, CCF, FBE, DBF, EAF, </t>
  </si>
  <si>
    <t xml:space="preserve">0CF, 2FF, 0AE, 0FE, 0FF, 1EE, 0FC, 2DE, 1EC, 0DE, _x000D_
0BF, 06F, 1AF, 0BD, 1FF, 2EF, 1FD, 09E, 09F, 3DF, 0EE, 0EF, 2ED, 18E, 04E, 1FB, 1DE, 1DF, 09C, 4CF, 0EC, 0ED, 27E, 2CE, 2CF, _x000D_
1DC, 3BE, 0EA, 0CE, 2CC, 07E, 1DA, 1BE, 4AE, 0CC, 0E8, 6FF, 0AF, 2AE, 4FE, </t>
  </si>
  <si>
    <t xml:space="preserve">AFF, ADE, _x000D_
BFE, AEF, AED, BDF, BDD, ACE, ACF, CCF, _x000D_
ACC, BBE, CAE, AAE, AFE, EFF, AFC, _x000D_
BEE, CFC, ADF, </t>
  </si>
  <si>
    <t xml:space="preserve">0BE, 0DC, 4FE, 1CC, 0FA, 1EA, 0AE, 0AF, _x000D_
3FE, 3FF, 19E, 0CC, 0CD, 4EE, 4EF, 28E, 1BC, 5DE, 0EA, 0EB, 2AC, 6CE, 1DA, 1DB, 00F, 5FD, 02D, 2CA, 3BA, 2FE, 2FF, 11D, 1F9, 09E, 09F, _x000D_
3EE, 3EF, 2E9, 18E, 18F, 0BC, 0BD, 4DE, 4DF, 088, 27E, 27F, 1AC, 1AD, 5CE, </t>
  </si>
  <si>
    <t xml:space="preserve">AFF, BEF, _x000D_
AEF, BDF, CCF, BFD, BFE, CED, _x000D_
DDD, ADF, BCF, DFB, AFD, AFE, EEB, CBF, BED, BEE, DAF, _x000D_
CDD, </t>
  </si>
  <si>
    <t xml:space="preserve">1FE, 0EF, 2FF, 0DE, 0FC, 0FD, 0FA, 0FE, 0FF, _x000D_
3FE, 2EE, 1DF, 1FB, 1FD, 0EC, 1FF, 0EE, 6FF, 4FC, 3ED, _x000D_
4FF, 3EF, 2DE, 1CC, 2FC, 1CE, 1EA, 1EC, 1ED, 2FE, 1EE, 1EF, 0DB, 0DD, 0DF, 0BD, 0BF, 0FB, 0F9, 0F7, 5DF, 4EE, 5FD, 3DC, 3DE, 3DF, 5FF, 2CD, 2CF, 3FA, </t>
  </si>
  <si>
    <t xml:space="preserve">BEF, AFE, ACF, _x000D_
AEF, BFD, ADA, ADD, CDF, BEE, CFB, _x000D_
EFE, AFD, BBF, ACC, DDE, BDB, ACE, BDF, CED, AEA, </t>
  </si>
  <si>
    <t xml:space="preserve">FFE, FFF, EFE, EFF, FFD, DFE, DFF, FEE, FEF, EFD, CFE, CFF, _x000D_
EEE, EEF, FFC, DFD, BFE, BFF, FED, DEE, DEF, EFC, FDE, FDF, CFD, AFE, AFF, EED, FFB, CEE, CEF, DFC, EDE, EDF, BFD, FEC, 9FE, 9FF, DED, EFB, BEE, BEF, FDD, CFC, _x000D_
DDE, DDF, AFD, EEC, FF9, FFA, </t>
  </si>
  <si>
    <t xml:space="preserve">FFE, FFF, EFE, EFF, FFD, DFE, DFF, FEE, FEF, EFD, CFE, CFF, _x000D_
EEE, EEF, FFC, DFD, BFE, BFF, FED, DEE, </t>
  </si>
  <si>
    <t xml:space="preserve">0EF, _x000D_
1DF, 0FC, 0FD, 0EE, 0DF, 1FB, 0AE, _x000D_
2CF, 4FE, 4FF, 1EC, 1ED, 6EE, 3DC, 1DE, 2F9, 2FA, 0CA, 0FB, 3CE, 5FD, 2EB, 1CF, 3FE, 3FF, 1D7, 0BB, 0BC, 19E, 0EC, 0ED, _x000D_
0F4, 0F5, 3BF, 5EE, 5EF, 2DC, 2DD, 2AB, 1C9, 3F8, 0DE, 0AD, 1F9, 1FA, 7DE, 0E6, 4CC, 6FB, </t>
  </si>
  <si>
    <t xml:space="preserve">BFD, AFD, AFE, _x000D_
CED, AEF, CDF, BFC, _x000D_
BED, BEE, BAE, ACB, DDD, BDF, CFB, AFC, ABD, DCF, _x000D_
CEC, AED, AEE, </t>
  </si>
  <si>
    <t xml:space="preserve">1DA, 1E8, 0BE, 0BF, 0CC, 0CD, 0DA, 0DB, 4FE, 4FF, 0E8, 0E9, 0F7, 2BC, 2AE, 2CA, 6EE, 2D8, _x000D_
6FC, 3FE, 3FF, 1BC, 1BD, 1AE, 1AF, 1CA, 1CB, 5EE, 5EF, 1D8, 1D9, 5FC, 5FD, 1E7, 1F5, 1F6, 3AC, 3BA, 7DE, 39E, 3C8, 7EC, _x000D_
7FA, 2FE, 2FF, 3E5, 3F3, 0BC, 0BD, 0AE, </t>
  </si>
  <si>
    <t xml:space="preserve">DFF, CFF, _x000D_
EEF, EFE, BFF, DEF, BAE, BBC, BCA, DFE, _x000D_
FDF, FEE, AFF, FFC, CEF, AAE, AAF, ABC, ABD, CFE, </t>
  </si>
  <si>
    <t xml:space="preserve">CFF, CEF, DAF, DFE, DFF, CDF, DCE, EBE, D9F, CFE, DEE, DEF, EDF, CCF, BFF, DED, DBE, EAE, E5F, EFE, CEE, D8F, DDE, DDF, FEE, ECF, CBF, _x000D_
BEF, DDD, ECD, DAE, DFD, E9E, E9F, E4F, EEE, CDE, F8F, D7F, DCF, FDE, ECB, EBF, CAF, DFB, DFC, EEC, FFF, BDF, DCD, </t>
  </si>
  <si>
    <t xml:space="preserve">CFF, CEF, DAF, DFE, DFF, CDF, DCE, EBE, CFE, DEE, DEF, EDF, CCF, BFF, DED, DBE, EAE, EFE, CEE, DDE, </t>
  </si>
  <si>
    <t xml:space="preserve">0CF, 0FE, 0FF, 1FF, 0FC, 0AE, 0DE, 0FA, 1DE, 0BF, _x000D_
0EE, 0EF, 0BD, 1EF, 0EC, 0ED, 1ED, 06F, 0BB, 09E, 09F, 19F, 0CE, 0EA, 1CE, 1CF, 1EB, 3EE, 09C, 0FD, 2CF, 0CC, 1FE, 0AF, 0E8, 1CC, _x000D_
09A, 2FE, 2FF, 0DF, 0FB, 2CD, 07E, 04E, 0AD, 0CA, 1DF, 1FC, 01F, 17E, </t>
  </si>
  <si>
    <t xml:space="preserve">AEE, AFF, _x000D_
AFD, ADE, ADF, ADC, BDF, CFE, ABE, _x000D_
AEF, BBE, AED, ACE, ACF, AEB, CBF, BEE, _x000D_
ACC, ACD, BCF, </t>
  </si>
  <si>
    <t xml:space="preserve">7EF, 6FF, 8FE, 7FE, 7DF, 6EF, 9EF, 8EE, 8EF, 7EE, 8BF, 5FF, 8FF, 7FF, 7CF, 6FE, _x000D_
9FE, AFE, 9CE, 8FD, 8CE, 7FD, 6DF, 8FB, 9DF, 8DE, 8DF, 7DE, 8AF, 5EF, 9DD, 8DD, 6EE, 7BF, 9DB, 4FF, 9EE, AEE, AEF, 8ED, BEF, ABF, 9BE, 9BF, 7ED, 8BE, 98F, 6CF, 5FE, AEC, </t>
  </si>
  <si>
    <t xml:space="preserve">AFE, AEE, AEF, BEF, ABF, AEC, AFF, ACE, AFD, BCE, BFE, CFE, _x000D_
AFB, ADE, ADF, BDF, AAF, ADC, ADD, BDD, </t>
  </si>
  <si>
    <t xml:space="preserve">0CF, 0FE, 0FF, 1FF, 0FC, 0AE, 0DE, 0FA, 1DE, 0BF, _x000D_
0EE, 0EF, 0BD, 1EF, 0EC, 0ED, 1ED, 06F, 0BB, 09E, 09F, 19F, 0CE, 0EA, 1CE, 1CF, 1EB, 3EE, 09C, 0FD, 2CF, 0CC, 1FE, 0AF, 0E8, 1CC, _x000D_
0DF, 2FE, 2FF, 09A, 0FB, 2CD, 07E, 04E, 0AD, 1DF, 0CA, 1FC, 17E, 01F, </t>
  </si>
  <si>
    <t xml:space="preserve">0FF, 0DF, 1FD, 1FF, 0CE, 2FE, _x000D_
1CF, 2EF, 1BE, 0FD, 0FE, 0FB, 0FC, 0F9, 3FF, 0EF, 0ED, 0EB, 0E8, 0DE, 0DC, 2BF, 3DF, 1FE, 1FC, 1FA, 4FD, _x000D_
0CF, 0CD, 0CB, 1ED, 1EE, 1EF, 1EB, 1EC, 1E9, 4EF, 1DF, 1DD, 0BE, 0BF, 0BC, 0BD, 0BA, 2FD, 2FF, 2FB, 5FE, 1CE, 1CC, </t>
  </si>
  <si>
    <t xml:space="preserve">ADE, BFF, _x000D_
BCE, CFD, CEF, AFA, AFF, AEC, ADB, ADD, _x000D_
DED, ACC, ACE, ACF, BFD, BFE, ABB, ABE, BEA, BEF, </t>
  </si>
  <si>
    <t xml:space="preserve">0ED, 0CF, 1CD, 0FC, 2EF, 0DD, 0DE, 1FF, _x000D_
0BF, 0BA, 1DC, 2FE, 1BD, 0EC, 2DF, 07D, 19F, 0CD, 0CE, 0C9, 1EF, 1EB, 05F, 0AF, 0AA, 0AB, _x000D_
29D, 1CC, 00E, 0FF, 3BF, 4FF, 0FB, 2EE, 08C, 15D, 0F6, 27F, 1AD, 1AE, 0DC, 2CF, 0D8, 1FE, 06D, 06E, 1F9, 1FA, 18F, 13F, </t>
  </si>
  <si>
    <t xml:space="preserve">AFE, AFF, BDE, _x000D_
AEE, AEF, ACB, AAD, CBE, BED, _x000D_
BCE, BCF, AFD, DFF, ADA, ADE, ADF, ABB, ABC, CEB, CCD, </t>
  </si>
  <si>
    <t xml:space="preserve">FFF, EFF, FFE, FEF, DFF, EFE, EEF, _x000D_
CFF, FFD, FEE, DFE, FDF, DEF, BFF, EFD, EEE, CFE, FFB, FFC, EDF, CEF, FED, AFF, DFD, FDE, DEE, FCF, BFE, EFB, EFC, DDF, _x000D_
BEF, EED, 9FF, CFD, EDE, FFA, CEE, FEB, FEC, ECF, AFE, DFB, DFC, CDF, FDD, AEF, DED, FCE, 8FF, </t>
  </si>
  <si>
    <t xml:space="preserve">0EF, 0FD, 0FE, 1DF, 1ED, 1EE, 1FC, _x000D_
2CF, 2DD, 2EC, 2FA, 0DF, 0ED, 0EE, 5FE, 0FC, _x000D_
0BB, 0AD, 0C9, 0CA, 3BF, 3CD, 09E, 09F, 0D8, 3EA, 0E6, 1CF, 1DD, 1DE, 0F5, 1EC, 1FA, 1FB, 6FC, 4FE, 4FF, 1AB, 1B9, 19D, 1C8, 4BD, 4AF, 18E, 18F, 4DA, 1D6, 1E5, 2BF, 2CD, </t>
  </si>
  <si>
    <t xml:space="preserve">AEF, AFD, AFE, BDF, BED, BEE, _x000D_
BFC, CCF, CDD, CDE, ADF, CEC, _x000D_
AED, AEE, CFA, AFC, AAC, AAD, ABB, FFE, </t>
  </si>
  <si>
    <t xml:space="preserve">1CF, 0DF, 3EF, 0EE, 2FF, 08F, 1EC, 3FE, _x000D_
0FC, 0FD, 2AF, 1BF, 0CF, 09E, 0D9, 1FB, 1CE, 4CF, 0AC, 3DF, 0DE, 2EF, 1FF, 0E8, 16F, 07F, _x000D_
2CC, 1DC, 1DD, 4DE, 0BB, 3EE, 04D, 0EC, 0ED, 2FE, 38F, 29F, 1AF, 0BF, 17E, 08E, 0F7, 05C, 2DB, 1B9, 0C9, 0CA, 1EB, 4ED, </t>
  </si>
  <si>
    <t xml:space="preserve">AFD, ADF, _x000D_
AED, AEE, BDD, CFF, _x000D_
DEF, AFC, BEC, ACF, BBF, DFD, DFE, AAB, EED, BFA, BFB, CEA, ADD, ADE, </t>
  </si>
  <si>
    <t xml:space="preserve">FFF, FFD, FFE, EFF, FEF, FFC, EFD, EFE, _x000D_
DFF, FED, FEE, EEF, FDF, FFB, EFC, DFD, DFE, FEC, EED, EEE, CFF, DEF, FDD, FDE, EDF, FCF, FFA, EFB, DFC, FEB, CFD, CFE, EEC, _x000D_
DED, DEE, BFF, FDC, CEF, EDD, EDE, DDF, FCD, FCE, ECF, FBF, FF8, FF9, EFA, DFB, FEA, </t>
  </si>
  <si>
    <t xml:space="preserve">0FF, 1EF, 1FE, 0CB, 0BD, 0DA, 0AE, 0AF, 0E8, _x000D_
0EF, 0FE, 1DF, 1EE, 1FC, 1FD, 2CF, 2DE, 2EC, 2FB, 4FF, _x000D_
06B, 0BB, 0BC, 0CA, 0AD, 0D8, 0D9, 05D, 09E, 09F, 1BA, 1AB, 0E7, 1C8, 19D, 1D7, 18E, 18F, 04E, 04F, 0F5, 0F6, 1E5, 27E, 0DF, 0EE, 1CF, 0FC, 0FD, 1DE, </t>
  </si>
  <si>
    <t xml:space="preserve">CFE, ABE, ABF, ACD, ADB, ADC, AEA, BAE, BCB, _x000D_
BFE, BFF, CEE, CEF, CFC, CFD, DDE, DEC, DED, DFB, _x000D_
EDC, </t>
  </si>
  <si>
    <t xml:space="preserve">0DE, 0ED, 0FB, _x000D_
0CE, 0CF, 1EB, 06F, 2FF, 1BE, 1BF, 0DD, 1F9, 1FA, 3EF, 2AE, 1CD, 2E9, _x000D_
4DF, 0EB, 0EC, 08C, 3FD, 3FE, 0C7, 2BD, 1FF, 1DB, 1DC, 0BE, 0BF, 2F8, 4ED, 4EE, 0F9, 0FA, 09B, 2EF, 2CB, 05F, 1AE, 1AF, 0D6, 7FF, 0CD, 5DD, 1E9, 1EA, 3DF, 4FB, 4FC, </t>
  </si>
  <si>
    <t xml:space="preserve">ABF, AFA, ACE, _x000D_
ADC, CFE, CFF, AAF, BCC, DEE, AEA, AEB, _x000D_
ABE, EDE, BDA, BDB, BFE, BFF, DFD, BAE, CCA, </t>
  </si>
  <si>
    <t xml:space="preserve">FFF, FFE, EFF, FFC, FFD, FEF, EFE, DFF, _x000D_
FFB, FEE, EFC, EFD, EEF, DFE, CFF, FFA, FEC, FED, FDF, EFB, EEE, DFC, DFD, DEF, CFE, FEB, FF9, FDE, BFF, EFA, EEC, EED, EDF, DFB, DEE, _x000D_
CFC, CFD, CEF, FEA, FF7, FF8, FDC, FDD, FCF, BFE, EEB, EF9, EDE, AFF, DFA, </t>
  </si>
  <si>
    <t xml:space="preserve">0FC, 0EE, 0FB, _x000D_
1DE, 0DF, 1EB, 0EC, 0ED, 3FE, 1F8, 0F9, 0FA, 1CF, _x000D_
1DC, 1DD, 09F, 0DE, 4EE, 0AC, 1E9, 1EA, 2BF, 0EB, 0B9, 4FB, 3FD, 2CC, 2CD, 1F6, 1F7, 2FE, 2FF, 18F, 1CE, 0C6, 0C7, 0F8, 0CF, 19C, 2D9, 2DA, _x000D_
1DB, 3AF, 09E, 0D3, 0D4, 1A9, 0DC, 0DD, 4ED, </t>
  </si>
  <si>
    <t xml:space="preserve">BFF, _x000D_
CFC, BFE, AFF, ADA, ABF, _x000D_
CEE, BEF, ACC, CFA, CFB, BFC, BFD, AFE, BAF, DDE, CDF, _x000D_
BBC, ABD, ABE, </t>
  </si>
  <si>
    <t xml:space="preserve">0FE, 0EE, 0EF, _x000D_
08E, 1CE, 0FD, 0DE, 0DF, 0BB, 2AE, 09D, 00F, _x000D_
1FC, 07E, 07F, 1DD, 1BE, 1BF, 19B, 0ED, 2FF, 0CE, 0CF, 0E9, 0CA, 15E, 2BD, 0AB, 0AC, 01E, 29E, 29F, 08D, 1EC, 088, 06E, 06F, 1CD, 3FD, 3FE, 3DF, _x000D_
1AE, 1AF, 1AA, 04B, 0FC, 18B, 23E, 0DD, 2EF, </t>
  </si>
  <si>
    <t xml:space="preserve">ADD, ABF, CEF, BBD, BFF, _x000D_
AEC, ACD, ACE, AAF, CFE, CDF, _x000D_
BCC, FFF, BAD, BAE, BEF, AFB, ADC, ABD, ABE, </t>
  </si>
  <si>
    <t xml:space="preserve">FFF, FEF, EFF, FFE, EEF, FDF, DFF, _x000D_
FEE, EFE, EDF, DEF, FCF, CFF, FFD, EEE, FDE, DFE, DDF, ECF, CEF, FBF, BFF, FED, EFD, EDE, DEE, FCE, CFE, _x000D_
CDF, DCF, BEF, EBF, AFF, FAF, FFB, FFC, EED, FDD, DFD, DDE, ECE, CEE, FBE, BFE, CCF, BDF, DBF, AEF, EAF, 9FF, </t>
  </si>
  <si>
    <t xml:space="preserve">5FF, 6DF, 5EF, 4FF, 7FE, 6EE, 8FF, 5FE, 7BF, _x000D_
6CF, 5DF, 4EF, 3FF, 8DE, 7EE, 7EF, 6FE, 6FF, 6FD, 7CE, 9DF, 8EF, 6DE, 7FF, 5EE, 4FE, 9DD, 8ED, BEE, 7FD, 89F, AFE, 7AF, 6BF, 5CF, 4DF, 3EF, 2FF, AAE, 9BE, 8EB, 8CE, 8CF, AFC, 7DE, 7DF, 7FB, 7FC, 6EF, 8CD, </t>
  </si>
  <si>
    <t xml:space="preserve">BEE, AFE, AAE, AFC, BFF, ABF, BFD, ABD, CCE, BDE, AEE, AEF, BDC, AEC, AED, CFE, BBE, ACE, CDF, DCF, </t>
  </si>
  <si>
    <t xml:space="preserve">0FF, 1DF, 0EF, _x000D_
1FD, 2BF, 1CF, 0DF, 5FF, 2DD, 1ED, 1EE, 0FD, 0FE, _x000D_
06F, 08D, 2FC, 0AB, 0E8, 1BF, 2AF, 5EF, 0CF, 6DF, 4FF, 39F, 2CD, 2CE, 3BD, 1DD, 1DE, 4AD, 0ED, 0EE, 05F, 3DC, 2EC, 14F, 1FC, 07D, 07E, _x000D_
16D, 09B, 09C, 18B, 27B, 3FA, 1AA, 0BA, 1C8, 0D8, </t>
  </si>
  <si>
    <t xml:space="preserve">BFE, _x000D_
AFE, AFF, BEE, CDE, ACA, CFC, _x000D_
AEE, AEF, BDE, BDF, CCE, CCF, DBE, ABA, BFC, BFD, BAA, CEC, CED, </t>
  </si>
  <si>
    <t xml:space="preserve">FFF, EFF, FFD, FFE, DFF, FEF, EFD, EFE, FFC, _x000D_
CFF, EEF, DFD, DFE, FED, FEE, EFC, BFF, DEF, FDF, FFB, CFD, CFE, EED, EEE, DFC, FEC, AFF, CEF, EDF, EFB, BFD, BFE, DED, DEE, FDD, FDE, FFA, CFC, EEC, _x000D_
9FF, BEF, DDF, DFB, FCF, FEB, AFD, AFE, CED, CEE, EDD, </t>
  </si>
  <si>
    <t xml:space="preserve">0FF, 1FD, 0DF, 1EF, 0FB, 2FE, 0CE, 0EA, 2ED, 0FD, 0FE, 0BD, 0ED, 1FC, 3FF, 0DC, _x000D_
1CF, 1EB, 2DF, 0EF, 0F8, 3EE, 2FB, 1FE, 1FF, 0CB, 1BE, 0AF, 1DA, 4FE, 2CE, 0DE, 0E7, 3DD, 1ED, 1EE, 0FA, 4ED, 2FD, 0CD, 1AD, 1DD, 0E9, 2EC, 0FC, 1F9, 3FC, 0BC, 4EF, 2FF, </t>
  </si>
  <si>
    <t xml:space="preserve">AEF, ADE, BFF, AFA, AFD, AEC, BDF, BFB, AFF, BCE, CEF, AEE, BEA, CDE, FFF, DFE, DFF, ADD, BFE, CFA, </t>
  </si>
  <si>
    <t xml:space="preserve">0FF, 1FE, 1EF, _x000D_
2FC, 0E7, 0FE, 2EE, 0D9, 0EF, 2DF, 0CB, 3FA, 0BC, 0BD, 1FC, 1FD, 3EC, 1D7, _x000D_
0AE, 0AF, 1EE, 3DE, 1C9, 1DF, 0F4, 0F5, 3CF, 1BB, 5BF, 2FA, 2FB, 0E6, 4EA, 1AC, 1AD, 6FF, 0FC, 0FD, 2EC, 2ED, 0D7, 0D8, 4DC, 2C7, 0EE, 2DE, 0C9, 0CA, 19E, 19F, </t>
  </si>
  <si>
    <t xml:space="preserve">ADD, ACF, DFF, _x000D_
BCD, BBF, AEA, AEB, ADC, EFD, CFF, EEF, ACD, ACE, _x000D_
CBD, ABF, CAF, BDA, BDB, FFB, DFD, </t>
  </si>
  <si>
    <t xml:space="preserve">0CF, 0DE, 0FB, _x000D_
0BF, 1FE, 1FF, 1AF, 2EE, 2EF, 0CE, 3DE, 29F, 1BE, 0DD, 2FD, 07F, 1CD, 0EB, 0EC, 08E, _x000D_
1DB, 1DC, 09A, 3FB, 09C, 09D, 0FA, 2CB, 18C, 0AB, 1EA, 0FE, 0FF, 0AF, 1EE, 1EF, 03F, 0BA, 1F8, 1F9, 2DE, 2DF, 19F, 0BE, 4FE, 4FF, 1FD, 2E8, 0C6, 05C, </t>
  </si>
  <si>
    <t xml:space="preserve">AFA, AFF, ABF, BEF, ACD, CDF, _x000D_
BFD, BFE, BBD, ADC, CED, EFF, DDD, AEA, AEB, CFC, BDA, AEF, _x000D_
AAF, BDF, </t>
  </si>
  <si>
    <t xml:space="preserve">FFF, EFF, FFD, FFE, FEF, DFF, EFD, EFE, FFC, _x000D_
EEF, FED, FEE, FDF, CFF, DFD, DFE, EFC, FFB, DEF, EED, EEE, FEC, EDF, FDD, FDE, FCF, BFF, CFD, CFE, DFC, EFB, CEF, DED, DEE, FFA, _x000D_
EEC, FEB, DDF, EDD, EDE, FDC, ECF, FCD, FCE, AFF, BFD, BFE, FBF, CFC, DFB, </t>
  </si>
  <si>
    <t xml:space="preserve">0FF, 1EF, 1FD, 1FE, 2ED, _x000D_
0D9, 0DA, 0CB, 0E8, 0BC, 0BD, 0EF, 0FD, 0FE, 0F6, 0AE, 0AF, 1C9, 1ED, 1EE, 1DF, 1AC, 1FC, 19E, 2DD, 2DE, 2EC, 2CF, 2FA, 2FB, _x000D_
3DC, 3CD, 3EA, 3BF, 4BD, 4FE, 4FF, 0C9, 0CA, 0D8, 0BB, 0ED, 0EE, 0E6, 0E7, 0DF, 0AC, 0AD, 0FC, 0F5, </t>
  </si>
  <si>
    <t xml:space="preserve">ADE, ADF, AEC, AED, AFB, BCE, BDC, _x000D_
CFF, DEF, ACE, ACF, DFE, ADC, ADD, AEB, AFA, _x000D_
EDF, EEE, BBE, BBF, </t>
  </si>
  <si>
    <t xml:space="preserve">0AE, 1FE, 2DE, 09E, 0BD, 1EE, 1EF, _x000D_
0DB, 0FA, 17E, 04C, 2CE, 00F, 1BB, 0FE, 0FF, 2ED, 08E, 08F, 0AD, 3AE, 1DE, 1DF, 0CB, 0CC, 1FD, 3EB, 0EA, _x000D_
4FF, 16E, 16F, 18D, 2BE, 2BF, 03C, 01E, 05B, 1AB, 0EE, 0EF, 2DD, 079, 1CA, 098, 2FB, 2FC, 1E8, 07E, 07F, 24E, </t>
  </si>
  <si>
    <t xml:space="preserve">BFF, _x000D_
BEF, AFF, CCF, AAD, ACC, _x000D_
AEA, BDF, BFE, AEF, BCA, CBF, CDE, ABC, _x000D_
ADA, ADB, CFC, BCF, BEE, DBE, </t>
  </si>
  <si>
    <t xml:space="preserve">FFF, FEF, EFF, FFE, FDF, EEF, _x000D_
DFF, FEE, EFE, FFD, FCF, EDF, DEF, CFF, FDE, EEE, DFE, FED, EFD, FBF, ECF, FFC, DDF, CEF, FCE, _x000D_
BFF, EDE, DEE, CFE, FDD, EED, DFD, FAF, EBF, FEC, DCF, EFC, CDF, FBE, BEF, ECE, FFA, FFB, DDE, AFF, CEE, FCD, BFE, EDD, DED, </t>
  </si>
  <si>
    <t xml:space="preserve">0FE, 0ED, 0EF, 1FF, 0DF, 1EE, _x000D_
1DD, 0CE, 1DF, 2EF, 0FB, 3FE, 0FD, 0BD, 0FF, 1CF, 2DE, 0BF, 0EA, 1F9, 0EC, 1FB, 1FC, 0EE, 4FF, 1FE, 0AC, 0D9, 0AE, 0AF, 2CF, _x000D_
3DF, 0DB, 0DC, 1EB, 4EE, 2FA, 0DD, 0DE, 1ED, 2FC, 2FD, 1EF, 0C8, 2FE, 2FF, 1DA, 0CB, 1AF, 2E9, </t>
  </si>
  <si>
    <t xml:space="preserve">BFE, ACF, _x000D_
AFC, AFE, AFF, AEB, AED, AEE, BBF, BFD, ADD, _x000D_
ADF, BEC, ACC, BEE, BEF, CFC, ACE, BDB, BDD, </t>
  </si>
  <si>
    <t xml:space="preserve">0FF, 0BD, 0DC, 2ED, 1DF, 19D, 08F, 1FD, 1FE, 0EF, 0AD, 0AE, _x000D_
2BF, 0CC, 16F, 2DD, 1CF, 0EB, 18D, 07F, 01F, 1ED, 1EE, 2FC, 0DF, 4EF, 1AC, 39F, 09D, 09E, 24F, 05C, 3BD, 0FD, 0FE, 2AF, 3FF, 0BC, _x000D_
26D, 07B, 15F, 3DC, 2CD, 2CE, 1BF, 0DB, 1E9, 28C, 17D, 17E, </t>
  </si>
  <si>
    <t xml:space="preserve">AFF, BDF, AAD, _x000D_
AEF, BFD, ACC, CBF, AEA, BCF, _x000D_
CDD, ADF, BED, BEE, ABC, CFC, BCA, AFD, AFE, CAF, ADA, </t>
  </si>
  <si>
    <t xml:space="preserve">0FE, 1FF, _x000D_
0CF, 0DE, 0EC, 0EE, 0EF, 0EA, 0FD, 0FB, 0FF, 1DC, 1DE, 1DF, 1ED, 1EF, 2CE, _x000D_
1FC, 08F, 1FE, 2DD, 2DF, 0AE, 0AF, 0AC, 2EE, 3CF, 0BD, 0BF, 0BB, 2FA, 2FD, 2FF, 19E, 0CE, 0CC, 1AD, 1AF, 0DC, 0DD, 3EF, 0DF, 0DA, 0DB, 0D8, 1BE, 0ED, 0EB, 3FB, 3FD, </t>
  </si>
  <si>
    <t xml:space="preserve">ADF, AFC, _x000D_
BFF, ACF, _x000D_
CEF, ADE, CFE, BBF, DDF, AEC, AED, BCE, FFF, DEE, CAF, AFB, _x000D_
BDC, BDD, AFF, DFC, </t>
  </si>
  <si>
    <t xml:space="preserve">FFF, EFF, FEF, FFD, FFE, DFF, EEF, _x000D_
FDF, EFD, EFE, FED, FEE, FFC, CFF, DEF, EDF, DFD, DFE, FCF, EED, EEE, FDD, FDE, EFC, BFF, FEC, CEF, FFB, DDF, CFD, CFE, ECF, DED, DEE, _x000D_
FBF, EDD, EDE, DFC, FCD, FCE, AFF, EEC, BEF, FDC, EFB, CDF, BFD, BFE, FEB, DCF, </t>
  </si>
  <si>
    <t xml:space="preserve">0ED, 0FC, 0CF, _x000D_
0DD, 0DE, 1FA, 1CD, 2BD, 04F, 0EC, 1DC, 0BF, 4FE, 4FF, 1AF, 5EE, _x000D_
0FA, 0FB, 29F, 0CD, 0CE, 1EA, 1EB, 1BD, 1BE, 2DA, 06C, 5FD, 0D4, 2AD, 2AE, 0DC, 03F, 39D, 1F9, 3FE, 3FF, 07B, 1CC, 0AF, 2E9, 4EE, 4EF, 12F, 2BC, 19F, _x000D_
5DE, 5DF, 0B6, 04E, </t>
  </si>
  <si>
    <t xml:space="preserve">AFE, BEE, BFC, BFD, _x000D_
CEC, AEE, AEF, BDE, BDF, CFB, CCE, _x000D_
AFC, AFD, DBE, BEC, BED, AAA, CDC, CDD, ADE, </t>
  </si>
  <si>
    <t xml:space="preserve">0FE, 0FF, 1EE, 2DE, 1FC, 1FD, 0EE, 0EF, _x000D_
2EC, 2ED, 1DE, 1DF, 3DC, 2CE, 2CF, 3BE, 01F, 069, 4AE, 0FC, 0FD, 1EC, 1ED, 0DE, 0DF, 2FA, 2FB, 04B, 0B3, 2DC, 2DD, 1CE, 1CF, 3EA, 3EB, _x000D_
4F8, 13B, 095, 02D, 02E, 3CC, 3CD, 4DA, 2BE, 2BF, 077, 4BC, 3AE, 3AF, 11D, </t>
  </si>
  <si>
    <t xml:space="preserve">AFE, AFF, BEE, _x000D_
AEE, AEF, BFC, BFD, BDE, BDF, CEC, CCE, CCF, DBE, AFC, AFD, _x000D_
ADE, ADF, BEC, BED, CFA, </t>
  </si>
  <si>
    <t xml:space="preserve">0ED, 0FE, 0FF, 1FF, 0FA, 0FB, 0CD, 0DE, 0DF, 1FB, 0F6, 0DA, 0EC, 0FD, 0BE, 0BF, 0AD, _x000D_
1ED, 1FE, 2EE, 0E8, 0F9, 2FF, 0CC, 0DD, 0EE, 0EF, 1E9, 1FA, 3EF, 1CD, 1DE, 1DF, 09F, 1EF, 08D, 2FB, 2FC, 0F5, 2CE, 0D9, 2DF, 0C8, 0EA, 0EB, 0FC, 0CE, 0CF, 0BD, 1F6, </t>
  </si>
  <si>
    <t xml:space="preserve">ADD, BFF, AEB, ACF, _x000D_
ADC, BFD, BFE, AFF, CED, AEA, ACD, ACE, BEF, _x000D_
BBD, BBE, CDF, CFA, CFB, ADB, ABF, </t>
  </si>
  <si>
    <t xml:space="preserve">FFF, EFF, FEF, FFD, FFE, DFF, EEF, _x000D_
EFD, EFE, FDF, CFF, FED, FEE, DEF, FFC, DFD, DFE, EDF, BFF, EED, EEE, FCF, CEF, EFC, FDD, FDE, CFD, CFE, DDF, FEC, AFF, DED, DEE, FFB, ECF, _x000D_
BEF, DFC, EDD, EDE, BFD, BFE, FBF, CDF, EEC, 9FF, FCD, FCE, CED, CEE, EFB, </t>
  </si>
  <si>
    <t xml:space="preserve">1FF, 0CF, 2EF, 0DE, 0EF, 0FF, 0FD, 0FE, 0FB, 1DF, 0F9, 3FF, 1EF, 1ED, 1EB, 0BF, 0BD, 1FE, _x000D_
1FC, 2DF, 2DD, 1FA, 0CE, 0CC, 1AF, 1AD, 4FF, 2EE, 4FD, 2EC, 0DF, 0DD, 3CF, 3CD, 0DB, 1BE, 1BC, 2FF, 2FD, 0ED, 0EE, 29F, 2FB, 5EF, 3DE, 5ED, 0EB, 0EC, 29D, 3DC, </t>
  </si>
  <si>
    <t xml:space="preserve">AFF, BEF, ACF, ACD, ADE, ADC, BBF, BBD, EFF, AEF, AED, AEB, BCE, _x000D_
CFE, CFF, CFC, CAF, AFE, AFC, BDF, </t>
  </si>
  <si>
    <t xml:space="preserve">1FF, 2EF, 0AF, 0DB, 3DF, 1CB, 0FF, _x000D_
0BD, 2FE, 0EA, 4CF, 1EF, 3EE, 1AD, 5BF, 2DF, 0CB, 0CC, 09F, 4DE, 0F8, 0F9, 29D, 1FE, 3CF, _x000D_
1BB, 1BC, 18F, 3FC, 3FD, 0EF, 1E8, 2EE, 0AD, 0AE, 5FA, 0DA, 4BF, 2AB, 1DF, 4EC, 27F, 2D8, 3DE, 19D, 19E, 1CA, 06B, 0C4, 0FE, </t>
  </si>
  <si>
    <t xml:space="preserve">ADE, AED, _x000D_
EFF, ACE, ACF, AFB, _x000D_
BBE, BBF, BEB, ADD, DFF, CAE, CDB, BCD, FFD, EEF, ABE, ABF, _x000D_
BFA, AEB, </t>
  </si>
  <si>
    <t xml:space="preserve">FFF, EFF, FEF, FFE, DFF, _x000D_
EEF, EFE, FDF, FEE, FFC, FFD, CFF, DEF, DFE, EDF, EEE, EFC, EFD, FDE, FCF, FEC, FED, FFB, BFF, CEF, CFE, _x000D_
DDF, DEE, DFC, DFD, EDE, ECF, EEC, EED, EFB, FCE, FDC, FDD, FBF, FEB, FFA, AFF, BEF, BFE, CDF, CEE, CFC, CFD, DDE, DCF, </t>
  </si>
  <si>
    <t xml:space="preserve">FFF, FEF, EFF, FFD, FFE, FDF, EEF, DFF, _x000D_
FED, FEE, EFD, EFE, FFC, FCF, EDF, DEF, CFF, FDD, FDE, EED, EEE, DFD, DFE, FEC, EFC, FFB, FBF, ECF, DDF, CEF, FCD, FCE, BFF, EDD, EDE, _x000D_
DED, DEE, CFD, CFE, FDC, EEC, DFC, FEB, EFB, FFA, FAF, EBF, DCF, CDF, FBD, </t>
  </si>
  <si>
    <t xml:space="preserve">0EF, 0BF, 0CE, 0FE, 1FC, 0DD, 0EB, 2EF, _x000D_
1CF, 1FF, 19F, 0DF, 0AF, 0CA, 0FA, 2FD, 1DE, 1AE, 0EE, 0BE, 2DC, 08E, 08F, 1EC, 1ED, 1BD, 0CD, 0FC, 0FD, 09D, 4EE, 1CB, 1FB, 06D, 3CF, 3FE, 3FF, 0DB, 0DC, _x000D_
2DF, 0AC, 2AF, 1BF, 1EF, 27F, 0F6, 07C, 4FD, 1DA, 18F, </t>
  </si>
  <si>
    <t xml:space="preserve">BEE, AFE, AFF, BFD, _x000D_
CCE, BDE, BDF, AEE, AEF, CDD, BED, _x000D_
AFD, AAC, AAD, CEC, BFC, ABB, FDF, CFA, EEF, </t>
  </si>
  <si>
    <t xml:space="preserve">0BE, 0EA, 0CC, 0CD, 0F9, 19E, 0AE, 0AF, _x000D_
1CA, 0DA, 0DB, 1AC, 1AD, 0BC, 0BD, 4EE, 1D9, 3FE, 3FF, 0E9, 27E, 18E, 18F, 09E, 09F, 2AA, 1BA, 1BB, _x000D_
0CA, 0CB, 02C, 5EC, 4FC, 4FD, 1E7, 1E8, 0F7, 0F8, 28C, 28D, 19C, 19D, 0AC, 0AD, 5CE, 2B9, 4DE, 4DF, 1C9, 03B, </t>
  </si>
  <si>
    <t xml:space="preserve">AEE, AFC, _x000D_
ADE, ADF, BCE, BFA, BDC, AEC, AED, _x000D_
ACE, ACF, BBE, BBF, CAE, BEA, BEB, CDA, AFA, AFB, _x000D_
ADC, </t>
  </si>
  <si>
    <t xml:space="preserve">FFF, FEF, EFF, FFD, FFE, FDF, EEF, DFF, _x000D_
FED, FEE, EFD, EFE, FCF, EDF, DEF, FFC, CFF, FDD, FDE, EED, EEE, FBF, DFD, DFE, ECF, DDF, FEC, CEF, EFC, BFF, FCD, FCE, EDD, EDE, _x000D_
FAF, DED, DEE, EBF, FFB, CFD, CFE, DCF, FDC, CDF, EEC, BEF, FBD, FBE, DFC, AFF, </t>
  </si>
  <si>
    <t xml:space="preserve">09F, 2FE, 17F, 0AE, 08F, 0CC, 0EB, _x000D_
2EE, 1FE, 1FF, 18E, 1AC, 16F, 1E9, 09E, 0BC, 0BD, 07F, 0DB, 3CE, 0F9, 0FA, 2DE, 2DF, 2FD, 1EE, 1EF, _x000D_
0FE, 0FF, 06A, 04C, 28C, 02D, 24F, 00F, 19C, 19D, 17E, 1BB, 15F, 4AE, 1D9, 08E, 0AC, 0AD, 06F, 0CB, 1F8, 3BE, 3BF, </t>
  </si>
  <si>
    <t xml:space="preserve">AEF, BCF, _x000D_
ADF, AFE, CAF, BBF, _x000D_
BDE, ACF, AEE, BFC, CBE, BAF, _x000D_
BCE, CDC, ABF, ADE, BEC, BED, CFA, AFC, </t>
  </si>
  <si>
    <t xml:space="preserve">FFE, FFF, EFE, EFF, FEE, FEF, FFD, DFE, DFF, EEE, EEF, EFD, _x000D_
FED, FDE, FDF, FFC, CFE, CFF, DEE, DEF, DFD, EED, EDE, EDF, EFC, BFE, BFF, FEC, FDD, FFA, FFB, FCE, FCF, CEE, CEF, CFD, DED, DDE, DDF, DFC, _x000D_
AFE, AFF, EEC, EDD, EFA, EFB, ECE, ECF, BEE, BEF, </t>
  </si>
  <si>
    <t xml:space="preserve">FFE, FFF, EFE, EFF, FEE, FEF, FFD, DFE, DFF, EEE, EEF, EFD, _x000D_
FED, FDE, FDF, FFC, CFE, CFF, DEE, DEF, </t>
  </si>
  <si>
    <t xml:space="preserve">1FF, 0FF, _x000D_
1EF, 1FE, 0AF, 2DF, 0BD, 2EE, 3CF, _x000D_
0CC, 2FC, 2FD, 0EF, 1AD, 3DE, 0DA, 0FE, 3EC, 1DF, 0E8, 0E9, 1CA, 1EE, 06C, 3FB, 4DC, 2CF, 09F, 0F7, 1D8, 1FC, 1FD, _x000D_
0AD, 0AE, 2DE, 089, 3BF, 1E7, 18F, 2C8, 0BC, 2EC, 2ED, 0DF, 4F9, 3CE, 19D, 19E, 1F5, 1F6, </t>
  </si>
  <si>
    <t xml:space="preserve">AFF, BEF, BFE, CDF, _x000D_
ACB, CEE, DCF, AEF, CFC, AFE, _x000D_
BDF, DEC, BEE, AAD, AAE, CCF, DFB, EDC, BFC, BFD, </t>
  </si>
  <si>
    <t xml:space="preserve">0ED, 2FF, 0CF, _x000D_
0DD, 0DE, 1FF, 1CD, 2EF, 0EC, 1DC, 3DF, 2FE, 0FB, 3EE, 1EB, _x000D_
0BF, 07F, 0FF, 0D7, 3FC, 1F9, 1AF, 0CD, 0CE, 08D, 1EF, 4EC, 2E9, 29F, 1BD, 1BE, 09C, 0E6, 17D, 2DF, 0DC, 1FE, 2AD, 2AE, 1CC, 3CF, 0AA, 0AB, 6FE, 2EE, 0EB, 0F4, _x000D_
39D, 2BC, 4BF, </t>
  </si>
  <si>
    <t xml:space="preserve">AEF, AFD, AFE, BED, _x000D_
BFC, ADF, DFF, AAD, BCF, EEF, _x000D_
AED, AEE, ABB, CFA, CBF, BDD, BDE, BAB, EFE, ACA, </t>
  </si>
  <si>
    <t xml:space="preserve">0FE, 0FF, 0CF, 0FC, 1FF, 0DE, 0AE, 1DE, 0EE, 0EF, _x000D_
0EC, 0ED, 0BF, 1EF, 0BD, 0EA, 1ED, 0FD, 2BE, 18E, 0CE, 0FB, 05E, 1FE, 0CC, 1CE, 1CF, 09E, 09F, 0F9, 1FC, 1CC, 09C, 2FF, 19F, 2CF, 06F, 0DF, 2CD, _x000D_
2FA, 3FF, 06D, 0DC, 0DD, 0AF, 3FD, 1DF, 0DA, 0DB, 0AD, </t>
  </si>
  <si>
    <t xml:space="preserve">ADF, CFF, ABE, AEE, _x000D_
BBF, BEC, ACF, ACD, AFC, AFD, AFA, CEF, _x000D_
BCE, BFF, BFB, AAE, AAF, ADE, AAC, ADC, </t>
  </si>
  <si>
    <t xml:space="preserve">FFF, EFF, FEF, FFE, DFF, EEF, FDF, _x000D_
EFE, FEE, FFC, FFD, CFF, DEF, EDF, FCF, DFE, EEE, FDE, EFC, EFD, FEC, FED, FFB, BFF, CEF, DDF, ECF, FBF, _x000D_
CFE, DEE, EDE, FCE, DFC, DFD, EEC, EED, FDC, FDD, EFB, FEB, FFA, AFF, BEF, CDF, DCF, EBF, BFE, CEE, FAF, DDE, </t>
  </si>
  <si>
    <t xml:space="preserve">1EF, 0FF, 0AE, 1FE, 0F8, 0BD, 2FC, 0CB, _x000D_
1DF, 0EF, 2CF, 0DA, 09E, 09F, 18E, 1EE, 2DE, 0FE, 1D8, 0E8, 0E9, 5FE, 0AD, 19D, 2EC, 2ED, 1FC, 1FD, 3DC, 0BB, 0BC, 0F7, 1AB, 05C, _x000D_
2FA, 2FB, 3EA, 0DF, 1CF, 2BF, 0CA, 3AF, 1BA, 49F, 1F5, 08E, 08F, 17E, 17F, 26E, </t>
  </si>
  <si>
    <t xml:space="preserve">ACF, ADE, _x000D_
AEC, AED, DFE, ABF, AFA, AFB, BAF, BEA, ACE, _x000D_
BBE, CFE, CFF, ADC, ADD, DEE, DEF, BCC, BCD, </t>
  </si>
  <si>
    <t xml:space="preserve">FFF, EFF, FEF, FFD, FFE, DFF, EEF, FDF, _x000D_
EFD, EFE, CFF, FED, FEE, DEF, EDF, FFC, FCF, DFD, DFE, BFF, EED, EEE, CEF, FDD, FDE, DDF, EFC, ECF, CFD, CFE, FEC, FBF, AFF, DED, DEE, _x000D_
BEF, EDD, EDE, FFB, CDF, FCD, FCE, DFC, DCF, BFD, BFE, EEC, EBF, CED, CEE, </t>
  </si>
  <si>
    <t xml:space="preserve">0EF, 0FE, _x000D_
0DD, 0DF, 1CF, 1FF, 2BF, 2EF, 0BF, 08F, 0EC, 0EE, _x000D_
1DE, 2CE, 4FE, 2FB, 0CB, 2FD, 2FE, 09E, 0CD, 0CE, 0CF, 06E, 0FB, 0FD, 0FF, 3ED, 1BD, 1BF, 1ED, 1EF, 4DD, 2AD, 2AF, 2DD, _x000D_
2DF, 0AD, 0DA, 0AF, 0DC, 07D, 0DE, 07F, 39F, 3CF, 5FF, 1CC, 3FC, 19F, </t>
  </si>
  <si>
    <t xml:space="preserve">ACE, ADD, _x000D_
ABC, DFD, BFF, ABE, ABF, AEC, _x000D_
CEF, BAE, DDF, ACB, ACD, AFA, AFB, _x000D_
BBD, CFD, CFE, AFF, BEA, </t>
  </si>
  <si>
    <t xml:space="preserve">0FF, 1EF, 2FD, 2DF, 09C, _x000D_
0EF, 1FD, 1FE, 07E, 1DF, 2ED, 2EE, 2CF, 3FB, 3DD, 3BF, 4EB, 4CD, 0E7, 0C9, 4AF, 0AB, 0FD, 0FE, _x000D_
0DF, 08C, 08D, 1ED, 1EE, 06E, 06F, 1CF, 17C, 2FB, 2FC, 2DD, 2DE, 2BF, 15E, 15F, 3EB, 3EC, 26C, 3CD, 3CE, 4FA, 3AF, 4DB, 4DC, 24E, </t>
  </si>
  <si>
    <t xml:space="preserve">AEC, ACE, _x000D_
AFA, AFB, ADC, ADD, ABE, ABF, BEA, BCC, EFF, BAE, CDA, CBC, FEF, _x000D_
DCA, DAC, AEA, AEB, ACC, </t>
  </si>
  <si>
    <t xml:space="preserve">0DF, 0FD, 0CF, 1BF, _x000D_
0ED, 0EE, 1DD, 1FB, 2EB, 0BF, 1AF, 29F, 0DD, 0DE, 1CD, 1CE, _x000D_
2BD, 098, 02E, 0FB, 0FC, 1EB, 1EC, 2DB, 3CB, 04C, 0AF, 19F, 28F, 06A, 37F, 15A, 2F9, 2FA, 3E9, 0CD, 0CE, 1BD, 1BE, 2AD, 2AE, 088, 39D, 6FE, 178, 7EE, 48D, _x000D_
01E, 01F, 0F3, </t>
  </si>
  <si>
    <t xml:space="preserve">DFF, ABC, ADA, _x000D_
CFF, DEF, EDF, AAC, AAD, FCF, ACA, ACB, EFD, BBA, FED, CAA, _x000D_
BFF, CEF, DDF, ECF, FBF, </t>
  </si>
  <si>
    <t xml:space="preserve">FFF, FEF, FFE, EFF, FDF, FEE, _x000D_
EEF, FFD, EFE, DFF, FCF, FDE, EDF, FED, EEE, DEF, FFC, EFD, DFE, CFF, FBF, FCE, ECF, FDD, EDE, _x000D_
DDF, FEC, EED, DEE, CEF, FFA, FFB, EFC, DFD, CFE, BFF, FAF, FBE, EBF, FCD, ECE, DCF, FDC, EDD, DDE, CDF, FEA, FEB, EEC, DED, </t>
  </si>
  <si>
    <t xml:space="preserve">0FA, 0BF, 0CD, 0CE, 2FE, 0DC, 0EA, 0EB, 0AF, _x000D_
1AD, 3DE, 0BD, 0BE, 0F9, 2EE, 2EF, 1BC, 1F7, 1FE, 1FF, 3ED, 03F, 0CC, 2FD, 1CA, 04E, 18F, 3FB, 0DA, 0DB, 09F, 28D, _x000D_
05C, 1D9, 19D, 19E, 3CE, 3CF, 0A6, 0E9, 0AD, 0AE, 0E1, 06B, 2DE, 2DF, 1AC, 1E7, 1E8, 1EE, </t>
  </si>
  <si>
    <t xml:space="preserve">ADF, AEE, AFC, AFD, _x000D_
BBF, ACF, BCE, ADE, _x000D_
BDC, AEC, AED, DFF, BAF, BEB, ABF, AFB, BBE, ACE, _x000D_
BFA, CBC, </t>
  </si>
  <si>
    <t xml:space="preserve">FFF, EFF, FEF, FFE, DFF, EEF, _x000D_
FDF, EFE, FEE, FFD, CFF, DEF, EDF, DFE, FCF, EEE, FDE, EFD, FED, FFB, FFC, BFF, CEF, DDF, CFE, ECF, DEE, _x000D_
FBF, EDE, DFD, FCE, EED, FDD, EFB, EFC, FEB, FEC, FFA, AFF, BEF, CDF, BFE, DCF, CEE, EBF, DDE, CFD, FAF, ECE, DED, </t>
  </si>
  <si>
    <t xml:space="preserve">0EE, _x000D_
0DE, 0DF, 1CE, 0ED, 1DD, 0FC, 1EC, _x000D_
0CE, 0CF, 1FA, 1BE, 1BF, 09A, 2AE, 2AF, 4FE, 39E, 0DD, 5EE, 05F, 1CD, 0A9, 2BD, 06D, 06E, 0EC, 1DC, 15D, 0B7, 2CC, _x000D_
07C, 0FA, 0FB, 16C, 0BE, 0BF, 1EA, 1EB, 0C6, 2DA, 2DB, 1AE, 1AF, 08A, 08B, 3FE, 3FF, 3CA, 29E, </t>
  </si>
  <si>
    <t xml:space="preserve">ADF, AEE, AFC, AFD, _x000D_
BEC, ACF, BBF, CAF, ADE, _x000D_
BCE, CBE, EFF, AEC, AED, FEF, BDC, BDD, CCC, AFB, ABF, </t>
  </si>
  <si>
    <t xml:space="preserve">0EE, 0FC, 0FD, 1EC, 0DE, 0DF, 1CE, _x000D_
1FA, 0EC, 0ED, 1DC, 1DD, 2CC, 0CE, 0CF, 1BE, 1BF, 2F8, 2AE, 2AF, _x000D_
0FA, 0FB, 39E, 1EA, 1EB, 2DA, 2DB, 3CA, 0DC, 0DD, 1CC, 1CD, 2BC, 2BD, 3AC, 3AD, 0BE, 0BF, 1F8, 1F9, 1AE, 1AF, 49C, 2E8, 2E9, 7FF, 29E, 29F, 01E, 3D8, </t>
  </si>
  <si>
    <t xml:space="preserve">ACD, AAF, ADB, ADC, BCB, _x000D_
ABD, ABE, BAD, AEA, ACB, ACC, _x000D_
BBB, BBC, CAB, AAD, AAE, ADA, BCA, CBA, _x000D_
ABB, </t>
  </si>
  <si>
    <t xml:space="preserve">FFF, EFF, FEF, FFD, FFE, EEF, DFF, FDF, _x000D_
EFD, EFE, FED, FEE, FFC, DEF, EDF, CFF, FCF, EED, EEE, DFD, DFE, FDD, FDE, EFC, FEC, FFB, CEF, DDF, BFF, ECF, FBF, DED, DEE, _x000D_
EDD, EDE, CFD, CFE, FCD, FCE, EEC, DFC, FDC, EFB, FEB, FFA, CDF, BEF, DCF, AFF, EBF, </t>
  </si>
  <si>
    <t xml:space="preserve">0EF, 0BF, 1ED, 0FD, 0FE, 0CE, 09E, 1FC, 3FF, 0DD, 0AD, _x000D_
3DE, 2EE, 2EF, 07D, 0EB, 0EC, 1FE, 1FF, 1CF, 0DF, 19F, 0AF, 2FD, 0FA, 2CD, 1DD, 1DE, 0CA, 0ED, 0EE, 1AE, 0BE, 1F8, 2DC, 17E, 4DF, 08E, 08F, 1EC, 3EF, 0D9, 2FF, 0FC, 1BD, 0CD, 0A9, _x000D_
05F, 18D, 09D, </t>
  </si>
  <si>
    <t xml:space="preserve">AFF, _x000D_
AEF, BDF, CCF, _x000D_
AFE, BEE, AAD, BFD, ABC, _x000D_
CFB, ADF, BCF, CBF, DAF, ACB, EFF, AEE, BDE, CCE, DBE, </t>
  </si>
  <si>
    <t xml:space="preserve">2EE, 1FE, 1FF, 07E, 2FC, 0D7, 1EE, 1EF, 2DE, 2DF, 0FE, 0FF, 3CE, _x000D_
08C, 08D, 17C, 0B9, 3FA, 0E6, 06E, 06F, 15E, 2EC, 2ED, 1FC, 1FD, 3DC, 09B, 0C7, 0C8, 1B7, 1DE, 1DF, 0EE, 0EF, 2CE, 2CF, 3BE, 3BF, _x000D_
4AE, 07C, 07D, 0F4, 16C, 16D, 25C, 6FF, 0A9, 0AA, 2FA, </t>
  </si>
  <si>
    <t xml:space="preserve">AAE, ADA, CFF, DEF, EDF, ABC, _x000D_
DFD, DFE, EED, ACA, ACB, BBA, BFF, CEF, DDF, ECF, _x000D_
FBF, AAC, AAD, EFC, </t>
  </si>
  <si>
    <t xml:space="preserve">FFE, FFF, EFE, EFF, FEE, FEF, FFD, DFE, DFF, EEE, EEF, _x000D_
FDE, FDF, EFD, CFE, CFF, FED, DEE, DEF, FFC, </t>
  </si>
  <si>
    <t xml:space="preserve">AEF, BDF, AFE, _x000D_
BEE, ADF, BFD, _x000D_
BCF, ABC, AEE, CBF, BDE, ACB, _x000D_
CFB, DAF, AFD, CCE, ACF, DEB, BED, EFE, </t>
  </si>
  <si>
    <t xml:space="preserve">AED, ACF, BDD, BBF, _x000D_
AFB, AFC, CAF, ADD, ADE, BEB, BEC, ABF, BCD, BCE, CDB, _x000D_
BAF, CBD, DCB, AEB, AEC, </t>
  </si>
  <si>
    <t xml:space="preserve">FFE, FFF, EFE, EFF, FEE, FEF, FFD, DFE, DFF, EEE, EEF, _x000D_
FDE, FDF, EFD, FED, CFE, CFF, DEE, DEF, FFC, EDE, EDF, DFD, FCE, FCF, EED, BFE, BFF, FDD, CEE, CEF, EFC, DDE, DDF, CFD, FEC, ECE, ECF, DED, _x000D_
AFE, AFF, FBE, FBF, EDD, BEE, BEF, FFB, DFC, CDE, CDF, </t>
  </si>
  <si>
    <t xml:space="preserve">FFE, FFF, EFE, EFF, FEE, FEF, FFD, DFE, DFF, EEE, EEF, _x000D_
FDE, FDF, EFD, FED, CFE, CFF, DEE, DEF, FFC, </t>
  </si>
  <si>
    <t xml:space="preserve">1FF, 0FF, _x000D_
1EF, 0DC, 0AF, 07F, 2DF, 19F, 16F, 3FC, 3CF, 0BB, 1FE, 0EB, 08E, 5FF, 0BE, 2EE, _x000D_
6EF, 0EF, 3DE, 0CA, 0F7, 09D, 1DF, 06D, 0CC, 0CD, 0F9, 0FA, 09F, 06F, 2FC, 2FD, 2CF, 1E9, 1BC, 6FE, 0FE, 18F, 3EC, 3ED, 0A9, 4FF, 15F, 3BF, 2D9, 2AC, 0D9, 07C, </t>
  </si>
  <si>
    <t xml:space="preserve">AFE, BEE, _x000D_
BFD, AEE, AEF, ACB, BDE, BDF, _x000D_
CCE, AFD, AAD, DBE, ADA, BED, EFF, EAE, CDD, _x000D_
ADE, ADF, FEF, </t>
  </si>
  <si>
    <t xml:space="preserve">0AF, 19F, 0FA, 0DC, 0BE, 4FF, _x000D_
09F, 1AE, 18F, 27F, 0EA, 0EB, 1F8, 0CC, 0CD, 3FF, 36F, 1DA, 0AE, 2E8, 1BC, 1BD, 4EF, _x000D_
2CA, 5FD, 08F, 19E, 5DF, 2AC, 6ED, 17F, 28E, 01E, 6CF, 39C, 087, 0F8, 0F9, 2FF, 26F, 37E, 0DA, 0DB, 069, 10E, 1E8, 1E9, 3EF, 0BC, 0BD, </t>
  </si>
  <si>
    <t xml:space="preserve">CFE, BFE, BFF, _x000D_
CEE, CEF, AAB, DFC, DDE, EEC, ECE, AFE, AFF, _x000D_
BEE, BEF, ABA, CFC, CFD, CDE, CDF, DEC, </t>
  </si>
  <si>
    <t xml:space="preserve">FFF, FEF, EFF, FFE, FDF, EEF, DFF, _x000D_
FEE, EFE, FCF, EDF, DEF, FFD, CFF, FDE, EEE, DFE, FBF, ECF, DDF, FED, CEF, EFD, BFF, FCE, EDE, _x000D_
DEE, FFB, FFC, CFE, FAF, EBF, DCF, FDD, CDF, EED, BEF, DFD, AFF, FBE, ECE, DDE, FEB, FEC, CEE, EFB, EFC, F9F, BFE, EAF, </t>
  </si>
  <si>
    <t xml:space="preserve">0FF, 1FD, 1DF, 08E, 0EF, _x000D_
0BB, 2DD, 4FF, 1ED, 1EE, 09D, 2BF, 0FD, 0FE, 1CF, 16E, 07E, 07F, 0DF, _x000D_
0CA, 2EC, 19B, 3BD, 1FC, 0AB, 0AC, 2CD, 2CE, 5DF, 17D, 39F, 4EF, 1DD, 1DE, 08D, 2AF, 3FF, 0ED, 0EE, 24E, 1BF, 15E, 15F, 0F7, 02C, 3EA, 0CF, 06E, 06F, 0D9, </t>
  </si>
  <si>
    <t xml:space="preserve">ADE, AED, _x000D_
BBE, ACE, ACF, BEB, AFB, AFC, _x000D_
BCD, ADD, EFD, BAE, BAF, ABE, ABF, DEF, CFF, BFA, CCB, _x000D_
BDB, </t>
  </si>
  <si>
    <t xml:space="preserve">0AF, 0CD, 0EB, 18F, 09F, 1AD, 0BD, 0BE, _x000D_
1CB, 0DB, 0DC, 1E9, 0F9, 0FA, 26F, 17F, 08F, 28D, 5EE, 19D, 19E, 4FE, 4FF, 0AD, 0AE, 2AB, 1BB, 1BC, 0CB, 0CC, _x000D_
2C9, 1D9, 1DA, 0E9, 0EA, 34F, 1F8, 25F, 16F, 36D, 6CE, 07F, 27D, 27E, 5DE, 5DF, 18D, 18E, 4EE, 4EF, </t>
  </si>
  <si>
    <t xml:space="preserve">CFE, DDE, _x000D_
CEE, BFE, BFF, DFC, EBE, _x000D_
DCE, DCF, CDE, CDF, BEE, BEF, AFE, AFF, EDC, DEC, DED, CFC, CFD, </t>
  </si>
  <si>
    <t xml:space="preserve">FFE, FFF, EFE, EFF, FEE, FEF, FFD, DFE, DFF, EEE, EEF, _x000D_
EFD, FDE, FDF, FED, CFE, CFF, FFC, DEE, DEF, DFD, EDE, EDF, EED, BFE, BFF, FCE, FCF, EFC, FDD, CEE, CEF, FEC, CFD, DDE, DDF, FFB, DED, AFE, AFF, _x000D_
ECE, ECF, DFC, EDD, BEE, BEF, EEC, FBE, FBF, BFD, </t>
  </si>
  <si>
    <t xml:space="preserve">1FF, 0EE, 0FD, 1DE, _x000D_
0FF, 0BF, 1EF, 1FE, 0DC, 2DF, 0DE, 0DF, 0EB, 2EE, _x000D_
08F, 1CC, 3CF, 0ED, 09E, 2FD, 1CE, 1CF, 0FA, 17F, 0EF, 0AD, 0FC, 2FF, 1DD, 0AF, 2BE, 0BB, 0FE, 1DF, 1EC, 3EF, 0BE, 2CD, 0CA, 3FB, 1F8, 5FE, _x000D_
19F, 1EE, 1AB, 3AE, 06F, 1FA, 1FB, 0CC, </t>
  </si>
  <si>
    <t xml:space="preserve">BFE, ADF, AED, _x000D_
AFC, AAF, BDD, CFF, ABE, AFE, AFF, BEC, ACC, DEF, BEE, BEF, _x000D_
ACF, ADB, BBC, DFE, BFD, </t>
  </si>
  <si>
    <t xml:space="preserve">0EF, 1DF, 0FD, 0FE, 1ED, 1EE, _x000D_
0DF, 2DD, 1CF, 1FC, 3CD, 0ED, 0EE, 2EC, 2BF, 08C, 1DD, 1DE, _x000D_
3AF, 0CF, 0FC, 2CD, 2CE, 17C, 2FA, 2FB, 0C7, 09B, 49F, 6FF, 1EC, 1BF, 06E, 06F, 3BD, 3BE, 3EA, 1B7, 0DD, 0DE, 2DC, 2AF, 15E, 0A9, 0AA, 4AD, 0D6, _x000D_
1CD, 1CE, 07C, </t>
  </si>
  <si>
    <t xml:space="preserve">ABD, DFE, ACB, _x000D_
CFE, CFF, BBB, EFC, AAD, AAE, DEE, DEF, ADA, FEC, EDE, EDF, BCA, _x000D_
BFE, BFF, ABB, ABC, </t>
  </si>
  <si>
    <t xml:space="preserve">FFF, FEF, EFF, FFD, FFE, FDF, EEF, DFF, _x000D_
FED, FEE, FCF, EFD, EFE, EDF, DEF, CFF, FFC, FDD, FDE, FBF, EED, EEE, ECF, DFD, DFE, DDF, CEF, BFF, FEC, FCD, FCE, FAF, EFC, EDD, EDE, EBF, DED, DEE, _x000D_
DCF, CFD, CFE, CDF, BEF, AFF, FDC, FFB, FBD, FBE, F9F, EEC, </t>
  </si>
  <si>
    <t xml:space="preserve">0ED, 08F, 1EE, 1CD, 16F, 0FE, 0FF, 0BF, _x000D_
0DD, 0DE, 0FC, 09E, 07F, 0DB, 07D, 2EF, 2CE, 01F, 2AD, 1FF, 1DE, 1DF, 19F, 1FD, 1BD, 1BE, 24F, 1DC, 17E, 0EE, 0EF, 1FB, 1BB, _x000D_
15F, 0AF, 0CD, 0CE, 0EC, 15D, 08E, 0AD, 4FE, 06F, 0CB, 0CC, 0EA, 08C, 06D, 06E, 0AB, </t>
  </si>
  <si>
    <t xml:space="preserve">ADF, _x000D_
CEE, BBF, BFE, BFF, ACF, AAE, BFC, ACD, AEE, _x000D_
DCE, DEF, CDE, CFF, BAF, CDC, CFD, BCE, BAD, BEE, </t>
  </si>
  <si>
    <t xml:space="preserve">05F, 1FE, 2DE, 1EE, 1EF, 04F, 0FE, 0FF, _x000D_
2FD, 06E, 0BA, 3BE, 2CE, 2CF, 08C, 12F, 1DE, 1DF, 03F, 0EE, 0EF, 3DD, 19A, 14E, 2ED, 0AA, 0AB, 05E, _x000D_
1FD, 49E, 0F7, 3AE, 3AF, 2BE, 2BF, 16C, 3FB, 20F, 07C, 07D, 1CE, 1CF, 11F, 0C9, 02F, 0DE, 0DF, 4BD, 7EF, 27A, </t>
  </si>
  <si>
    <t xml:space="preserve">AAD, ACC, EEE, DFE, _x000D_
AEA, BAC, ABC, FCE, EDE, DEE, DEF, _x000D_
CFE, CFF, BCA, ADA, ADB, FEC, EFC, EFD, AAC, </t>
  </si>
  <si>
    <t xml:space="preserve">FFF, EFF, FEF, FFD, FFE, DFF, EEF, FDF, _x000D_
EFD, EFE, FED, FEE, DEF, CFF, EDF, FCF, FFC, DFD, DFE, EED, EEE, FDD, FDE, CEF, DDF, BFF, ECF, FBF, EFC, FEC, DED, DEE, CFD, CFE, EDD, EDE, FCD, FCE, _x000D_
BEF, CDF, AFF, DCF, EBF, FAF, FFB, DFC, EEC, FDC, CED, CEE, </t>
  </si>
  <si>
    <t xml:space="preserve">2FF, 0FC, 0BF, 09E, 3DF, 2EF, 1FF, _x000D_
1DC, 0EC, 0CE, 0EA, 19F, 0AF, 0AD, 08E, 17E, 04F, 02E, 6FF, 3EE, 2FE, 4BF, 3CF, 2DF, 1EF, 0FF, 1EB, 2BC, 1CC, 1CD, _x000D_
0FB, 0DC, 0DD, 29E, 1AE, 1CA, 0BE, 0DA, 0F9, 0BC, 18F, 09F, 27F, 36F, 18D, 09D, 09B, 07E, 07F, 16E, </t>
  </si>
  <si>
    <t xml:space="preserve">BFE, _x000D_
ADB, AFE, AFF, BEE, BEF, CDE, _x000D_
ACB, AAD, AEE, AEF, BBB, AEA, BDE, BDF, BFD, CCE, CCF, CED, DDD, </t>
  </si>
  <si>
    <t xml:space="preserve">0FC, 0CE, 0EC, 0ED, 1DC, _x000D_
1FA, 2EA, 0BE, 0BF, 1AE, 29E, 00F, 0DC, 0DD, 1CC, 1CD, 2BC, 02D, _x000D_
4FF, 5EF, 0FA, 0FB, 1EA, 1EB, 2DA, 3CA, 0AE, 0AF, 19E, 19F, 28E, 37E, 0CC, 0CD, 6FD, 1BC, 1BD, 2F9, 2AC, 2AD, 39C, 48C, 01D, 01E, 10D, 088, 3FF, 4EF, 0EA, 0EB, </t>
  </si>
  <si>
    <t xml:space="preserve">CFF, BFF, _x000D_
CEF, DDF, AFF, BEF, _x000D_
CDF, DCF, EBF, CFE, DEE, AAB, AEF, BDF, _x000D_
CCF, DBF, EAF, EFC, ACA, BFE, </t>
  </si>
  <si>
    <t xml:space="preserve">FFE, FFF, FEE, FEF, EFE, EFF, FFD, FDE, FDF, EEE, EEF, _x000D_
DFE, DFF, FED, FCE, FCF, EFD, EDE, EDF, DEE, DEF, FFC, FDD, CFE, CFF, FBE, FBF, EED, ECE, ECF, DFD, DDE, DDF, FEC, FCD, CEE, CEF, EFC, FAE, FAF, EDD, _x000D_
BFE, BFF, EBE, EBF, DED, FFB, DCE, DCF, FDC, </t>
  </si>
  <si>
    <t xml:space="preserve">FFE, FFF, FEE, FEF, EFE, EFF, FFD, FDE, FDF, EEE, EEF, _x000D_
DFE, DFF, FED, FCE, FCF, EFD, EDE, EDF, DEE, </t>
  </si>
  <si>
    <t xml:space="preserve">1FE, 2FF, 2DE, 1EE, 1EF, 0FE, 0FF, 2EF, 2ED, 2CE, 1FF, _x000D_
1FD, 3EE, 1DE, 1DF, 3CF, 2FE, 4EE, 2FC, 3AE, 0EE, 0EF, 2DF, 2DD, 3FE, 3FF, 2BE, 2BF, 3FD, 5EF, 4AF, 1ED, 3DE, 3DC, 5CE, 1CE, 1CF, 48E, 3BF, 4FF, 4FD, 3BD, 0FD, 4FB, 2EE, 4DE, 4DF, 2EC, 39E, 39F, </t>
  </si>
  <si>
    <t xml:space="preserve">BFE, AEE, AEB, CFF, ACF, AAE, BEE, BEC, AFE, AFF, AFC, AFD, BAF, AFA, ADE, _x000D_
ADB, CEF, ABF, ABD, CCE, </t>
  </si>
  <si>
    <t xml:space="preserve">1FE, 06F, 08D, 2DE, 0CA, 1EE, 1EF, 2FC, 0E8, 0FE, 0FF, 16D, _x000D_
05F, 07D, 07E, 3DC, 2CE, 2CF, 09C, 0BA, 1C8, 2EC, 2ED, 1DE, 1DF, 13F, 0D8, 0D9, 1FC, 1FD, 0EE, 0EF, 15D, 04F, 3AE, 17C, 06D, 06E, 0F7, _x000D_
3CC, 2BE, 2BF, 19A, 08C, 5FF, 2DC, 2DD, 1CE, 1CF, 1B8, </t>
  </si>
  <si>
    <t xml:space="preserve">AFF, AEF, _x000D_
BCF, ADF, BEE, _x000D_
AFE, CAF, BBF, ACF, BDE, CEC, _x000D_
AEE, BFC, BFD, BAF, CBE, ABF, BCE, CDC, ADE, </t>
  </si>
  <si>
    <t xml:space="preserve">FFF, EFF, FFE, FEF, DFF, EFE, EEF, _x000D_
FFD, FEE, FDF, CFF, DFE, DEF, EFD, EEE, EDF, BFF, FFC, FED, FDE, CFE, CEF, FCF, DFD, DEE, DDF, EFC, AFF, _x000D_
EED, EDE, BFE, FFA, FFB, BEF, ECF, FEC, FDD, CFD, CEE, FCE, CDF, DFC, 9FF, FBF, DED, DDE, AFE, EFA, EFB, DCF, </t>
  </si>
  <si>
    <t xml:space="preserve">0FD, _x000D_
3FF, 0FC, 0ED, 0EE, 0DF, 0AC, 4FE, 4EF, 08F, 1EC, 1FA, 1DD, 1DE, 1CF, _x000D_
5DF, 2FF, 2EA, 2DC, 2CD, 2BF, 3FE, 3EF, 3DA, 3BD, 0EC, 0FA, 0FB, 0DD, 0DE, 0CF, 0D7, 0C8, 0E5, 0B9, 0BA, 0F4, 0AB, _x000D_
09C, 09D, 08E, 4EE, 4FD, 4DF, 1FF, 07F, 1EA, 1EB, 1DC, 1F9, </t>
  </si>
  <si>
    <t xml:space="preserve">ADD, ADE, AEC, ACF, AFB, DFE, BDC, BCD, BCE, BBF, EEE, EFD, _x000D_
CCC, CBD, CAF, CFE, CFF, FDE, ADC, ACD, </t>
  </si>
  <si>
    <t xml:space="preserve">0F7, 0AE, 0AF, 0BD, 3FF, 19E, 0CB, 1F5, 1AD, 4EF, 0D9, 0DA, 28E, _x000D_
1BB, 4FD, 4FE, 2FF, 0E7, 0E8, 5DF, 09E, 09F, 1C9, 2AB, 5ED, 0F5, 0F6, 0AD, 3EF, 1D7, 1D8, 2B9, 18E, 18F, 0BB, 0BC, 5FB, 5FC, 3FD, 3FE, 1E5, 1E6, 6DD, 19D, 1FF, _x000D_
4DF, 2C7, 0C9, 0CA, 3A9, </t>
  </si>
  <si>
    <t xml:space="preserve">BFF, CEF, CFD, AFF, _x000D_
DDF, BEF, DED, BFD, BFE, DFB, CDF, EDD, _x000D_
CED, CEE, AEF, EEB, DCF, AFD, AFE, CFB, </t>
  </si>
  <si>
    <t xml:space="preserve">FFF, EFF, FEF, FFE, DFF, EEF, EFE, _x000D_
CFF, FDF, FEE, FFD, DEF, DFE, BFF, EDF, EEE, EFD, CEF, CFE, FCF, FDE, AFF, FED, DDF, FFB, FFC, DEE, DFD, BEF, _x000D_
BFE, ECF, EDE, 9FF, EED, CDF, EFB, EFC, CEE, FBF, CFD, FCE, AEF, FDD, AFE, DCF, FEB, FEC, DDE, 8FF, FFA, </t>
  </si>
  <si>
    <t xml:space="preserve">0DE, 0ED, 1CE, 0FB, 0FC, 1DD, 2BE, _x000D_
1EB, 07F, 4FD, 2FF, 08E, 0CE, 0CF, 1FA, 2DB, 09C, 5ED, 0DD, 16F, 3EF, 0F5, 0AB, 1BE, 1BF, 2EA, 0EB, 0EC, 3FD, 3FE, _x000D_
3CB, 1FF, 0BA, 18C, 1CD, 4DF, 2F9, 0FA, 19B, 3DA, 2AE, 2AF, 0C8, 1DB, 1DC, 4ED, 4EE, 06F, 2EF, 4BB, </t>
  </si>
  <si>
    <t xml:space="preserve">ACF, ADE, BBF, AEC, _x000D_
DFE, AFB, CAF, BDC, ABF, EEE, BEB, _x000D_
CCC, ACE, CFE, CFF, EFD, BFA, BAF, FDE, ADC, </t>
  </si>
  <si>
    <t xml:space="preserve">1FD, 0EF, 1DF, 0FD, 0FE, 2CF, _x000D_
2FB, 1ED, 1EE, 0DF, 3BF, 3EB, 2DD, 2DE, 1CF, 1FB, 1FC, 05F, 0ED, 0EE, 4AF, 4DB, _x000D_
3CD, 2BF, 3F9, 3FA, 2EB, 2EC, 09A, 0C6, 1DD, 1DE, 14F, 06E, 0CF, 8FE, 0FB, 0FC, 4BD, 4E9, 3AF, 3DB, 3DC, 18A, 1B6, 2CD, 2CE, 15E, 0A8, 0A9, </t>
  </si>
  <si>
    <t xml:space="preserve">ADE, BCE, AED, _x000D_
ACE, ACF, AFB, BBE, BBF, _x000D_
BEB, ADD, CAE, CAF, CDB, BCD, ABE, ABF, BFA, AEB, AEC, _x000D_
DCB, </t>
  </si>
  <si>
    <t xml:space="preserve">0CF, 0AE, 0FF, 1EF, 0DE, 1CE, _x000D_
0BD, 0BF, 1AF, 29F, 09C, 09E, 09F, 18E, 1FB, 1FD, 1FE, 2ED, 3DD, 07E, 0EA, 1DA, 0ED, 1DD, 0EF, 1DF, 2CF, 0CC, 05F, 0CE, 1BE, _x000D_
14F, 2AE, 0AB, 0AD, 19D, 0AF, 19F, 28D, 03E, 28F, 37F, 12E, 4FF, 08C, 08D, 08A, 5EF, 08E, 08F, </t>
  </si>
  <si>
    <t xml:space="preserve">0FF, 1EF, 2FD, 06E, 0EF, 1DF, 2CF, _x000D_
3BF, 1FD, 1FE, 2ED, 3DD, 3FB, 0E7, 05E, 05F, 0DF, 1CF, 14E, 2BF, 07D, 3AF, 0FD, 0FE, 49F, _x000D_
1ED, 1EE, 09B, 2DD, 2DE, 3CD, 3CE, 4BD, 0B9, 2FB, 2FC, 1A9, 3EB, 3EC, 4DB, 5CB, 0D7, 1C7, 0CF, 4FA, 04E, 04F, 1BF, 2AF, 8FE, </t>
  </si>
  <si>
    <t xml:space="preserve">0FF, 06F, 0EF, 0BC, 1BF, _x000D_
05F, 0DF, 0AC, 1DE, 1AF, 07E, 0FE, 04F, 0CF, 3DF, 27F, 0CB, 1FC, 1FD, 1CE, 09C, 09D, 01C, _x000D_
19F, 2FF, 11F, 06E, 0EE, 03F, 0BF, 2CC, 29E, 16C, 3FE, 3CF, 0EA, 26F, 03B, 0BB, 1EC, 1ED, 13E, 1BE, 08C, 08D, 00C, 2EF, 18F, 10F, 05E, </t>
  </si>
  <si>
    <t xml:space="preserve">BFE, BEE, _x000D_
ADB, AAD, CBE, BDE, BDF, AFE, AFF, ACB, AFA, _x000D_
CDD, CAE, BCE, BCF, BFD, AEE, AEF, ABB, ABC, </t>
  </si>
  <si>
    <t xml:space="preserve">FFF, FEF, EFF, FDF, EEF, FFE, FCF, DFF, _x000D_
EDF, FEE, FBF, DEF, EFE, ECF, CFF, FDE, FAF, DDF, EEE, EBF, FFD, CEF, FCE, F9F, DFE, DCF, BFF, EDE, EAF, FED, CDF, FBE, _x000D_
F8F, DEE, DBF, EFD, BEF, ECE, E9F, CFE, FDD, CCF, FAE, AFF, DDE, F7F, DAF, EED, BDF, EBE, </t>
  </si>
  <si>
    <t xml:space="preserve">0BF, 0ED, 0AF, 0DD, 18F, _x000D_
1BD, 09F, 2FF, 00F, 03D, 0CD, 0CE, 3DF, 17F, 1AD, 1AE, 0FC, 11D, 25F, 09A, 2EF, 08F, 28D, 1DC, _x000D_
4ED, 0BD, 0BE, 3CF, 02D, 02E, 16F, 36D, 1FF, 05C, 19D, 19E, 0EC, 4AF, 3FD, 3FE, 10D, 24F, 0F7, 2EA, 08A, 2DF, 07F, 5FB, 1CC, 27D, </t>
  </si>
  <si>
    <t xml:space="preserve">AFF, ACB, BDF, CBF, AEF, _x000D_
ABB, CED, BCF, AEA, DCD, CAF, BFD, BFE, ADF, AAB, AAC, DFB, CDD, _x000D_
BBF, ADA, </t>
  </si>
  <si>
    <t xml:space="preserve">0FF, _x000D_
1DF, 0EF, 0FE, 3FF, 09F, 1FC, _x000D_
0DF, 1CF, 2BF, 0AE, 0E9, 1DE, 0EE, 2CE, 2FF, 3EF, 4DF, 0BC, 0BD, 0F8, 08F, 1EC, 1ED, 2DC, 0FC, 0FD, 17F, 0CB, 3FE, 4EE, _x000D_
05D, 0CF, 1BF, 2AF, 39F, 09E, 18E, 2EB, 1FB, 0D9, 0DA, 1C9, 4FD, 06C, 0DE, 1CE, 2BE, 2EF, 1FF, </t>
  </si>
  <si>
    <t xml:space="preserve">AEF, AFD, AFE, BED, _x000D_
DFF, AAD, BFC, ADF, BCF, EFD, ABB, _x000D_
BAB, AED, AEE, CFA, BDD, BDE, CCD, ACA, CFF, </t>
  </si>
  <si>
    <t xml:space="preserve">FFE, FFF, FEE, FEF, EFE, EFF, FDE, FDF, FFD, EEE, EEF, FCE, FCF, FED, _x000D_
DFE, DFF, EDE, EDF, FBE, FBF, EFD, FDD, FFC, DEE, DEF, ECE, ECF, FAE, FAF, EED, FCD, FEC, DDE, DDF, CFE, CFF, EBE, EBF, F9E, F9F, DFD, EDD, FBD, EFC, FDC, _x000D_
FFB, CEE, CEF, DCE, DCF, </t>
  </si>
  <si>
    <t xml:space="preserve">FFE, FFF, FEE, FEF, EFE, EFF, FDE, FDF, FFD, EEE, EEF, FCE, FCF, FED, _x000D_
DFE, DFF, EDE, EDF, FBE, FBF, </t>
  </si>
  <si>
    <t xml:space="preserve">EEE, DFE, DFF, EDE, EDF, FBE, EFF, FDF, EFD, FFE, DEE, DEF, ECE, ECF, FAE, EEF, FCF, EED, FCD, FEE, FEC, DDE, DDF, CFE, CFF, EBE, EBF, F9E, F9F, _x000D_
DFD, EDD, FBF, FBD, EFE, FDE, EFC, FDC, FFF, FFD, FFB, CEE, CEF, DCE, DCF, EAE, EAF, F8E, F8F, DED, ECD, </t>
  </si>
  <si>
    <t xml:space="preserve">EEE, DFE, DFF, EDE, EDF, FBE, EFF, FDF, EFD, FFE, DEE, DEF, ECE, ECF, FAE, EEF, FCF, EED, FCD, FEE, </t>
  </si>
  <si>
    <t xml:space="preserve">0DD, 0AF, 2FF, 0FB, 0CD, 09F, 3CF, 2EF, _x000D_
1CB, 0EB, 0EC, 19D, 0BD, 0BE, 079, 16F, 08F, 1EA, 3BF, 2DF, 1FF, 29B, 04B, 1BB, 1BC, 0DB, 0DC, 18D, 18E, 26D, 0AD, 0AE, 01D, _x000D_
3DE, 2FE, 069, 1DA, 07F, 15F, 23F, 0FA, 3AF, 2CF, 48F, 1EF, 28B, 1AB, 1AC, 03B, 0B6, </t>
  </si>
  <si>
    <t xml:space="preserve">ADF, AFD, ACF, BAF, _x000D_
AED, AEE, BCD, ABF, _x000D_
BEC, ADD, ADE, BBD, BBE, AAF, AFC, _x000D_
BDC, ACD, ACE, BAD, BAE, </t>
  </si>
  <si>
    <t xml:space="preserve">FFF, FEF, EFF, FFE, FDF, EEF, DFF, _x000D_
FEE, EFE, FCF, EDF, DEF, FFD, CFF, FDE, EEE, DFE, FBF, ECF, DDF, FED, EFD, CEF, BFF, FCE, EDE, _x000D_
DEE, FFC, FAF, CFE, EBF, FDD, DCF, EED, CDF, DFD, BEF, FBE, AFF, ECE, DDE, FEC, F9F, CEE, EFC, EAF, BFE, FCD, DBF, EDD, </t>
  </si>
  <si>
    <t xml:space="preserve">1FF, 0EE, 0FD, 1EF, 06F, _x000D_
1CE, 0DC, 0FF, 0DE, 0DF, 09F, 07E, 1FE, 1DD, 0EB, 2CF, 1BC, 2AE, 14F, 0ED, 1DF, 0CC, 0CD, 1BE, 1BF, _x000D_
05F, 3EC, 0AB, 0EF, 0CE, 0CF, 2FC, 2FD, 0AE, 3EF, 1E9, 08D, 0F7, 17F, 2FF, 1EC, 2DE, 06C, 0F9, 0FA, 15E, 2BD, 1CB, 08F, 3AF, </t>
  </si>
  <si>
    <t xml:space="preserve">ACE, CFF, _x000D_
ADD, BAE, ABE, ABF, DFD, DDF, _x000D_
AEC, CEF, BBD, BFF, ACD, AAE, AAF, EDD, BEA, DED, DEE, _x000D_
EBF, </t>
  </si>
  <si>
    <t xml:space="preserve">0DE, 0FC, 1BE, 0CE, 0CF, 1DC, 0EC, 0ED, _x000D_
29E, 1AE, 1AF, 2BC, 5EF, 0BE, 0BF, 1CC, 1CD, 4FF, 0DC, 0DD, 1EB, 0FB, _x000D_
37E, 28E, 28F, 39C, 6CF, 00F, 02D, 19E, 19F, 2AC, 2AD, 5DF, 04B, 6ED, 06A, 0AE, 0AF, 1BC, 1BD, 4EF, 2CB, 5FD, 5FE, 088, 3FF, 0CC, 0CD, 1DB, </t>
  </si>
  <si>
    <t xml:space="preserve">BFE, CDE, _x000D_
BEE, BEF, AFE, AFF, DBE, CCE, CCF, _x000D_
BDE, BDF, AEE, AEF, CED, BFD, DFB, DAE, DAF, CBE, CBF, </t>
  </si>
  <si>
    <t xml:space="preserve">FFE, FFF, EFE, EFF, FEE, FEF, FFD, DFE, DFF, EEE, EEF, _x000D_
EFD, CFE, CFF, FDE, FDF, FED, DEE, DEF, FFC, DFD, BFE, BFF, EDE, EDF, EED, CEE, CEF, FCE, FCF, EFC, CFD, FDD, AFE, AFF, DDE, DDF, FEC, DED, BEE, BEF, _x000D_
ECE, ECF, FFB, DFC, BFD, EDD, 9FE, 9FF, CDE, </t>
  </si>
  <si>
    <t xml:space="preserve">FFE, FFF, EFE, EFF, FEE, FEF, FFD, DFE, DFF, EEE, EEF, _x000D_
EFD, CFE, CFF, FDE, FDF, FED, DEE, DEF, FFC, </t>
  </si>
  <si>
    <t xml:space="preserve">0CF, 0DE, 1BF, 0ED, 3FE, 1CE, 2AF, _x000D_
0FB, 4EE, 0BF, 1EB, 2FE, 2FF, 4FD, 0CE, 1AF, 09C, _x000D_
2DB, 0DD, 1FA, 3EE, 3EF, 1BE, 0AB, 29F, 18C, 06F, 0EB, 0EC, 2EA, 1FE, 1FF, 1CD, 3FD, 3CB, 4DE, 4DF, 2AE, 0BA, 0AF, 19B, 38F, 27C, 07E, _x000D_
1DB, 1DC, 2EE, 2EF, 0FA, 3DA, </t>
  </si>
  <si>
    <t xml:space="preserve">ACF, CFF, ADD, BFA, DEF, _x000D_
AEC, BCD, BFF, DFE, EDF, ABF, BDC, AFA, AFB, CBD, CEF, _x000D_
EEE, FCF, ACD, ACE, </t>
  </si>
  <si>
    <t xml:space="preserve">0EB, 0CD, 0F9, 1BD, 5FE, 0AF, _x000D_
0DB, 0DC, 1E9, 19F, 2F7, 0BD, 0BE, 4FE, 4FF, 1CB, 2D9, 28F, _x000D_
0E9, 0EA, 5EE, 5EF, 1AD, 1AE, 2BB, 09F, 1F7, 1F8, 3C9, 6FC, 37F, 3FE, 3FF, 0CB, 0CC, 1D9, 1DA, 6DE, 2E7, 2E8, 29D, 29E, 3AB, 7EC, 18F, 01F, 04C, 4EE, 4EF, 078, </t>
  </si>
  <si>
    <t xml:space="preserve">CFF, DEF, EFD, BFF, _x000D_
EDF, ACA, CEF, DFD, DFE, FCF, AAC, AFF, BBA, DDF, _x000D_
EED, EEE, FFB, BEF, CAA, CFD, </t>
  </si>
  <si>
    <t xml:space="preserve">FFE, FFF, EFE, EFF, FEE, FEF, FFD, DFE, DFF, EEE, EEF, FDE, FDF, _x000D_
EFD, FED, CFE, CFF, DEE, DEF, EDE, EDF, FCE, FCF, FFC, DFD, EED, BFE, BFF, FDD, CEE, CEF, DDE, DDF, ECE, ECF, EFC, FBE, FBF, FEC, CFD, DED, _x000D_
AFE, AFF, EDD, BEE, BEF, FCD, CDE, CDF, FFB, </t>
  </si>
  <si>
    <t xml:space="preserve">0FC, 0DE, 0EC, 0ED, _x000D_
1DC, 0CE, 0CF, 2CC, 1BE, 4FF, 0FB, 1EB, 2F9, 0DC, 0DD, _x000D_
2DB, 1CC, 1CD, 0BE, 0BF, 2BC, 1AE, 1AF, 3AC, 29E, 3FF, 04D, 38E, 5FD, 4EF, 13D, 6ED, 5DF, 02F, 0EB, 1F9, 1FA, 6CF, 2E9, 2EA, 1DB, 0CC, 0CD, 11F, 07A, 3D9, 2CB, 1BC, 1BD, _x000D_
0AE, </t>
  </si>
  <si>
    <t xml:space="preserve">BFE, _x000D_
AFE, AFF, BEE, BEF, CFD, CDE, DCE, ABA, _x000D_
AEE, AEF, BFD, BDE, BDF, CED, DFB, CCE, CCF, DDD, DBE, </t>
  </si>
  <si>
    <t xml:space="preserve">5FD, 5FE, 6ED, 0D8, 06E, 0F6, 15E, 08C, 4FD, 4FE, 4FF, 17C, 0AA, 5ED, 5EE, 5EF, 19A, 6DD, 6DE, _x000D_
0C8, 7CD, 1B8, 05E, 05F, 6FB, 6FC, 8BD, 0E6, 0E7, 3FD, 3FE, 3FF, 14E, 14F, 07C, 07D, 7EB, 1D6, 4ED, 4EE, 4EF, 16C, 16D, 23E, 8DB, 09A, 09B, 5DD, 5DE, 5DF, </t>
  </si>
  <si>
    <t xml:space="preserve">AAB, _x000D_
ABA, FFD, FFE, FFF, _x000D_
AAA, EFD, EFE, EFF, FED, FEE, FEF, _x000D_
DFD, DFE, DFF, EED, EEE, EEF, FDD, FDE, </t>
  </si>
  <si>
    <t xml:space="preserve">FFF, EFF, FEF, FFE, DFF, EEF, FDF, _x000D_
EFE, CFF, FEE, DEF, EDF, FCF, FFD, DFE, BFF, EEE, CEF, FDE, DDF, ECF, FBF, EFD, CFE, FED, AFF, DEE, BEF, EDE, _x000D_
CDF, FCE, DCF, EBF, FAF, FFB, FFC, DFD, BFE, EED, 9FF, CEE, FDD, AEF, DDE, BDF, ECE, CCF, FBE, DBF, EAF, </t>
  </si>
  <si>
    <t xml:space="preserve">2FE, 07F, 1FE, 1FF, 2EE, _x000D_
3DE, 0AC, 08E, 0E9, 0FE, 0FF, 06F, 19C, 1EE, 1EF, 15F, 2DE, 2DF, 2FD, 24F, _x000D_
3CE, 3CF, 3ED, 4BE, 4FB, 5AE, 0BB, 09C, 09D, 0D9, 07E, 0EE, 0EF, 0F8, 05F, 1AB, 1C9, 18C, 1DE, 1DF, 1FD, 16E, 7FF, 14F, 27C, 2CE, 2CF, 2ED, 8EF, 25E, </t>
  </si>
  <si>
    <t xml:space="preserve">ABF, _x000D_
AAF, ACE, AEC, BFA, _x000D_
ABE, EFE, EFF, ADC, ADD, AFA, AFB, FEE, BAE, BCC, BEA, BEB, CBC, CDA, _x000D_
DCA, </t>
  </si>
  <si>
    <t xml:space="preserve">0EC, 0BE, 1AE, 0DC, 1CC, _x000D_
0AE, 0AF, 0FA, 0FB, 7FF, 19E, 19F, 1EA, 8EF, 28E, 2DA, 0CC, 0CD, 1BC, 1BD, 2AC, 6FF, 2F8, 09E, 09F, _x000D_
39C, 0EA, 0EB, 9FD, 7EF, 18E, 18F, 1DA, 1DB, 8DF, 2CA, 27E, 27F, 9CF, 0BC, 0BD, 3BA, 36E, 1AC, 1AD, ABF, 5FF, 1F8, 1F9, 45E, </t>
  </si>
  <si>
    <t xml:space="preserve">ABF, ADD, AAF, _x000D_
AFB, BEB, ACD, ACE, BBD, CAD, AEB, AEC, _x000D_
BDB, BDC, CCB, ABD, ABE, DBB, BAD, BAE, BFA, </t>
  </si>
  <si>
    <t xml:space="preserve">FFF, EFF, FEF, FFE, DFF, EEF, FDF, _x000D_
EFE, FEE, CFF, DEF, EDF, FCF, FFD, DFE, EEE, FDE, BFF, CEF, DDF, ECF, FBF, EFD, FED, CFE, DEE, EDE, FCE, _x000D_
FFC, BEF, AFF, CDF, DCF, EBF, DFD, EED, FAF, FDD, BFE, CEE, DDE, ECE, FBE, EFC, FEC, AEF, 9FF, BDF, CCF, DBF, </t>
  </si>
  <si>
    <t xml:space="preserve">2FF, 2EF, 1FF, 3DF, _x000D_
0BD, 09F, 01F, 0EA, 2FE, 3EE, 0CC, 1EF, 2DF, 0FF, 3CF, 4BF, _x000D_
0AD, 0AE, 19D, 28D, 08F, 1E9, 0F9, 17F, 26F, 3FC, 3FD, 4EC, 00F, 0DA, 0DB, 1CA, 2BA, 2EE, 1FE, 3DE, 4CE, 03C, 0BC, 1AC, 29C, 12C, 1DF, 0EF, 2CF, 3BF, 4AF, _x000D_
59F, 68F, 09D, </t>
  </si>
  <si>
    <t xml:space="preserve">ACD, CFF, DEF, EDF, AAF, AFA, _x000D_
ADC, DFE, EEE, ABD, ABE, BAD, BFF, CEF, DDF, ECF, FBF, _x000D_
AEA, AEB, BDA, </t>
  </si>
  <si>
    <t xml:space="preserve">0AE, 19E, 0CC, 1BC, 0EA, 1DA, 1F8, 09E, 09F, 18E, 18F, 27E, _x000D_
0BC, 0BD, 1AC, 1AD, 29C, 0DA, 0DB, 1CA, 1CB, 2BA, 6FE, 0F8, 0F9, 1E8, 1E9, 2D8, 2F6, 08E, 08F, 17E, 17F, 26E, 26F, 0AC, 0AD, 19C, 19D, 35E, 28C, 28D, _x000D_
37C, 0CA, 0CB, 1BA, 1BB, 2AA, 2AB, 39A, </t>
  </si>
  <si>
    <t xml:space="preserve">AAC, ACA, FFE, _x000D_
ABA, ABB, BAA, EFE, EFF, FEE, FEF, _x000D_
AAA, AAB, DFE, DFF, EEE, EEF, FDE, FDF, _x000D_
FFC, FFD, </t>
  </si>
  <si>
    <t xml:space="preserve">FFF, EFF, FEF, FFE, DFF, EEF, FDF, _x000D_
EFE, FEE, CFF, DEF, FFC, FFD, EDF, FCF, DFE, EEE, FDE, BFF, CEF, EFC, EFD, DDF, FEC, FED, ECF, CFE, FBF, DEE, _x000D_
EDE, FFB, AFF, BEF, FCE, DFC, DFD, CDF, EEC, EED, DCF, BFE, FDC, FDD, EBF, CEE, FAF, DDE, EFB, 9FF, ECE, </t>
  </si>
  <si>
    <t xml:space="preserve">08F, 17F, 0DA, 2FF, 3EF, 0BC, 09E, 18E, 0E9, _x000D_
07F, 1FF, 3FD, 3FE, 0CA, 0CB, 16F, 2EF, 5FB, 4ED, 1BA, 25F, 3DF, 0AC, 0AD, 5DD, 2AA, 4CF, 34F, 19C, 5BF, 08E, 0F7, 0F8, 28C, 17E, 1E7, 0FF, 0D9, 2FD, 2FE, _x000D_
06F, 2D7, 1EF, 26E, 4FB, 4FC, 1C9, 3ED, 3EE, 0BA, </t>
  </si>
  <si>
    <t xml:space="preserve">AFE, _x000D_
AEE, AEF, BDE, BDF, CCE, DBE, AFD, _x000D_
CFB, BED, ADE, ADF, CDD, BCE, BCF, CBE, CBF, DAE, DAF, _x000D_
BFB, </t>
  </si>
  <si>
    <t xml:space="preserve">06E, 08C, 4FF, 05E, 05F, 07C, 07D, _x000D_
5EF, 14E, 09A, 09B, 16C, 6DF, 23E, 18A, 0B8, 25C, 6FC, 6FD, 1A8, 0D6, 7EC, 3FF, 1C6, 4EF, 8DC, 0F4, 04E, 04F, 06C, 06D, 5DF, 1E4, 8FA, 13E, 13F, 08A, 08B, 6CF, 15C, 15D, _x000D_
5FC, 5FD, 5FE, 22E, 22F, 0A8, 0A9, 17A, 17B, </t>
  </si>
  <si>
    <t xml:space="preserve">AAC, ACA, _x000D_
ABA, ABB, BAA, _x000D_
AAA, AAB, FFF, _x000D_
EFF, FEF, _x000D_
DFF, EEF, FDF, FFD, FFE, CFF, DEF, _x000D_
EDF, FCF, EFD, </t>
  </si>
  <si>
    <t xml:space="preserve">FFF, FEF, FFE, EFF, FDF, FEE, EEF, _x000D_
FFD, EFE, DFF, FCF, FDE, EDF, FED, EEE, DEF, FFB, FFC, EFD, DFE, CFF, FBF, FCE, ECF, FDD, EDE, DDF, _x000D_
FEB, FEC, EED, DEE, CEF, FFA, EFB, EFC, DFD, FAF, CFE, BFF, FBE, EBF, FCD, ECE, DCF, FDB, FDC, EDD, DDE, CDF, FEA, </t>
  </si>
  <si>
    <t xml:space="preserve">0EF, 0FE, 1CF, 0DF, _x000D_
06F, 0EE, 1EC, 07E, 0FC, 0FD, 1FB, 1BF, 08C, 0CF, 1CE, 09B, 3FF, 05F, _x000D_
0DE, 1DC, 1DD, 0AA, 0E5, 29F, 16C, 06E, 0EC, 0ED, 1EB, 2E9, 0B8, 1AF, 2AE, 0F4, 07C, 07D, 4DF, 0FB, 13F, 0BF, 1BE, 1F9, 1FA, 2BC, 2BD, 0C7, 2F8, 08B, 3EF, 4ED, </t>
  </si>
  <si>
    <t xml:space="preserve">AFF, BFD, BDF, _x000D_
ABA, AEF, BED, BEE, AFD, AFE, BFC, CBF, _x000D_
CFA, BCF, AAA, AAB, CCD, ADF, BDD, BDE, CDC, </t>
  </si>
  <si>
    <t xml:space="preserve">0BC, 09E, 09F, 0CB, 3FF, 0F7, 0AC, 0AD, 17E, 0D9, 0DA, _x000D_
08E, 08F, 0BB, 4DF, 1D7, 18C, 18D, 3EF, 0E7, 0E8, 09C, 09D, 1B9, 2FF, 16E, 16F, 0C9, 0CA, 4ED, 4EE, 07E, 07F, 1E5, 19B, 3FD, 3FE, 26C, 0AB, 0F5, 0F6, _x000D_
1C7, 1C8, 4CF, 17C, 17D, 3DF, 0D7, 0D8, 08C, </t>
  </si>
  <si>
    <t xml:space="preserve">AFC, ADE, ADF, BDC, AEC, AED, _x000D_
BBE, ACE, ACF, BEA, AFA, AFB, BCC, BCD, ADC, ADD, _x000D_
BAE, BAF, ABE, ABF, </t>
  </si>
  <si>
    <t xml:space="preserve">FFF, EFF, FFE, FEF, DFF, EFE, EEF, _x000D_
FFD, FEE, FDF, CFF, DFE, DEF, EFD, EEE, EDF, FED, FFB, FFC, FDE, FCF, BFF, CFE, CEF, DFD, DEE, DDF, _x000D_
EED, EFB, EFC, EDE, ECF, FEB, FEC, FFA, FDD, FCE, FBF, AFF, BFE, BEF, CFD, CEE, CDF, DED, DFB, DFC, DDE, DCF, EEB, </t>
  </si>
  <si>
    <t xml:space="preserve">0DE, 0FB, _x000D_
0CE, 0CF, 1BE, 0DD, 1CD, 0EB, 0EC, 1DB, 0FA, 1EA, 3FE, 3FF, 4EE, _x000D_
06D, 0BE, 0BF, 1AE, 1AF, 29E, 29F, 0CD, 08A, 1BD, 2AD, 0DB, 0DC, 1CB, 1CC, 2BB, 2BC, 0A7, 0EA, 1DA, 2FE, 2FF, 2CA, 3EE, 3EF, 0F9, 4DE, 4DF, 1E9, 5CE, 2D9, 0C4, 3FD, _x000D_
4ED, 1F7, </t>
  </si>
  <si>
    <t xml:space="preserve">DFE, ABE, ABF, BAE, ACD, ADB, ADC, BCB, AEA, _x000D_
CFE, CFF, DEE, DEF, EDE, AAE, AAF, DFD, EED, _x000D_
ABD, BAD, </t>
  </si>
  <si>
    <t xml:space="preserve">0AB, 07F, 3FE, 3FF, 0B9, 4EE, 08D, 08E, 17D, 0C7, 0C8, 4FC, 1B7, 09B, 09C, _x000D_
18B, 2FE, 2FF, 06F, 0D6, 3EE, 3EF, 15F, 5FA, 4DE, 4DF, 0A9, 0AA, 5CE, 24F, 199, 19A, 289, 07D, 07E, 0E4, 0E5, 16D, 16E, 3FC, 3FD, 1D4, 0B7, 0B8, 4EC, 4ED, 25D, 1A7, 1A8, 5DC, </t>
  </si>
  <si>
    <t xml:space="preserve">BFF, AFF, _x000D_
BEF, CDF, BFD, BFE, CED, _x000D_
AEF, BDF, CFB, CFC, CCF, DEB, DBF, AFD, AFE, BED, BEE, CDD, CDE, </t>
  </si>
  <si>
    <t xml:space="preserve">FFF, FEF, FFE, EFF, FDF, FEE, EEF, _x000D_
FCF, FFD, EFE, FDE, DFF, EDF, FBF, FED, EEE, FCE, FFB, FFC, DEF, ECF, EFD, FAF, FDD, DFE, EDE, FBE, FEB, FEC, CFF, DDF, _x000D_
EBF, EED, F9F, FCD, FFA, DEE, ECE, EFB, EFC, FAE, FDB, FDC, CEF, DCF, DFD, EAF, EDD, F8F, FBD, </t>
  </si>
  <si>
    <t xml:space="preserve">0DF, 09F, 0EE, 0AE, 0DB, 0CF, 0FC, 0FD, _x000D_
1FD, 06E, 08F, 2FE, 0BD, 0EA, 0DE, 1DF, 0FF, 07D, 0AA, 09E, 0CB, 0CC, 0BF, 19F, 1CC, 0F9, 0EC, 0ED, 2CD, 1ED, 1EE, 03D, 08C, 05E, 05F, _x000D_
2EE, 2EF, 13E, 0B9, 07F, 0AD, 15F, 0DA, 1AE, 0CE, 3EF, 1DB, 0FB, 1CF, 2AF, </t>
  </si>
  <si>
    <t xml:space="preserve">AFF, ABF, ACE, _x000D_
AEF, BCF, AAF, ADD, _x000D_
AFE, ACA, BDE, ABE, AEC, ADF, BFF, AAC, BBF, CDF, _x000D_
BED, ACD, BAD, </t>
  </si>
  <si>
    <t xml:space="preserve">1FF, 2FD, 08D, 2DF, 06F, 0D8, 0BA, 09C, 1EF, 2ED, 2EE, 2CF, 07D, 07E, 15D, 05F, 13F, _x000D_
0E7, 0C8, 0C9, 0AA, 0AB, 0FF, 1FD, 1FE, 1A8, 2FC, 1DF, 08C, 2DD, 2DE, 18A, 2BF, 06D, 06E, 3BD, 16C, 39F, 14D, 14E, 04F, 018, 12F, 22D, 20F, 0F5, 0F6, 0D7, 1F3, 1D5, </t>
  </si>
  <si>
    <t xml:space="preserve">ADF, AEE, ACF, _x000D_
BAF, AFC, AFD, ADE, ABF, BDC, BFA, BBE, _x000D_
AEC, AED, ACE, AAF, BEA, BEB, BCC, BCD, BAE, </t>
  </si>
  <si>
    <t xml:space="preserve">FFF, EFF, FEF, DFF, FFD, FFE, EEF, FDF, _x000D_
CFF, EFD, EFE, DEF, FED, FEE, EDF, FCF, BFF, DFD, DFE, FFC, CEF, EED, EEE, DDF, FDD, FDE, ECF, FBF, AFF, CFD, CFE, EFC, BEF, DED, DEE, FEC, CDF, _x000D_
EDD, EDE, DCF, FCD, FCE, EBF, 9FF, BFD, BFE, DFC, FAF, AEF, FFB, </t>
  </si>
  <si>
    <t xml:space="preserve">0AE, 1FF, 2EF, 0DB, 0BD, 3FD, _x000D_
09E, 18E, 0FF, 27E, 1EF, 2FD, 2FE, 04C, 2DF, 0EA, 0CB, 0CC, 3ED, 3EE, 0AD, _x000D_
3CF, 08E, 08F, 1DA, 1F8, 1BB, 4FB, 4DD, 19D, 00F, 4BF, 17E, 17F, 2AB, 5EB, 7FF, 5CD, 28D, 5AF, 0EF, 26E, 26F, 39B, 6DB, 8EF, 1FD, 1FE, 079, 1DF, </t>
  </si>
  <si>
    <t xml:space="preserve">ADD, ABF, BCD, BAF, DFF, EEF, FDF, _x000D_
AEC, ACD, ACE, AAF, CFF, BDC, BBD, BBE, BFA, DEF, CCC, CEA, CAD, </t>
  </si>
  <si>
    <t xml:space="preserve">0AE, 0CC, 0EA, 5FF, 09E, 1DA, _x000D_
6EF, 18E, 7DF, 0BC, 0BD, 27E, 1F8, 1AC, 4FF, 2E8, 7FD, 29C, 0DA, 0DB, 5EF, 08E, 08F, 1CA, 1CB, 6DF, 38C, _x000D_
17E, 17F, 2BA, 7CF, 0F8, 0F9, 0AC, 0AD, 3FF, 26E, 26F, 3AA, 8BF, 6FD, 6FE, 1E8, 1E9, 19C, 19D, 4EF, 35E, 2D8, 7ED, </t>
  </si>
  <si>
    <t xml:space="preserve">ADB, AAD, _x000D_
ACB, ACC, BBB, CAB, AEA, _x000D_
FFF, ABB, ABC, BAB, BAC, ADA, EFF, BCA, _x000D_
FEF, CBA, AAB, AAC, DAA, </t>
  </si>
  <si>
    <t xml:space="preserve">FFF, FEF, EFF, FFE, FDF, EEF, _x000D_
FEE, DFF, EFE, FFD, FCF, EDF, FDE, DEF, EEE, FED, CFF, DFE, FBF, EFD, FFB, FFC, ECF, FCE, DDF, EDE, _x000D_
FDD, CEF, DEE, FAF, EED, BFF, FEB, FEC, CFE, EBF, DFD, FBE, EFB, EFC, DCF, FFA, ECE, FCD, CDF, DDE, F9F, EDD, BEF, FDB, </t>
  </si>
  <si>
    <t xml:space="preserve">0AF, 0DC, 0BE, 09F, _x000D_
2EE, 17F, 0EB, 0CC, 0CD, 1FE, 1FF, 04D, 0AE, 08F, 1E9, 2FD, 2DE, 2DF, 1AC, _x000D_
18E, 07A, 0F9, 0FA, 05C, 16F, 0DB, 0BC, 0BD, 1EE, 1EF, 3FB, 03D, 03E, 09E, 3BE, 28C, 07F, 01F, 1F8, 0E4, 1D9, 1DA, 0FE, 0FF, 1BB, 2ED, 0A7, 24F, 2CE, 2CF, </t>
  </si>
  <si>
    <t xml:space="preserve">AAF, _x000D_
ADC, CFE, ABE, BBC, _x000D_
AEB, ACC, ACD, CEE, CEF, AAE, BFE, BFF, BCB, DED, BAC, BAD, _x000D_
DCE, ADB, AFA, </t>
  </si>
  <si>
    <t xml:space="preserve">0FF, 1FE, 0CF, 1EF, 2EE, 0AF, 0F9, 0FA, 0EB, 0DA, 2DF, _x000D_
1E9, 19F, 0DC, 0DD, 0CB, 0FE, 0BA, 1DB, 3CF, 1FD, 0CE, 0EF, 0BD, 0AC, 2FB, 2FC, 0F6, 1CC, 1CD, 1EE, 1BB, 0BF, 1F4, 0AE, 2ED, 0E7, 0E8, 0F8, 0D6, 09D, 1DF, 1BE, _x000D_
1AD, 08C, 3EB, 1F7, 2DE, 2BC, 0E9, </t>
  </si>
  <si>
    <t xml:space="preserve">AFE, AFF, BFD, ABF, BEE, BEF, _x000D_
CDE, ADB, AFD, ACC, ACD, _x000D_
AEE, AEF, BFB, BFC, DCE, DFF, BCB, ABE, BED, </t>
  </si>
  <si>
    <t xml:space="preserve">FFF, EFF, FFE, FEF, DFF, EFE, FFD, _x000D_
EEF, FEE, CFF, DFE, FDF, EFD, DEF, FFC, EEE, BFF, FED, CFE, EDF, DFD, FDE, CEF, EFC, DEE, FCF, AFF, FFA, FFB, _x000D_
EED, BFE, DDF, FEC, CFD, EDE, BEF, DFC, FDD, CEE, ECF, 9FF, EFA, EFB, DED, FCE, AFE, CDF, FF9, EEC, BFD, </t>
  </si>
  <si>
    <t xml:space="preserve">0FE, 1EE, 1FF, _x000D_
0EC, 2FE, 0FD, 0DD, 0DE, 2EF, 0EE, 0EF, 1FC, 0CF, 0AF, _x000D_
0E8, 0FF, 1ED, 2FA, 1CD, 3FF, 08F, 3DF, 0F9, 0FA, 0DA, 1FE, 1DE, 1DF, 1BF, 4FE, 0EB, 1F8, 0CB, 1EF, 19F, 2FD, 2DD, 2BD, 0AB, 4EF, 0FC, 4CF, 0DC, 1E9, 1EA, 17F, 2EE, _x000D_
0BC, 0BD, 3FB, </t>
  </si>
  <si>
    <t xml:space="preserve">AFE, AEF, _x000D_
BDF, ADD, AFD, _x000D_
CCF, ACE, ACF, AEE, BFB, ADF, BCD, BED, _x000D_
DBF, BBE, BBF, BDE, ACB, CEB, DFF, </t>
  </si>
  <si>
    <t xml:space="preserve">0BE, 0BF, 3FE, 3FF, 0CD, 0DB, 0E9, 4EE, 1AE, 1CB, 1D9, 2FE, 2FF, _x000D_
5DE, 29E, 2C9, 3EE, 3EF, 0AE, 0AF, 0BD, 0CB, 0CC, 3FD, 0D9, 0DA, 0E8, 0F6, 0F7, 6CE, 1FE, 1FF, 38E, 4DE, 4DF, 4ED, _x000D_
1AD, 1BB, 1BC, 19E, 19F, 1C9, 1CA, 079, 4FB, 4FC, 06B, 1D8, 05D, 1E6, </t>
  </si>
  <si>
    <t xml:space="preserve">AFE, _x000D_
AEE, AEF, AFD, _x000D_
BDE, BDF, BED, BFB, BFC, CCE, CCF, CDD, _x000D_
CEB, ADE, ADF, CFA, AED, AFB, AFC, DBE, </t>
  </si>
  <si>
    <t xml:space="preserve">0FF, _x000D_
0FE, 0FC, 0ED, 0EF, 0DE, 0DF, 0DC, 1FC, 1FE, 1FF, 0BF, 1EE, 1DF, 1CE, 2FD, 2FF, 09F, 2EE, _x000D_
3EF, 0FD, 0FA, 0FB, 0EE, 0EC, 0F8, 0F9, 0EA, 5FF, 0F6, 0DD, 0DB, 0D9, 0CE, 0CF, 0CC, 0CD, 0CA, 1FD, 1FB, 0C8, 0BE, 1F9, 0BB, 0BC, 1EC, 1ED, 1EF, 1EA, 1EB, </t>
  </si>
  <si>
    <t xml:space="preserve">AFC, AEE, AFE, AFF, ADF, ACE, BFD, BEE, BFF, _x000D_
CDE, CFE, CEF, DDF, DFF, AEA, AEB, ADC, _x000D_
AFB, AEC, AED, </t>
  </si>
  <si>
    <t xml:space="preserve">FFF, EFF, FEF, FFE, DFF, EEF, EFE, _x000D_
FDF, FEE, FFC, FFD, CFF, DEF, DFE, EDF, EEE, EFC, EFD, FCF, FDE, FEC, FED, BFF, FFB, CEF, CFE, DDF, DEE, DFC, DFD, _x000D_
ECF, EDE, EEC, EED, AFF, EFB, FBF, FCE, FDC, FDD, BEF, FEB, BFE, FFA, CDF, CEE, CFC, CFD, DCF, DDE, </t>
  </si>
  <si>
    <t xml:space="preserve">1FF, 0DD, 0EE, 0EF, 0FD, 1DE, _x000D_
1ED, 09F, 0FF, 1EF, 0CB, 1FE, 0BF, 2DF, 0CD, 0CE, 2EE, 0DC, 1AF, 0F7, 1BD, 0EB, _x000D_
1CC, 0DE, 0DF, 0FA, 2FF, 0ED, 07E, 08D, 1CE, 1CF, 0FC, 3EF, 1DD, 0AA, 1F8, 08F, 0B9, 3FD, 3FE, 1EC, 2BE, 09E, 0FE, 2CD, 0AD, 1FA, 1FB, 1DF, </t>
  </si>
  <si>
    <t xml:space="preserve">BFF, AEE, AEF, _x000D_
AFD, BDE, BED, AFF, ABF, BEF, _x000D_
ACD, ACE, BFE, ADC, CDF, BBD, AEB, CEE, BCC, ADE, ADF, </t>
  </si>
  <si>
    <t xml:space="preserve">0EE, 0FC, 1EC, _x000D_
1FA, 0DE, 0DF, 1CE, 0EC, 0ED, 4FF, 1DC, 1DD, 5EF, 0FA, 0FB, 2CC, _x000D_
08B, 1EA, 1EB, 0CE, 0CF, 5FD, 2DA, 2DB, 1BE, 1BF, 099, 3FF, 05E, 05F, 0DC, 0DD, 1F9, 0D4, 3CA, 2AE, 2AF, 4EF, 2E9, 1CC, 1CD, 14E, 0A8, 06D, 39E, 5DF, 0EA, 0EB, _x000D_
3D9, 0E3, </t>
  </si>
  <si>
    <t xml:space="preserve">AFF, BFD, _x000D_
AEF, BDF, CFB, AFD, AFE, _x000D_
CCF, BED, BEE, CDD, ADF, AAA, BFB, BFC, DCD, _x000D_
BCF, CEB, CEC, AED, </t>
  </si>
  <si>
    <t xml:space="preserve">0FF, 0DE, _x000D_
0EF, 1DF, 0ED, 0FE, 0AF, 1EE, 0FC, 1FE, 1FF, 0BE, _x000D_
2EE, 1FC, 1FD, 0CE, 0CF, 2EC, 1BE, 2FF, 0DF, 0CC, 0CD, 1FA, 3EF, 1CF, 1BC, 2FD, 0DD, 0CA, 08E, 2BF, 1CD, 2FB, 0EE, 0DB, 09F, 17E, 08C, 3FE, 1DE, 1CB, 0EC, 18F, 0D9, 09D, 2CE, _x000D_
1DC, 1EF, 0AE, </t>
  </si>
  <si>
    <t xml:space="preserve">BFF, _x000D_
AEC, AAE, AFF, ABF, BEF, ABD, AFB, BAF, CDF, _x000D_
ACE, BFE, EFF, ACC, BBE, CEE, ADC, ADD, _x000D_
AEF, ADA, </t>
  </si>
  <si>
    <t xml:space="preserve">6FF, 7FF, 7EF, 8EF, 7FD, 7FE, 8FE, 8ED, AFF, 5FF, 6EF, 6FD, 6FE, 7DF, 8DF, 7ED, 7EE, 8CF, 8FF, 8EE, 7FC, 8DD, 8DE, 9CF, 9FF, 9EF, 8FD, 9DE, 8EC, 9CD, ABF, _x000D_
9FD, 9FE, AEF, 9ED, 8FB, 9DC, AFE, AED, 9FB, 9FC, BDF, 4FF, AFC, BEE, BFF, AEB, 5EF, 5FD, 5FE, </t>
  </si>
  <si>
    <t xml:space="preserve">AFF, ABF, AEF, AFE, AED, BDF, AFC, BEE, BFF, AEB, CFF, CFD, _x000D_
AAF, ADF, ACF, ABE, AAD, AEE, ADD, ADE, </t>
  </si>
  <si>
    <t xml:space="preserve">0EF, 0FE, 0ED, 0BF, 1EE, 1DF, 1FF, 1DD, _x000D_
2EF, 2DE, 2FF, 2FD, 2CF, 2FB, 0EE, 0DF, 0FF, 0DD, 0DE, 0FD, 3DF, 0EC, 3EF, 3ED, 0CF, 3FE, 0DB, 0DC, 0FB, 3FC, 0CD, 3BF, 0EA, 0BE, 0D9, 0F9, 0BC, 0AF, 0AD, 0AB, 09F, _x000D_
08E, 07F, 1EF, 1DE, 1ED, 1FD, 1FE, 1CF, 1DC, </t>
  </si>
  <si>
    <t xml:space="preserve">BFF, CEF, _x000D_
ACF, ADE, AEC, AFB, AFF, _x000D_
BBF, BDC, BEF, BFE, EFF, _x000D_
CDF, CEE, CFC, CFD, ABB, AAC, ABF, ACE, </t>
  </si>
  <si>
    <t xml:space="preserve">FFE, FFF, EFE, EFF, FEE, FEF, FFD, DFE, DFF, EEE, EEF, _x000D_
EFD, FDE, FDF, FED, FFC, CFE, CFF, DEE, DEF, DFD, EDE, EDF, EED, EFC, BFE, BFF, FCE, FCF, FDD, FEC, CEE, CEF, CFD, FFB, DDE, DDF, DED, _x000D_
DFC, AFE, AFF, ECE, ECF, EDD, EEC, BEE, BEF, EFB, BFD, FBE, </t>
  </si>
  <si>
    <t xml:space="preserve">0EF, 1DF, 0FE, 1EE, _x000D_
1FC, 0AD, 0DF, 2EC, 0EE, 1CF, 0CA, 1DE, _x000D_
0FC, 0FD, 2BF, 0D9, 1BA, 4FE, 4FF, 08F, 1EC, 1ED, 2CE, 3AF, 09D, 09E, 0CF, 0E7, 5EE, 2DC, 2DD, 3BE, 1FB, 17F, 49F, 0AC, 0DE, 1D7, 1BF, 18D, 18E, _x000D_
6DE, 5FD, 0F6, 3CC, 2EB, 0BA, 0BB, 4F7, 3FE, </t>
  </si>
  <si>
    <t xml:space="preserve">ADF, AED, AEE, DFF, _x000D_
BDD, AFB, AFC, EEF, BEB, BEC, CCD, ACF, EFE, AAB, _x000D_
CFF, CDB, BFA, ADD, ADE, BBF, </t>
  </si>
  <si>
    <t xml:space="preserve">FFE, FFF, EFE, EFF, FEE, FEF, FFD, DFE, DFF, EEE, EEF, _x000D_
EFD, FDE, FDF, FED, FFC, CFE, CFF, DEE, DEF, DFD, EDE, EDF, EED, EFC, BFE, BFF, FCE, FCF, FDD, FEC, CEE, CEF, FFB, CFD, DDE, DDF, DED, _x000D_
DFC, AFE, AFF, ECE, ECF, EDD, EEC, BEE, BEF, EFB, BFD, FBE, </t>
  </si>
  <si>
    <t xml:space="preserve">0EF, 1DF, 0FE, 1EE, _x000D_
1FC, 0AD, 0DF, 2EC, 0EE, 1CF, 0CA, 1DE, _x000D_
0FC, 0FD, 2BF, 1BA, 0D9, 4FE, 4FF, 08F, 2CE, 1EC, 1ED, 3AF, 09D, 09E, 0E7, 5EE, 0CF, 2DC, 2DD, 3BE, 17F, 1FB, 49F, 0AC, 1D7, 0DE, 18D, 18E, 6DE, 1BF, _x000D_
5FD, 0F6, 3CC, 2EB, 4F7, 0BA, 0BB, 3FE, </t>
  </si>
  <si>
    <t xml:space="preserve">ADF, AED, AEE, DFF, _x000D_
BDD, AFB, AFC, EEF, BEB, BEC, CCD, ACF, EFE, AAB, _x000D_
CDB, CFF, BFA, ADD, ADE, BBF, </t>
  </si>
  <si>
    <t xml:space="preserve">FFE, FFF, EFE, EFF, FEE, FEF, FFD, DFE, DFF, EEE, EEF, _x000D_
EFD, FDE, FDF, CFE, CFF, FED, FFC, DEE, DEF, DFD, EDE, EDF, BFE, BFF, EED, EFC, FCE, FCF, CEE, CEF, FDD, CFD, FEC, FFB, DDE, DDF, DED, AFE, AFF, _x000D_
DFC, ECE, ECF, BEE, BEF, EDD, BFD, EEC, EFB, FBE, </t>
  </si>
  <si>
    <t xml:space="preserve">FFE, FFF, EFE, EFF, FEE, FEF, FFD, DFE, DFF, EEE, EEF, _x000D_
EFD, FDE, FDF, CFE, CFF, FED, FFC, DEE, DEF, </t>
  </si>
  <si>
    <t xml:space="preserve">0EF, 0FE, 1DF, 1EE, _x000D_
1FC, 0DF, 0AD, 2EC, 0EE, 1CF, 0FC, 0FD, 0CA, 1DE, _x000D_
2BF, 0D9, 4FE, 4FF, 1EC, 1ED, 1BA, 08F, 2CE, 3AF, 0CF, 09D, 09E, 0E7, 1FB, 5EE, 2DC, 2DD, 3BE, 17F, 0DE, 0AC, 49F, 1BF, _x000D_
1D7, 0F6, 2EB, 18D, 18E, 5FD, 3CC, 6DE, 3FE, 3FF, 0EC, 0ED, </t>
  </si>
  <si>
    <t xml:space="preserve">ADF, AED, AEE, DFF, AFB, AFC, _x000D_
BDD, EEF, BEB, BEC, CCD, ACF, EFE, CFF, _x000D_
AAB, BFA, CDB, ADD, ADE, BBF, </t>
  </si>
  <si>
    <t xml:space="preserve">FFF, EFF, FFD, FFE, FEF, DFF, _x000D_
EFD, EFE, EEF, FFC, FED, FEE, FDF, CFF, DFD, DFE, DEF, EFC, EED, EEE, EDF, FFB, FEC, FDD, FDE, FCF, BFF, CFD, CFE, CEF, _x000D_
DFC, DED, DEE, DDF, EFB, EEC, EDD, EDE, ECF, FEB, FFA, FDC, FCD, FCE, AFF, FBF, BFD, BFE, BEF, CFC, </t>
  </si>
  <si>
    <t xml:space="preserve">FFF, EFF, FEF, FFE, DFF, EEF, _x000D_
EFE, FDF, FEE, CFF, FFD, DEF, DFE, EDF, EEE, BFF, EFD, FCF, FDE, CEF, FED, CFE, FFC, DDF, DEE, AFF, _x000D_
DFD, ECF, EDE, BEF, EED, FBF, BFE, EFC, FCE, CDF, FDD, CEE, FEC, 9FF, CFD, DCF, FFA, FFB, DDE, AEF, DED, EBF, AFE, DFC, </t>
  </si>
  <si>
    <t xml:space="preserve">0CE, 0DD, 2FD, 0DF, 2FF, 0EE, 1CF, 0FD, 3EF, 07F, 0FF, 1DE, 3FE, 2BF, 1ED, 4DF, 09F, 1EF, 0AE, 1FB, 1FD, 1FE, 0BC, 0BE, 0BF, 2DF, 1FF, _x000D_
0CB, 2EB, 4FF, 0CD, 2ED, 2EE, 0DA, 1AC, 0CF, 2FA, 2EF, 0DC, 3CF, 1AE, 1AF, 2FC, 1BB, 0DE, 0E9, 1BD, 2FE, 3DD, 0EB, </t>
  </si>
  <si>
    <t xml:space="preserve">BFF, CEF, AEC, AEF, AFB, AFD, AFE, BDF, AFF, AAE, BED, _x000D_
ABD, DFF, BEF, BFC, ABF, CDD, BFE, ACE, ADA, </t>
  </si>
  <si>
    <t xml:space="preserve">0FE, 1EE, 1FC, _x000D_
2EC, 0EE, 0EF, 0AB, 1DE, 1DF, 07F, 2FB, 0FC, 0FD, 0BA, 2CE, 1EC, 1ED, 08D, _x000D_
5FF, 3BE, 0F5, 0C8, 2DC, 2DD, 0DE, 0DF, 17D, 6EF, 4AE, 3F9, 09B, 09C, 1FB, 1B8, 3CC, 3CD, 1CE, 1CF, 26D, 0D7, 2EB, 18B, 18C, 06F, 0EC, 0ED, 4BC, 6FD, 6FE, 0AA, </t>
  </si>
  <si>
    <t xml:space="preserve">CFE, ACB, _x000D_
BFE, BFF, DFC, AAD, CEE, CEF, ABB, ABC, DDE, _x000D_
AFE, AFF, CFC, CFD, ECE, BAB, BEE, BEF, ACA, </t>
  </si>
  <si>
    <t xml:space="preserve">FFE, FFF, EFE, EFF, FEE, FEF, FFD, DFE, DFF, EEE, EEF, _x000D_
EFD, FDE, FDF, FED, CFE, CFF, FFC, DEE, DEF, DFD, EDE, EDF, EED, BFE, BFF, EFC, FCE, FCF, FDD, CEE, CEF, FEC, CFD, FFB, DDE, DDF, DED, _x000D_
AFE, AFF, DFC, ECE, ECF, EDD, BEE, BEF, EEC, BFD, EFB, FBE, </t>
  </si>
  <si>
    <t xml:space="preserve">0FF, 1EF, 1FE, 0DC, 2FC, 0EB, _x000D_
0AF, 19F, 0EF, 1DF, 2CF, 0F9, 0FA, 0BE, 07D, 3BF, 1E9, 0FE, 1EE, 3FF, 2DE, 4EF, 0CC, 0CD, 5DF, 1BC, _x000D_
0D6, 1FC, 1FD, 2EC, 2ED, 4FE, 0DB, 3DC, 1CB, 09F, 05F, 18F, 0DF, 0A9, 1CF, 27F, 2FB, 2BF, 0E9, 0EA, 3EB, 0AE, 1D9, 1DA, </t>
  </si>
  <si>
    <t xml:space="preserve">ABE, AFF, BEF, _x000D_
ADB, BFD, BFE, CED, AAE, AAF, AEA, _x000D_
EFF, CFC, AEF, ABD, BDF, BAD, CCF, DBF, ACB, ACC, </t>
  </si>
  <si>
    <t xml:space="preserve">FFF, FEF, EFF, FFE, FDF, EEF, DFF, _x000D_
FEE, EFE, FCF, FFD, EDF, DEF, CFF, FDE, EEE, DFE, FED, FBF, ECF, EFD, DDF, CEF, BFF, FCE, EDE, FFB, FFC, DEE, CFE, _x000D_
FDD, EED, EBF, FAF, DCF, DFD, CDF, BEF, AFF, FBE, ECE, FEB, FEC, DDE, EFB, EFC, CEE, BFE, FCD, EDD, </t>
  </si>
  <si>
    <t xml:space="preserve">0DF, 0EE, 1BF, _x000D_
0CF, 08D, 1EC, 0FC, 0FD, 1CE, 0DE, 06F, 09C, 1FB, 38F, _x000D_
29F, 1AF, 4EE, 0BF, 0C9, 3FE, 3FF, 3BC, 2CC, 1DC, 1DD, 16D, 07D, 07E, 0EC, 0ED, 0F6, 0AB, 39E, 2AE, 00E, 1BE, 0CE, 4FD, 0D8, 14F, 05F, 3CB, 2DB, 17C, 08C, 1EB, 0FB, _x000D_
46F, 37F, 28F, </t>
  </si>
  <si>
    <t xml:space="preserve">ACD, CEF, BFF, AFA, AAF, ADC, _x000D_
CFE, ABD, ABE, BAD, CDF, BEF, DCF, AFF, BDA, AEA, AEB, DFC, _x000D_
ACC, BBC, </t>
  </si>
  <si>
    <t xml:space="preserve">0BF, 0AF, 0CE, 19F, 0EC, _x000D_
0BE, 1AE, 09F, 1CC, 18F, 0DC, 0DD, 27F, 1EA, 0FA, 0FB, _x000D_
5EF, 4FF, 0AE, 19E, 1BC, 1BD, 0CC, 0CD, 2AC, 08F, 28E, 02C, 17F, 2CA, 1DA, 1DB, 26F, 0EA, 0EB, 35F, 2E8, 1F8, 1F9, 00E, 44F, 4EF, 5DF, 3FF, 6CF, _x000D_
5FD, 5FE, 6ED, 077, 059, </t>
  </si>
  <si>
    <t xml:space="preserve">CFE, _x000D_
BFE, BFF, CEE, CEF, DDE, _x000D_
AFE, AFF, BEE, BEF, CDE, CDF, DCE, DCF, CFD, EBE, DED, FAE, AAA, _x000D_
AEE, </t>
  </si>
  <si>
    <t xml:space="preserve">0CF, 0CD, 0DE, 0EF, 0ED, 0FF, 0FD, 0FE, 1BF, 0FB, 0F9, 1EF, 1ED, 1FE, 1FC, 2DF, 2EE, 2FF, 3FF, 3FD, 4EF, _x000D_
0BF, 0AF, 0CE, 0BD, 0BE, 0DF, 09E, 0AD, 08F, 0CC, 0DD, 0BB, 0EE, 09C, 08D, 07E, 0DB, 0CA, 0EB, 0EC, 0B9, 0FC, 1AF, 1BE, 0D9, 1CF, 0E9, 0EA, 19F, </t>
  </si>
  <si>
    <t xml:space="preserve">ACD, ADE, AED, AEF, AFE, AFC, BCE, BDF, BEE, BFC, BFE, BFF, BFA, CEC, CEE, _x000D_
CFD, CFF, DDE, DEF, AAF, </t>
  </si>
  <si>
    <t xml:space="preserve">FFF, EFF, FFE, FEF, DFF, EFE, _x000D_
EEF, FFD, CFF, FEE, DFE, FDF, DEF, EFD, BFF, EEE, FFC, CFE, FED, EDF, CEF, DFD, FDE, AFF, DEE, EFC, FCF, BFE, _x000D_
EED, DDF, FFA, FFB, CFD, BEF, EDE, FEC, 9FF, CEE, DFC, FDD, ECF, AFE, DED, CDF, EFA, EFB, FCE, BFD, AEF, DDE, </t>
  </si>
  <si>
    <t xml:space="preserve">0FF, 1FE, 1EF, 2FC, 0BE, _x000D_
2EE, 2DF, 0FE, 0F7, 3EC, 0EF, 1AE, 0E9, 1FC, 1FD, 0DA, 3CF, _x000D_
1EE, 0CB, 0CC, 1E7, 07D, 5FF, 1DF, 2FB, 0BD, 29E, 2EC, 2ED, 1CA, 06F, 0AE, 0AF, 4BF, 6FD, 2DE, 3F9, 3FA, 1BB, 1BC, 0FC, 0FD, 6EF, 0F6, 3EB, 2CF, 16D, 099, 0EE, _x000D_
1AD, </t>
  </si>
  <si>
    <t xml:space="preserve">AFE, AEF, BEE, _x000D_
BDF, CDE, AFD, _x000D_
CCF, AEE, ADF, BFB, BFC, ACA, ACB, DCE, BED, EFF, ABC, BDE, DBF, _x000D_
CFA, </t>
  </si>
  <si>
    <t xml:space="preserve">2FE, 2FF, 3EE, 3EF, 3FD, 1FE, 1FF, _x000D_
4DE, 09E, 09F, 0AD, 4ED, 0BB, 2EE, 2EF, 0C9, 4FB, 2FD, 0D7, 0D8, 0FE, 0FF, 0E5, 0E6, 5CE, 18E, 18F, 19D, 5DD, 0F4, 1AB, 3DE, 3DF, _x000D_
5EB, 1B9, 3ED, 1C7, 1C8, 1EE, 1EF, 5F9, 3FB, 3FC, 1D5, 1D6, 1FD, 6BE, 27E, 27F, 1E4, </t>
  </si>
  <si>
    <t xml:space="preserve">BFD, AEF, AFD, AFE, CFB, _x000D_
BDF, BED, BEE, DEB, BFB, BFC, _x000D_
CCF, CDD, CDE, ADF, AED, AEE, CEB, CEC, AFB, </t>
  </si>
  <si>
    <t xml:space="preserve">1FF, 2FE, 1EF, 1FD, 1FE, _x000D_
2CF, 2DD, 3EF, 2EC, 0FF, 2FB, 2EE, 2EF, 2FD, 1DF, 1ED, 1EE, 2FF, 1FC, 3CE, 3DD, 2BF, 2CD, 2CE, 3DF, 2DC, 3EE, 0EF, 2EB, 3FD, 0FD, 0FE, 2FA, 2DE, 2DF, 2ED, _x000D_
3FF, 2FC, 39F, 3AD, 4BF, 1CF, 3BC, 1DD, 1DE, 3CB, 1EC, 4EB, 1FB, 5EE, </t>
  </si>
  <si>
    <t xml:space="preserve">ACF, AEC, AFB, AEF, BFE, AFD, AFE, AAE, ADA, ABF, _x000D_
BDD, ACE, ADC, ADD, BEC, AEB, AFA, CEF, ADF, BEE, </t>
  </si>
  <si>
    <t xml:space="preserve">FFE, FFF, EFE, EFF, FFD, FEE, FEF, DFE, DFF, EFD, FFC, _x000D_
EEE, EEF, FED, CFE, CFF, FDE, FDF, DFD, EFC, FFB, DEE, DEF, EED, FEC, BFE, BFF, EDE, EDF, CFD, FDD, DFC, EFB, FF9, FFA, CEE, CEF, _x000D_
DED, FCE, FCF, EEC, FEB, AFE, AFF, DDE, DDF, BFD, EDD, CFC, FDC, </t>
  </si>
  <si>
    <t xml:space="preserve">FFE, FFF, EFE, EFF, FFD, FEE, FEF, DFE, DFF, EFD, FFC, _x000D_
EEE, EEF, FED, CFE, CFF, FDE, FDF, DFD, EFC, </t>
  </si>
  <si>
    <t xml:space="preserve">0DD, 1FF, 0EC, 2EF, 0FA, 2FE, _x000D_
0FF, 0BF, 0CD, 0CE, 1EF, 1AF, 0DC, 07E, 1FE, 2DF, 1BD, 1BE, 0EA, 0EB, 09B, 1CC, 2EE, 3CF, 2AD, 0F9, 1DA, 1DB, 2FC, 2FD, 3DE, 4BF, 1E9, 2CA, 3EC, 3ED, 0C7, _x000D_
1F8, 3FB, 4DC, 0EF, 5FE, 5FF, 0E4, 0AF, 0FE, 1DF, 0BD, 0BE, 2F6, </t>
  </si>
  <si>
    <t xml:space="preserve">ADF, AFC, _x000D_
DFE, ACF, ADE, BBF, _x000D_
AEC, AED, BCE, CAF, AFB, BDC, BDD, BEB, CCC, CFE, CFF, BFA, _x000D_
DEE, DEF, </t>
  </si>
  <si>
    <t xml:space="preserve">FFE, FFF, EFE, EFF, FEE, FEF, FFD, DFE, DFF, EEE, EEF, EFD, _x000D_
FDE, FDF, FED, FFC, CFE, CFF, DEE, DEF, DFD, EDE, EDF, EED, EFC, BFE, BFF, FDD, FCE, FCF, FEC, FFA, FFB, CEE, CEF, CFD, DDE, DDF, DED, DFC, _x000D_
AFE, AFF, EDD, ECE, ECF, EEC, EFA, EFB, BEE, BEF, </t>
  </si>
  <si>
    <t xml:space="preserve">FFE, FFF, EFE, EFF, FEE, FEF, FFD, DFE, DFF, EEE, EEF, EFD, _x000D_
FDE, FDF, FED, FFC, CFE, CFF, DEE, DEF, </t>
  </si>
  <si>
    <t xml:space="preserve">0DF, 0FC, _x000D_
0CF, 0DE, 3FE, 3FF, 0EC, 0ED, 1BF, 0FB, 1CE, 4EE, 1DC, 1DD, 2AF, 4FD, _x000D_
1EB, 1F9, 1FA, 2CC, 2DB, 07E, 07F, 2FE, 2FF, 2E9, 08D, 09B, 09C, 0BF, 2F8, 0AA, 0CE, 3EE, 3EF, 16E, 3D9, 0B9, 0DC, 0DD, 17D, 3FD, 18B, 1AF, 0C7, 0EB, _x000D_
19A, 1BE, 4DE, 4DF, </t>
  </si>
  <si>
    <t xml:space="preserve">ABF, ACE, CFF, ADC, ADD, BAF, AEB, DEF, BBE, BCC, AFA, DFD, _x000D_
BDB, CBC, EED, BFF, AAF, CEF, ABE, _x000D_
ACC, </t>
  </si>
  <si>
    <t xml:space="preserve">3FE, 3FF, 09E, 09F, 4EE, 0D9, 18E, 5DE, 0AD, 4FD, 2FE, 2FF, 0E7, 0E8, 27E, _x000D_
19D, 0BB, 0BC, 3EE, 3EF, 1D7, 0F5, 0F6, 1AB, 4DE, 4DF, 08E, 08F, 5FB, 0C9, 0CA, 3FD, 1FE, 1FF, 1E5, 1E6, 5CE, 5CF, 29B, 17E, 17F, 09D, 1B9, 1BA, 4ED, 2EE, 2EF, 2D5, _x000D_
0D7, 0D8, </t>
  </si>
  <si>
    <t xml:space="preserve">AFF, BEF, CDF, BFD, BFE, _x000D_
DCF, AEF, CED, CEE, BDF, DDD, AFD, AFE, CFB, CFC, _x000D_
CCF, ECD, BED, BEE, DEB, </t>
  </si>
  <si>
    <t xml:space="preserve">FFE, FFF, FFD, EFE, EFF, FEE, FEF, _x000D_
EFD, FFC, DFE, DFF, FED, EEE, EEF, FDE, FDF, EFC, DFD, FFB, CFE, CFF, EED, FEC, DEE, DEF, FDD, EDE, EDF, FCE, FCF, _x000D_
DFC, EFB, CFD, FF9, FFA, BFE, BFF, EEC, DED, FEB, CEE, CEF, EDD, FDC, DDE, DDF, FCD, ECE, ECF, FBE, </t>
  </si>
  <si>
    <t xml:space="preserve">FFE, FFF, FFD, EFE, EFF, FEE, FEF, _x000D_
EFD, FFC, DFE, DFF, FED, EEE, EEF, FDE, FDF, EFC, DFD, FFB, CFE, </t>
  </si>
  <si>
    <t xml:space="preserve">FFE, FFF, EFE, EFF, FFD, FEE, FEF, DFE, DFF, _x000D_
EFD, EEE, EEF, FFC, FED, FDE, FDF, CFE, CFF, DFD, DEE, DEF, EFC, EED, EDE, EDF, FFA, FFB, FEC, FDD, FCE, FCF, BFE, BFF, CFD, CEE, CEF, _x000D_
DFC, DED, EFA, EFB, DDE, DDF, EEC, EDD, FF9, FEA, FEB, ECE, ECF, FDC, </t>
  </si>
  <si>
    <t xml:space="preserve">FFE, FFF, EFE, EFF, FFD, FEE, FEF, DFE, DFF, _x000D_
EFD, EEE, EEF, FFC, FED, FDE, FDF, CFE, CFF, DFD, DEE, </t>
  </si>
  <si>
    <t xml:space="preserve">AFE, BFF, 9FE, 9FF, AFD, AEE, AEF, BFC, BED, BDE, BDF, AFF, CCE, BFE, BEF, CFD, CEE, DFB, CDF, DDE, DCF, _x000D_
CFF, DFD, DFE, DEF, 8FE, 8FF, EFC, EED, 9FD, EDF, 9EE, 9EF, AFC, AED, BFA, BFB, ADE, ADF, BEC, BDD, EFE, EFF, CF9, CEA, CEB, BCE, BCF, CDC, FFD, </t>
  </si>
  <si>
    <t xml:space="preserve">AFE, BFF, AFD, AEE, AEF, BFC, BED, BDE, BDF, AFF, CCE, BFE, BEF, CFD, CEE, DFB, CDF, DDE, DCF, _x000D_
CFF, </t>
  </si>
  <si>
    <t xml:space="preserve">1FF, _x000D_
0FF, 09F, 1EF, 0AE, 2DF, 1FD, 1FE, 0BC, 2ED, 0CB, 2FC, 0D9, 0E7, 0E8, _x000D_
1D7, 0F6, 0EF, 08F, 1DF, 0FD, 0FE, 09E, 17F, 2CF, 1ED, 1EE, 1F4, 0AC, 0AD, 18E, 3BF, 26F, 2DD, 2DE, 19C, 19D, 1FC, 0BB, 3CD, 3CE, 03E, 2EC, 1AB, 28C, 0C9, 0CA, 4BD, 3DC, 05B, </t>
  </si>
  <si>
    <t xml:space="preserve">AFE, AFF, BEE, _x000D_
AEE, AEF, AAB, BDE, BDF, AFD, CCE, _x000D_
BED, CDD, BFB, BFC, CEB, CFA, ADE, ADF, _x000D_
BCE, BCF, </t>
  </si>
  <si>
    <t xml:space="preserve">FFF, FFE, EFF, FEF, FFD, EFE, FEE, _x000D_
EEF, DFF, FDF, FFB, FFC, EFD, FED, EEE, DFE, FDE, DEF, EDF, CFF, FCF, FFA, EFB, EFC, FEB, FEC, EED, DFD, FDD, _x000D_
DEE, EDE, CFE, FCE, DDF, CEF, ECF, BFF, FBF, FF9, EFA, FEA, EEB, EEC, DFB, DFC, FDB, FDC, DED, EDD, CFD, </t>
  </si>
  <si>
    <t xml:space="preserve">BEF, AFF, BFD, BEE, AFE, CCF, BDF, AEF, 9FF, CFE, CEF, BFF, DFF, CFA, _x000D_
CEB, CEC, BFB, BFC, CDD, BED, AFD, CCE, BDE, AEE, 9FE, DFB, BCF, CBF, ADF, DEC, DED, CFC, CFD, DAF, 9EF, 8FF, DDE, CEE, BFE, CDF, DCF, EFC, EED, EEE, DFD, DFE, DEF, EDF, CFF, DF7, </t>
  </si>
  <si>
    <t xml:space="preserve">BEF, AFF, BFD, BEE, AFE, CCF, BDF, AEF, CFE, CEF, BFF, DFF, CFA, _x000D_
CEB, CEC, BFB, BFC, CDD, BED, AFD, </t>
  </si>
  <si>
    <t xml:space="preserve">0BF, 0CE, 2FF, 0DC, 0DD, 0EA, 0EB, 0F9, _x000D_
0AF, 19F, 3DF, 2EF, 1AE, 0BE, 1FF, 1BC, 1BD, 3ED, 3EE, 0CC, 0CD, 04F, 2FD, 2FE, 06C, 1CA, 1CB, 0DA, 0DB, 3FC, 1D9, 089, 0E9, 097, 1E7, 1E8, 0F7, 0F8, 1F6, 0B4, _x000D_
0D1, 09F, 18F, 27F, 3CF, 2DF, 4BF, 1EF, 0AE, 19E, </t>
  </si>
  <si>
    <t xml:space="preserve">AFF, BEF, BFD, _x000D_
AEF, BDF, ABA, CCF, AFD, AFE, BED, BEE, CDD, BFC, _x000D_
CEC, CFA, FFF, ADF, _x000D_
BCF, AAA, AAB, </t>
  </si>
  <si>
    <t xml:space="preserve">FFE, FFF, EFE, EFF, FEE, FEF, FFD, DFE, DFF, EEE, EEF, _x000D_
EFD, FDE, FDF, FED, CFE, CFF, FFC, DEE, DEF, DFD, EDE, EDF, EED, BFE, BFF, FCE, FCF, EFC, CEE, CEF, FDD, CFD, FEC, DDE, DDF, DED, FFB, _x000D_
AFE, AFF, ECE, ECF, DFC, EDD, BEE, BEF, FBE, FBF, EEC, BFD, </t>
  </si>
  <si>
    <t xml:space="preserve">0EF, 0FB, 0FE, 0BD, 0BF, 3FF, 0CE, 1AF, 1FC, 1FE, 1FF, 07F, _x000D_
2EC, 1BE, 0DD, 29F, 2EE, 0DF, 1CD, 0EB, 0EC, 3DE, 1CF, 0EE, 09F, 2FD, 2FF, 1DB, 0AB, 2BF, 0AD, 0AE, 1DE, 3ED, 0F8, 0FA, 18F, 0AF, 0FC, 0FD, 3EF, 0FF, 5FE, _x000D_
05E, 2CB, 0BA, 19B, 1E8, 0BC, 2CE, </t>
  </si>
  <si>
    <t xml:space="preserve">AFF, BEF, _x000D_
AED, AEF, AAF, CFF, BDD, AFC, BDF, AFE, ABE, _x000D_
BEC, CCF, BEE, ACA, ACD, ACF, DFD, CDE, DBF, </t>
  </si>
  <si>
    <t xml:space="preserve">0FF, 1EF, 2DF, 1FE, _x000D_
0EF, 2EE, 1DF, 0BB, 2CF, 0FE, 2FC, 3BF, 1EE, _x000D_
09D, 3EC, 0CA, 0DF, 4AF, 2DE, 18D, 0F6, 1CF, 7FE, 3CE, 59F, 07F, 0AB, 0AC, 1FC, 1FD, 1E6, 3FA, 3FB, 2BF, 8EE, 0D8, 0D9, 0EE, 4BE, 2EC, 2ED, 16F, 19B, 19C, 4EA, _x000D_
3AF, 1C8, 1DE, 08D, 08E, </t>
  </si>
  <si>
    <t xml:space="preserve">ABE, CFF, ACD, _x000D_
DEF, AAE, AAF, EDF, ADB, BFF, FCF, DFE, _x000D_
BCB, CEF, ABD, EEE, CBB, AEA, DDF, BAD, AFF, </t>
  </si>
  <si>
    <t xml:space="preserve">FFF, EFF, FEF, FFE, DFF, EEF, FDF, _x000D_
EFE, FEE, CFF, DEF, EDF, FCF, FFD, DFE, EEE, FDE, BFF, CEF, DDF, ECF, FBF, EFD, FED, CFE, DEE, _x000D_
EDE, FCE, AFF, BEF, CDF, FFB, FFC, DCF, EBF, FAF, DFD, EED, FDD, BFE, CEE, DDE, ECE, FBE, 9FF, AEF, BDF, EFB, EFC, CCF, </t>
  </si>
  <si>
    <t xml:space="preserve">1FE, 0BC, 0FE, 0FF, 1EE, 1EF, 2DE, _x000D_
07F, 16F, 0E9, 0CB, 0AC, 0AD, 19C, 08E, 1FD, 0EE, 0EF, 2ED, 17E, 1DE, 1DF, 2CE, 2CF, _x000D_
3BE, 06F, 15F, 24F, 5FE, 5FF, 6EE, 00F, 0D9, 0DA, 0F8, 1C9, 0BB, 1AB, 09C, 09D, 18C, 18D, 0FD, 1ED, 27C, 2FB, 2FC, 07E, 0DE, 0DF, </t>
  </si>
  <si>
    <t xml:space="preserve">AEF, BFD, _x000D_
ADF, AFD, AFE, BED, BCF, CDD, CBF, CFB, _x000D_
AAB, EFF, FEF, AED, AEE, ACF, BDD, BDE, BBF, BFB, </t>
  </si>
  <si>
    <t xml:space="preserve">0BF, 1FE, 2EE, 0EB, _x000D_
0FE, 0FF, 0AF, 0BE, 1EE, 1EF, 19F, 0CD, 1FD, 06F, 1AE, 2DE, 2DF, _x000D_
0DB, 0DC, 28F, 1BD, 2ED, 08C, 3CE, 0EA, 1CB, 4FF, 09B, 0EE, 0EF, 2FB, 2FC, 3DD, 09F, 0F8, 0F9, 4BE, 1DA, 0FD, 2BB, 5EF, 0AE, 1DE, 1DF, 3EB, 3EC, 0B8, 1E8, 1E9, 18F, </t>
  </si>
  <si>
    <t xml:space="preserve">CFF, ACF, _x000D_
ADD, ADE, BFF, AEC, BCD, CEF, AFB, _x000D_
BDC, CFE, CBD, DDF, AFF, ABF, DEE, ECF, ACD, ACE, BEF, </t>
  </si>
  <si>
    <t xml:space="preserve">FFF, EFF, FFD, FFE, FEF, DFF, EFD, EFE, FFC, _x000D_
EEF, FED, FEE, CFF, DFD, DFE, FDF, EFC, DEF, FFB, EED, EEE, BFF, FEC, CFD, CFE, EDF, DFC, FDD, FDE, CEF, EFB, DED, DEE, FF9, FFA, _x000D_
FCF, AFF, EEC, BFD, BFE, DDF, FEB, CFC, EDD, EDE, BEF, DFB, FDC, CED, CEE, </t>
  </si>
  <si>
    <t xml:space="preserve">FFE, FFF, EFE, EFF, FFD, DFE, DFF, FEE, FEF, EFD, _x000D_
FFC, CFE, CFF, EEE, EEF, DFD, FED, EFC, BFE, BFF, DEE, DEF, FDE, FDF, FFA, FFB, CFD, EED, DFC, FEC, AFE, AFF, CEE, CEF, EDE, EDF, EFA, EFB, BFD, DED, FDD, _x000D_
FF9, CFC, EEC, BEE, BEF, 9FE, 9FF, DDE, DDF, </t>
  </si>
  <si>
    <t xml:space="preserve">FFE, FFF, EFE, EFF, FFD, DFE, DFF, FEE, FEF, EFD, _x000D_
FFC, CFE, CFF, EEE, EEF, DFD, FED, EFC, BFE, BFF, </t>
  </si>
  <si>
    <t xml:space="preserve">0DF, 0BF, 3FE, 0FB, 0DB, 1CF, _x000D_
0EC, 0ED, 1F9, 0BB, 1AF, 0CC, 0CD, 4EE, 2FE, 2FF, 0DE, 1EB, 0F7, 0AD, 0BE, 0D7, 1CB, 0CF, 2BF, 3FD, _x000D_
0E8, 0E9, 1DC, 1DD, 2E9, 0F9, 0FA, 08D, 1AB, 09E, 09F, 0C9, 0AF, 1BC, 1BD, 29F, 5DE, 3EE, 3EF, 0DA, 1FE, 1FF, 7FF, 1CE, </t>
  </si>
  <si>
    <t xml:space="preserve">CFE, ACF, DFD, _x000D_
BFE, BFF, AEB, DEE, EFB, BBF, ADC, ADD, AAB, CCC, _x000D_
CFD, BEA, EED, ACE, CBE, AFE, AFF, </t>
  </si>
  <si>
    <t xml:space="preserve">0FB, 0ED, 0DF, 1EB, 1F9, 1DD, 1CF, _x000D_
6FE, 0EB, 0EC, 0F9, 0FA, 2E9, 0DD, 0DE, 2DB, 2F7, 2F8, 2CD, 0CF, 2BF, 5FE, 5FF, 7EE, _x000D_
0C4, 0D2, 0B6, 1E9, 1EA, 1DB, 1DC, 1F7, 1F8, 3D9, 3DA, 3E7, 3E8, 0A8, 1CD, 1CE, 3CB, 3F6, 3BD, 1BF, 099, 3AF, 08B, 4FE, 4FF, 6EE, </t>
  </si>
  <si>
    <t xml:space="preserve">EFE, ADB, ACD, ABE, DFE, DFF, FEE, _x000D_
BCB, BBD, BAE, BAF, CFE, CFF, EEE, EEF, EFD, _x000D_
ADA, ACB, ACC, ABD, </t>
  </si>
  <si>
    <t xml:space="preserve">FFE, FFF, EFE, EFF, FFD, DFE, DFF, FEE, FEF, EFD, _x000D_
FFC, CFE, CFF, EEE, EEF, DFD, FED, EFC, BFE, BFF, DEE, DEF, FDE, FDF, FFA, FFB, CFD, EED, DFC, FEC, CEE, CEF, AFE, AFF, EDE, EDF, EFA, EFB, BFD, DED, FDD, _x000D_
FF9, CFC, EEC, BEE, BEF, 9FE, 9FF, DDE, DDF, </t>
  </si>
  <si>
    <t xml:space="preserve">0DF, 0BF, 3FE, 0FB, 0DB, 1CF, _x000D_
0EC, 0ED, 1F9, 0BB, 1AF, 0CC, 0CD, 4EE, 2FE, 2FF, 0DE, 1EB, 0F7, 0AD, 0BE, 0D7, 1CB, 2BF, 0CF, 3FD, _x000D_
0E8, 0E9, 1DC, 1DD, 2E9, 0F9, 0FA, 08D, 1AB, 09E, 09F, 0C9, 0AF, 1BC, 1BD, 29F, 5DE, 3EE, 3EF, 0DA, 7FF, 1FE, 1FF, 1CE, </t>
  </si>
  <si>
    <t xml:space="preserve">CFE, ACF, DFD, _x000D_
AEB, BFE, BFF, DEE, EFB, BBF, ADC, ADD, AAB, CCC, _x000D_
CFD, BEA, EED, ACE, CBE, AFE, AFF, </t>
  </si>
  <si>
    <t xml:space="preserve">0FB, 0ED, 0DF, 1EB, 1F9, 1DD, 1CF, _x000D_
6FE, 0EB, 0EC, 0F9, 0FA, 2E9, 2DB, 0DD, 0DE, 2F7, 2F8, 2CD, 0CF, 2BF, 5FE, 5FF, 7EE, _x000D_
0C4, 0D2, 0B6, 1E9, 1EA, 1DB, 1DC, 1F7, 1F8, 3D9, 3DA, 0A8, 3E7, 3E8, 1CD, 1CE, 3CB, 3F6, 3BD, 099, 1BF, 3AF, 08B, 4FE, 4FF, 6EE, </t>
  </si>
  <si>
    <t xml:space="preserve">0DE, 0ED, 1CE, 0FB, 0FC, 1EB, 2FF, _x000D_
07F, 1FA, 2DB, 3EF, 08E, 0E6, 0CE, 0CF, 16F, 09C, 3FD, 3FE, 4DF, 0DD, 1BE, 1BF, 0AB, 2F8, 4ED, 18C, 0EB, 0EC, 1FF, 1CD, _x000D_
0B9, 2AE, 2AF, 4FC, 0FA, 1DB, 1DC, 2EF, 5DD, 2BD, 0C8, 1A9, 39E, 06F, 1EA, 2FD, 2FE, 2CB, 2CC, </t>
  </si>
  <si>
    <t xml:space="preserve">BFE, BFF, AAF, CEE, CEF, ABE, CFD, _x000D_
DDE, ACC, ACD, BAE, AFE, AFF, DED, ADB, ECE, BBC, BEE, BEF, DFB, </t>
  </si>
  <si>
    <t xml:space="preserve">FFF, FEF, EFF, FFD, FFE, FDF, EEF, DFF, _x000D_
FED, FEE, EFD, EFE, FCF, EDF, DEF, CFF, FFC, FDD, FDE, EED, EEE, DFD, DFE, FBF, ECF, DDF, CEF, FEC, BFF, EFC, FCD, FCE, EDD, EDE, _x000D_
DED, DEE, FAF, CFD, CFE, EBF, FFB, DCF, CDF, FDC, BEF, EEC, DFC, AFF, FBD, FBE, </t>
  </si>
  <si>
    <t xml:space="preserve">DFF, CEF, BFF, EDF, DEF, DED, CFF, CFD, CFE, DCF, CDF, EEE, BEF, DFE, FBF, DFC, AFF, ECF, ECD, DDF, FEF, DDD, DDE, EFF, CED, CEE, EFD, _x000D_
EAF, BFD, BFE, DBF, FCE, CCF, EDE, FFF, BDF, DEE, EDC, FFD, FFE, FAF, DEC, AEF, EBF, FFB, FAD, CFC, 9FF, EBD, EBE, </t>
  </si>
  <si>
    <t xml:space="preserve">DFF, CEF, BFF, EDF, DEF, DED, CFF, CFD, CFE, DCF, CDF, EEE, BEF, DFE, FBF, DFC, AFF, ECF, ECD, DDF, </t>
  </si>
  <si>
    <t xml:space="preserve">0BF, 0DD, 3EF, 2FF, 19F, 1BD, 0AF, 0CD, 0CE, 0EC, _x000D_
4CF, 3DF, 03E, 3FE, 2EF, 1FF, 27F, 29D, 18F, 1AD, 1AE, 1CC, 09F, 0BD, 0BE, 2F8, 1EA, 0DC, 0FA, 0FB, _x000D_
4BF, 4DE, 3CF, 06B, 11E, 04D, 4FC, 3EE, 0A8, 02E, 02F, 2DF, 0C6, 2FE, 1EF, 37D, 28D, 28E, 26F, 0FF, </t>
  </si>
  <si>
    <t xml:space="preserve">CEF, BFF, ABD, ADB, _x000D_
DCF, CDF, DED, BEF, CFD, CFE, AAD, AFF, BBB, ACB, ACC, AEA, _x000D_
EAF, DBF, ECD, CCF, </t>
  </si>
  <si>
    <t xml:space="preserve">FFF, FEF, EFF, FFE, FDF, EEF, DFF, _x000D_
FEE, EFE, FFD, FCF, EDF, DEF, CFF, FDE, EEE, DFE, FED, EFD, FBF, ECF, DDF, CEF, FFC, BFF, _x000D_
FCE, EDE, DEE, CFE, FDD, EED, DFD, FAF, EBF, DCF, CDF, FEC, BEF, EFC, AFF, FBE, ECE, DDE, CEE, BFE, FFA, FFB, FCD, EDD, DED, </t>
  </si>
  <si>
    <t xml:space="preserve">08F, 1FE, 07F, 09E, _x000D_
0BC, 15F, 1EE, 1EF, 0DB, 19C, 06F, 0F9, 2CE, 08E, 0FE, 0FF, 0AC, 0AD, 2ED, 14F, 1D9, 03C, _x000D_
3AE, 16E, 1DE, 1DF, 0CB, 18C, 05F, 1FD, 22F, 079, 0E9, 0EA, 2BE, 2BF, 1AB, 07E, 0EE, 0EF, 3EB, 4FE, 4FF, 26C, 09C, 09D, 2DD, 00E, 1C9, 13F, </t>
  </si>
  <si>
    <t xml:space="preserve">BFF, ABD, CDF, _x000D_
BEF, AFA, AAD, AFF, CCF, ACC, FFF, CEE, _x000D_
BDF, AEA, DAF, BFE, AEF, CBF, BCA, ABC, DEC, </t>
  </si>
  <si>
    <t xml:space="preserve">FFE, FFF, EFE, EFF, FEE, FEF, FFD, DFE, DFF, EEE, EEF, FDE, FDF, _x000D_
EFD, FED, CFE, CFF, FFC, DEE, DEF, EDE, EDF, FCE, FCF, DFD, EED, FDD, BFE, BFF, EFC, CEE, CEF, FEC, DDE, DDF, ECE, ECF, FBE, FBF, CFD, _x000D_
FFB, DED, EDD, FCD, AFE, AFF, DFC, BEE, BEF, EEC, </t>
  </si>
  <si>
    <t xml:space="preserve">BFE, CFF, AFE, AFF, BEE, BEF, CDE, DCE, BFF, EFE, BFD, EFC, CEF, FEE, CED, DDF, DDD, ECF, CFE, FFF, 9FE, 9FF, FFD, CFC, _x000D_
DEE, AEE, AEF, DEC, EDE, BDE, BDF, CCE, CCF, DBE, DBF, DFE, DFF, DFC, DFD, EAE, AFD, DFB, EEE, EEF, BED, EEC, EED, CDF, FDE, FDF, </t>
  </si>
  <si>
    <t xml:space="preserve">BFE, CFF, AFE, AFF, BEE, BEF, CDE, DCE, BFF, EFE, BFD, EFC, CEF, FEE, CED, DDF, DDD, ECF, CFE, FFF, </t>
  </si>
  <si>
    <t xml:space="preserve">1FE, 1FF, 2EE, 08F, 17F, 2FD, 0BC, 0FE, 0FF, _x000D_
1EE, 1EF, 2DE, 2DF, 09E, 3CE, 0E9, 18E, 0CB, 07F, 3FB, 16F, 03D, 1FD, 2ED, 25F, 0AC, 0AD, 3DD, _x000D_
19C, 0F8, 0EE, 0EF, 1DE, 1DF, 28C, 2CE, 2CF, 01F, 0D9, 0DA, 08E, 3BE, 3BF, 1C9, 4AE, 17E, 5FF, 2B9, 6EF, 59E, </t>
  </si>
  <si>
    <t xml:space="preserve">BFE, _x000D_
CFC, AFE, AFF, DEC, BEE, BEF, CDE, CDF, DCE, ACA, BBA, _x000D_
AAC, DFB, BFC, BFD, CEC, CED, AEE, AEF, </t>
  </si>
  <si>
    <t xml:space="preserve">0BE, 0AE, 00F, 0FB, 18E, _x000D_
2EE, 0CD, 09E, 09F, 04C, 1FE, 1FF, 0EB, 0EC, 17E, 2DE, 2DF, 01E, 1CB, 0BD, 06B, 25E, 3BE, _x000D_
19D, 08E, 08F, 03C, 03D, 1EE, 1EF, 2FD, 0DB, 0DC, 1EA, 16E, 16F, 2CE, 2CF, 3DD, 5FE, 11C, 1BB, 1BC, 0AD, 00E, 05B, 24E, 0FE, 0FF, 3AE, </t>
  </si>
  <si>
    <t xml:space="preserve">ADD, AAF, CFF, AFB, ACD, _x000D_
BDB, CEF, BAD, DFD, AEB, AEC, DCF, BFF, ABD, ABE, BCB, _x000D_
CDF, DED, CAB, ADB, </t>
  </si>
  <si>
    <t xml:space="preserve">FFF, FEF, EFF, FFD, FFE, FDF, EEF, DFF, _x000D_
FED, FEE, EFD, EFE, FFC, FCF, EDF, DEF, CFF, FDD, FDE, EED, EEE, DFD, DFE, FEC, EFC, FBF, ECF, DDF, CEF, BFF, FFB, _x000D_
FCD, FCE, EDD, EDE, DED, DEE, CFD, CFE, FDC, EEC, DFC, FAF, EBF, DCF, CDF, BEF, AFF, FEB, EFB, </t>
  </si>
  <si>
    <t xml:space="preserve">FFF, FEF, EFF, FFE, FDF, EEF, DFF, _x000D_
FEE, EFE, FCF, EDF, DEF, FFD, CFF, FDE, EEE, DFE, FBF, ECF, DDF, FED, CEF, EFD, BFF, FCE, EDE, _x000D_
DEE, CFE, FFB, FFC, FAF, EBF, DCF, FDD, CDF, EED, BEF, DFD, AFF, FBE, ECE, DDE, CEE, FEB, FEC, BFE, EFB, EFC, F9F, EAF, </t>
  </si>
  <si>
    <t xml:space="preserve">5FF, 6DF, 5EF, 4FF, 8FF, 6EE, 5FE, 7BF, 6CF, _x000D_
7EF, 5DF, 6FF, 6FD, 4EF, 3FF, 9DF, 8EF, 7CE, 8ED, 7FF, 6DE, 7FD, 7FE, 5EE, 7FB, 89F, 4FE, 7AF, 8CF, BFF, 9EE, 6BF, 7DF, 8FE, 7DD, 5CF, 6EF, 8FC, 6ED, 4DF, 8FA, ABF, 5FD, 3EF, 9CF, 8AE, 9CD, AEF, 8DF, 2FF, </t>
  </si>
  <si>
    <t xml:space="preserve">1EF, 0FF, 2CF, 1FE, 1DF, 0EF, _x000D_
0BB, 0F8, 09D, 07F, 3AF, 2DE, 2FC, 2BF, 1EE, 1CF, 0FE, 0DF, 19B, 0CA, 0AB, 0AC, 0E8, 17D, _x000D_
08D, 08E, 15F, 06F, 6FE, 3DC, 3BE, 48F, 3FA, 39F, 2CE, 2EC, 2ED, 2AF, 1DE, 01C, 1FC, 1FD, 1BF, 0EE, 0CF, 27B, 1AA, 1C8, 18B, 18C, </t>
  </si>
  <si>
    <t xml:space="preserve">AFF, _x000D_
BDF, AEF, BFD, _x000D_
CBF, BCF, CDD, ADF, BED, BEE, AFD, AFE, _x000D_
CAF, DBD, BBF, CCD, CCE, ACF, BDD, BDE, </t>
  </si>
  <si>
    <t xml:space="preserve">0FE, 0FF, 0FC, 0EE, 0FA, 0DF, 0DD, 1FF, 0CE, 1FD, 1EE, 1EF, _x000D_
1FB, 1EC, 1DE, 0AF, 4FE, 1EA, 1CF, 2FE, 1CD, 2EF, 2FC, 1BE, 0FD, 2ED, 0EF, 2DE, 2DF, 0FB, _x000D_
2EB, 0EC, 0ED, 2DC, 0DE, 0F9, 5FD, 3FE, 3FF, 2CE, 0EA, 0EB, 0CF, 5EE, 2DA, 0DC, 19F, 2BF, 3FC, 3FD, </t>
  </si>
  <si>
    <t xml:space="preserve">ADE, BFE, BFF, _x000D_
BCE, AFE, AFF, CFD, CEE, CEF, _x000D_
EDE, AFA, AFB, AEC, ADD, ACE, ACF, CBE, FFE, FFF, ACA, </t>
  </si>
  <si>
    <t xml:space="preserve">FFE, FFF, EFE, EFF, FEE, FEF, DFE, DFF, FFD, EEE, EEF, CFE, CFF, EFD, _x000D_
FDE, FDF, DEE, DEF, FED, BFE, BFF, DFD, FFC, EDE, EDF, CEE, CEF, EED, AFE, AFF, CFD, EFC, FCE, FCF, DDE, DDF, FDD, BEE, BEF, DED, FEC, 9FE, 9FF, BFD, DFC, _x000D_
FFB, ECE, ECF, CDE, CDF, </t>
  </si>
  <si>
    <t xml:space="preserve">FFE, FFF, EFE, EFF, FEE, FEF, DFE, DFF, FFD, EEE, EEF, CFE, CFF, EFD, _x000D_
FDE, FDF, DEE, DEF, FED, BFE, </t>
  </si>
  <si>
    <t xml:space="preserve">1FF, 2EF, 0FF, 2FE, _x000D_
0CD, 3DF, 0DC, 1EF, 3EE, 1BD, 0EA, 0EB, 1FE, 4CF, 3FC, 6FF, 1CC, _x000D_
2DF, 0F9, 0AF, 0EF, 4DE, 1DA, 2AD, 2EE, 06E, 0BD, 0BE, 0FE, 5BF, 4EC, 7EF, 07D, 2BC, 3CF, 1E9, 5FF, 2FC, 2FD, 0CC, 1DF, 19F, 7FE, 4FB, 2CA, 3DE, _x000D_
39D, 1F8, 0DA, 0DB, </t>
  </si>
  <si>
    <t xml:space="preserve">DFE, ABF, ACE, EEE, CFE, CFF, _x000D_
ADD, BAF, BBE, AEB, AEC, FDE, DEE, DEF, BFE, BFF, BCD, _x000D_
AFA, AAF, DFD, </t>
  </si>
  <si>
    <t xml:space="preserve">1FF, 2EF, 0FF, _x000D_
3DF, 1EF, 2FD, 2FE, 4CF, 2DF, 08E, 3ED, 3EE, 0BA, 0EF, 1FD, 1FE, 4FB, _x000D_
5BF, 3CF, 4DD, 4DE, 1DF, 17E, 09C, 1AA, 2ED, 2EE, 5EB, 0C8, 0C9, 3FB, 3FC, 0FD, 0FE, 6F9, 0F5, 6AF, 4BF, _x000D_
5CD, 5CE, 2CF, 3DD, 3DE, 18C, 29A, 6DB, 0DF, 26E, 07E, 07F, </t>
  </si>
  <si>
    <t xml:space="preserve">BFE, CEE, AFE, AFF, _x000D_
DDE, BEE, BEF, CFC, CFD, _x000D_
ECE, CDE, CDF, AEE, AEF, DEC, DED, BFC, BFD, EFA, DCE, </t>
  </si>
  <si>
    <t xml:space="preserve">FFF, FEF, EFF, FFE, EEF, FDF, DFF, _x000D_
FEE, EFE, FFD, EDF, DEF, FCF, CFF, EEE, FDE, DFE, FED, EFD, FFC, DDF, ECF, CEF, FBF, BFF, _x000D_
EDE, DEE, FCE, CFE, EED, FDD, DFD, FEC, EFC, CDF, DCF, BEF, EBF, AFF, FAF, FFA, FFB, DDE, ECE, CEE, FBE, BFE, EDD, DED, FCD, </t>
  </si>
  <si>
    <t xml:space="preserve">0DD, 0EC, 0BF, 2EF, 1FF, _x000D_
1BD, 0FA, 0CD, 0CE, 2FE, 1CC, 0DC, 19F, 0AF, 05E, 3FC, 4BF, 3CF, 2DF, 1EF, 0FF, _x000D_
1DA, 1DB, 0EA, 0EB, 29D, 06D, 1AD, 1AE, 0BD, 0BE, 3DE, 2EE, 1FE, 0D5, 0A8, 07B, 07C, 16B, 2AC, 1E9, 1BC, 6FE, 0CC, 0F9, 18F, 27F, 09F, 4DC, 04E, </t>
  </si>
  <si>
    <t xml:space="preserve">AEF, AFD, AFE, BED, _x000D_
ADF, BCF, CBF, BFC, _x000D_
AED, AEE, BDD, BDE, CCD, CCE, DBD, AAB, CFA, ACF, BBF, AFC, </t>
  </si>
  <si>
    <t xml:space="preserve">2FE, 0BF, 0CE, 1AF, 0DC, 0DD, _x000D_
1FE, 1FF, 0EB, 1CC, 2EE, 2EF, 0F9, 0FA, 1DB, 2FD, 0AF, 3DE, 1E9, 06F, 0BE, 3ED, _x000D_
07D, 4CE, 19F, 1F8, 2D9, 0FE, 0FF, 0CC, 0CD, 08C, 0E4, 1AE, 3FB, 3FC, 1EE, 1EF, 16D, 28F, 09A, 09B, 0DB, 1BC, 1BD, 0F3, 4EB, 5FF, 29E, 1FD, </t>
  </si>
  <si>
    <t xml:space="preserve">AEF, AFE, BDF, BEE, CCF, _x000D_
BFC, ADF, AAD, CEC, _x000D_
ABC, AEE, BCF, CFB, ACA, AFC, AFD, BDE, CBF, EFE, EFF, </t>
  </si>
  <si>
    <t xml:space="preserve">5FF, 6DF, 5EF, 7EE, 6EE, 4FF, 7FF, 6FE, 6FF, 5FE, 7FD, 6FD, 6CF, _x000D_
5DF, 8DF, 7DE, 7DF, 6DE, 4EF, 7EF, 6EF, 5EE, 7AF, 8EE, 7ED, 9EE, 6ED, 3FF, 4FE, 7EB, 6BF, 7FE, 8FE, 8FF, 9FF, 5FD, 8BE, 9BF, 7BE, 8FC, 8FD, 7FC, 9FD, 6FB, 6FC, 5CF, 8CF, 7CE, 7CF, 6CE, </t>
  </si>
  <si>
    <t xml:space="preserve">ACE, ADF, ADD, AEE, BEE, CEF, AEC, BEC, AFE, AFF, ABE, ABF, BFF, BBF, AFC, AFD, ABC, BFD, CFE, ACF, </t>
  </si>
  <si>
    <t xml:space="preserve">FFF, FEF, EFF, FFD, FFE, FDF, EEF, _x000D_
DFF, FED, FEE, FCF, EFD, EFE, EDF, FFC, DEF, FDD, FDE, CFF, FBF, EED, EEE, ECF, DFD, DFE, FEC, DDF, FCD, FCE, EFC, CEF, FAF, EDD, EDE, _x000D_
BFF, FFB, EBF, DED, DEE, FDC, DCF, CFD, CFE, FBD, FBE, EEC, CDF, F9F, ECD, ECE, </t>
  </si>
  <si>
    <t xml:space="preserve">0FF, 1DF, 0EF, _x000D_
09D, 07F, 2BF, 1CF, 1EE, 0DF, 0FE, 08D, 08E, 06F, 0AC, 2AF, 0CA, 2CE, _x000D_
0E9, 2EC, 1BF, 1DE, 1FC, 1FD, 16D, 18C, 14F, 1AA, 38F, 0CF, 0EE, 3CC, 1E7, 07D, 07E, 09C, 05F, 29F, 0BA, 0BB, 5EE, 2BE, 0D9, 2DC, 2DD, 2FB, 0F7, 0F8, _x000D_
24D, 1AF, 28A, </t>
  </si>
  <si>
    <t xml:space="preserve">ABF, ADD, CFF, BBD, _x000D_
AAF, ACD, ACE, AEC, DDF, DFE, CEF, _x000D_
BAD, BCC, BFF, BEA, ABD, ABE, EBF, ADC, AFA, </t>
  </si>
  <si>
    <t xml:space="preserve">FFF, EFF, FFE, FEF, DFF, EFE, EEF, _x000D_
CFF, FFD, FEE, FDF, DFE, DEF, BFF, EFD, EEE, EDF, CFE, CEF, AFF, FFC, FED, FDE, DFD, DEE, FCF, DDF, BFE, _x000D_
BEF, 9FF, EFC, EED, EDE, CFD, CEE, ECF, CDF, AFE, AEF, FFA, FFB, FEC, 8FF, FDD, DFC, DED, FCE, DDE, BFD, FBF, </t>
  </si>
  <si>
    <t xml:space="preserve">0EE, 0EF, 0FD, 1DE, 1DF, 3FF, 1ED, 1FC, _x000D_
2CE, 2DD, 4FD, 2FA, 0CB, 0CC, 0BD, 0DA, 0AE, 0AF, 0E9, 0DE, 0DF, 2FF, 0ED, 0F7, 0FC, 06F, _x000D_
3CD, 3BE, 5ED, 3EA, 1BB, 1CA, 1AD, 19E, 19F, 3EF, 1E7, 1CE, 1CF, 1DD, 3FD, 3FE, 1EC, 1FA, 1FB, 1FF, 15F, 6DD, 4BD, 4AE, </t>
  </si>
  <si>
    <t xml:space="preserve">BFF, ADD, AFA, CFD, _x000D_
AFF, DED, BEF, _x000D_
BFD, BFE, FFF, ABF, ACD, ACE, ADC, EDD, AEA, AEB, CDF, CED, CEE, </t>
  </si>
  <si>
    <t xml:space="preserve">FFF, EFF, FFE, FEF, DFF, EFE, _x000D_
EEF, FFD, FEE, FDF, CFF, DFE, DEF, EFD, EEE, FFC, EDF, FED, FDE, FCF, BFF, CFE, CEF, DFD, DEE, EFC, _x000D_
DDF, EED, FFA, FFB, EDE, FEC, ECF, FDD, AFF, FCE, BFE, FBF, BEF, CFD, CEE, DFC, CDF, DED, EFA, EFB, DDE, EEC, FF9, DCF, </t>
  </si>
  <si>
    <t xml:space="preserve">0DE, 0FE, 0EF, 1EE, 1DF, _x000D_
0BD, 1FF, 0FA, 0EC, 2FE, 0DD, 2EF, 0CE, 0CF, 1EA, 1CD, 0FD, 1BE, 0EE, 0DF, _x000D_
1FB, 1FC, 1ED, 0AB, 3FF, 2AE, 1DE, 0F7, 2FA, 0E8, 09C, 1CF, 2EB, 0D9, 0DA, 4FD, 2DD, 0FF, 08E, 0CB, 4EF, 05F, 2CE, 0BC, 1FE, 07F, 2BF, 1C9, 0AD, 0AE, </t>
  </si>
  <si>
    <t xml:space="preserve">ADF, AFF, _x000D_
BFD, BEF, ABE, AAF, CED, AFB, AEC, AED, _x000D_
ADE, EFF, ACF, BEB, CFE, CFF, BDC, BCE, ABA, BBF, </t>
  </si>
  <si>
    <t xml:space="preserve">0AE, 0AF, 2FE, 2FF, 0BD, 19E, 3EE, 0CB, 3FD, 4DE, 0D9, 0DA, 1BB, 0E8, 1C9, 1FE, 1FF, _x000D_
4FB, 1D8, 0F6, 0F7, 09E, 09F, 2EE, 2EF, 1E6, 0AD, 2FD, 3DE, 3DF, 18E, 18F, 0BB, 0BC, 1F4, 19D, 3ED, 4CE, 4CF, 0C9, 0CA, 27E, 27F, 2E4, 1AB, 1AC, 0FE, 0FF, 3FB, 3FC, </t>
  </si>
  <si>
    <t xml:space="preserve">ACE, ACF, ADD, BBE, AEB, AEC, BCD, CAE, AFA, BDB, _x000D_
BEA, EFE, EFF, ABE, ABF, ACD, FEE, FEF, BAE, BAF, </t>
  </si>
  <si>
    <t xml:space="preserve">FFF, EFF, FEF, FFD, FFE, DFF, EEF, FDF, _x000D_
EFD, EFE, FED, FEE, CFF, DEF, EDF, FCF, FFC, DFD, DFE, EED, EEE, FDD, FDE, BFF, CEF, DDF, ECF, FBF, EFC, FEC, CFD, CFE, DED, DEE, EDD, EDE, _x000D_
FCD, FCE, AFF, BEF, FFB, CDF, DCF, EBF, FAF, DFC, EEC, FDC, BFD, BFE, </t>
  </si>
  <si>
    <t xml:space="preserve">1FE, 0EE, 2FF, 0CF, 0CD, 1BF, _x000D_
04F, 0FE, 0FF, 1EE, 1EF, 0FC, 0FD, 2DE, 1EC, 0FA, 0AE, 0AC, 19E, 0DE, 1CE, 0DC, 05E, 1FF, 1FD, 2EF, 2ED, 3DF, 1FB, 4CF, 0BF, _x000D_
0BD, 1AF, 1AD, 0BB, 29F, 0EF, 03F, 4FE, 4FF, 1DE, 1DF, 4FC, 0EC, 0ED, 1DC, 1DD, 03D, 2CE, 2CF, </t>
  </si>
  <si>
    <t xml:space="preserve">AEF, AFE, _x000D_
ADD, ADF, BCF, ABF, _x000D_
BFF, CEF, AEC, AEE, BDE, ACB, ACD, ACE, ACF, EFE, BBD, BBF, _x000D_
CFB, CAF, </t>
  </si>
  <si>
    <t xml:space="preserve">0DF, 0FD, 0CF, 0ED, 0EE, 1BF, 1DD, _x000D_
04E, 0BF, 0DD, 0DE, 1AF, 1CD, 1CE, 0FC, 29F, 1EC, 2BD, _x000D_
5FE, 07B, 099, 05D, 0AF, 03E, 03F, 0CD, 0CE, 19F, 0EC, 1BD, 1BE, 12E, 1DC, 2AD, 2AE, 28F, 0F4, 2CC, 1FA, 1FB, 39D, 37F, 2EA, _x000D_
48D, 3DA, 46F, 3F8, 4FE, 4FF, 5EE, </t>
  </si>
  <si>
    <t xml:space="preserve">AFF, BEF, CDF, CFD, _x000D_
AEF, BDF, CCF, BFD, BFE, CED, CEE, DBF, DDD, DFB, EEB, AAB, _x000D_
ADF, BCF, AFD, AFE, </t>
  </si>
  <si>
    <t xml:space="preserve">0EF, 0FC, 0FD, _x000D_
0EE, 0DF, 1CF, 09E, 3FD, 1F9, 2FF, _x000D_
1EB, 0FB, 1DC, 1DD, 0EC, 0ED, 0D7, 0DE, 1CE, 0C8, 0CF, 1BF, 0BA, 2AF, 0AB, 0AC, 09D, 08E, 08F, 17E, 06A, 3FC, 2F6, _x000D_
2E8, 1F8, 2FD, 2FE, 3ED, 3EE, 4DD, 1E9, 1EA, 2D9, 2DA, 0F9, 0FA, 1FF, 2EF, 3DF, 0F3, </t>
  </si>
  <si>
    <t xml:space="preserve">AEC, ACF, _x000D_
AFA, AEB, ADC, ADD, ACE, BCC, BFF, ABF, BBE, CFE, CEF, BAF, _x000D_
AEA, _x000D_
ADB, BDA, ACC, ACD, BCB, </t>
  </si>
  <si>
    <t xml:space="preserve">0FB, 0DF, 0ED, 2FE, 0FA, 0DE, _x000D_
1BF, 0EB, 0EC, 0CF, 08F, 1E8, 2FD, 1CD, 0F8, 0F9, 0DD, 09C, 1F5, 1F6, 1DA, 2EE, 2EF, 0C5, 1BE, _x000D_
0EA, 1FE, 1FF, 0A9, 0AA, 0CE, 08E, 3EB, 1E7, 2FB, 2FC, 1CB, 1CC, 0D2, 0D3, 29F, 0B7, 0F7, 0DB, 0DC, 1AF, 09B, 0BF, 2C8, 16F, </t>
  </si>
  <si>
    <t xml:space="preserve">AFE, AFF, BFB, _x000D_
BED, AFD, AAE, BDE, BDF, AEE, AEF, BFA, ABB, _x000D_
DFF, CDB, BEB, BEC, AFB, AFC, AAC, AAD, </t>
  </si>
  <si>
    <t xml:space="preserve">0FF, 0CD, 1EF, 1FE, 2DF, _x000D_
0F9, 0AF, 0EF, 2FC, 0BD, 0BE, 0FE, 1DF, 3EC, 19F, 0CC, 1AD, 1EE, _x000D_
2CF, 0DB, 1BC, 5FE, 09A, 1FC, 1FD, 2DE, 29D, 3BF, 0E9, 0EA, 1CB, 6EE, 2AC, 2EC, 2ED, 0DF, 09F, 3CE, 4F9, 4AF, 0B7, 1D9, 0F8, 0AD, 0AE, 05F, 0EE, _x000D_
3DC, 3DD, 2FB, </t>
  </si>
  <si>
    <t xml:space="preserve">AFD, BFB, _x000D_
ADF, DFF, AED, AEE, BCF, _x000D_
EEF, AFB, AFC, BDD, EFD, BEB, BEC, CCD, CFF, ACF, _x000D_
FED, BFA, CDB, </t>
  </si>
  <si>
    <t xml:space="preserve">FFF, FEF, EFF, FFE, FDF, EEF, _x000D_
FEE, FCF, DFF, EFE, EDF, FFD, FDE, FBF, DEF, EEE, ECF, FED, CFF, FCE, DFE, FAF, DDF, EFD, EDE, FFB, FFC, EBF, _x000D_
FDD, CEF, FBE, DEE, F9F, DCF, EED, BFF, ECE, CFE, FEB, FEC, EAF, FCD, CDF, DFD, FAE, DDE, F8F, EFB, EFC, DBF, </t>
  </si>
  <si>
    <t xml:space="preserve">0DD, 2EF, 0AF, 0CD, 0EC, _x000D_
1FF, 1AD, 2DF, 2FE, 09F, 0BD, 0BE, 3BF, 0DC, 02E, 06B, 0FA, 0FB, 17F, 1EF, 19D, 0A8, 3FC, 1BC, _x000D_
1DA, 2CF, 27D, 1F9, 2EE, 08F, 0FF, 0AD, 0AE, 0CC, 3AF, 01E, 01F, 03D, 05B, 05C, 3CE, 0EA, 0EB, 07A, 16F, 1DF, 18D, 18E, 098, 3EC, </t>
  </si>
  <si>
    <t xml:space="preserve">ADD, AFB, CFF, BDB, AAF, _x000D_
DFD, ACD, ACE, AEB, AEC, CEF, BAD, BCB, DCF, BFF, _x000D_
BEA, DED, ABD, ABE, CAB, </t>
  </si>
  <si>
    <t xml:space="preserve">0CF, 0FE, 0FF, 0FC, 1FF, 0AE, 0FA, 1FD, 0DE, 1DE, _x000D_
0BF, 1DC, 3FE, 2DF, 0BD, 0EE, 0EF, 18E, 1BE, 0EC, 0ED, 06F, 1EF, 09E, 09F, 0EA, 1ED, 2BE, 0CE, 09C, 19F, 1EB, 0E8, 2EE, 0CC, 19D, 09A, 1CE, 1CF, 0FD, _x000D_
0AF, 04E, 0CA, 1CC, 1CD, 07E, 01F, 3EE, 3EF, 0FB, </t>
  </si>
  <si>
    <t xml:space="preserve">ACF, AFC, AFD, CEF, _x000D_
ADE, BAF, BFF, ABF, BDC, CFE, DCF, _x000D_
AEC, AED, BBE, CDF, ACE, BEF, DFC, ACA, BEB, </t>
  </si>
  <si>
    <t xml:space="preserve">FFF, FEF, EFF, FDF, FFE, EEF, DFF, _x000D_
FCF, FEE, EDF, EFE, DEF, CFF, FDE, FBF, FFD, ECF, EEE, DDF, DFE, CEF, BFF, FCE, FAF, FED, EDE, EBF, EFD, _x000D_
DCF, DEE, CDF, CFE, BEF, FBE, FDD, F9F, AFF, FFB, FFC, ECE, EAF, EED, DDE, DBF, DFD, CCF, CEE, BDF, BFE, FAE, </t>
  </si>
  <si>
    <t xml:space="preserve">4EF, 6FE, 3FF, 5CF, 4DF, 4FE, 6EE, 3EF, 5FE, 5FF, 6AF, 2FF, 7EF, 5DE, 5BF, 5FD, 6FF, 7CE, 4CF, 4EE, 7ED, 9FE, _x000D_
6DE, 6DF, 3DF, 6FD, 3FE, 78F, 5EE, 5EF, 8CF, 6BE, 2EF, 6DD, 69F, 6FB, 7DF, 4FF, 5CE, 7FE, 5AF, 5ED, 8AE, 1FF, 6EF, 4DE, 7BE, 7BF, 4BF, 7DD, </t>
  </si>
  <si>
    <t xml:space="preserve">AEF, ACE, AED, CFE, ACC, BCF, DFF, ADF, AFE, BAE, BCD, DDE, ABE, ABF, ADD, BAC, AFC, CEE, ABC, ADB, </t>
  </si>
  <si>
    <t xml:space="preserve">0DF, 0FD, 1BF, 0CF, 4FF, 1DD, _x000D_
0ED, 0EE, 1FC, 1AF, 0BF, 2BD, 08B, 4EF, 1CD, 1CE, 3FF, 03F, 0DD, 0DE, 28F, _x000D_
05D, 1EC, 19F, 39D, 16B, 5CF, 0FC, 0AF, 2AD, 2AE, 2FA, 0C8, 07B, 07C, 4DF, 1BD, 1BE, 3EF, 02F, 0CD, 0CE, 5EE, 36F, 2CC, 2FF, 09A, 13D, 27F, 4FE, </t>
  </si>
  <si>
    <t xml:space="preserve">AEE, ADE, _x000D_
BEC, AFC, AFD, BBE, ACE, ACF, _x000D_
CCC, BDC, BDD, AEC, AED, EFF, BAE, BAF, BFB, ABE, ABF, DAC, </t>
  </si>
  <si>
    <t xml:space="preserve">0EF, 0BF, 0DE, 0FE, 0ED, 0DC, 0FC, 1DF, 0EB, 1CE, 1FE, 1FF, 1EE, 1FC, 2FF, 2EE, 1FA, 2FD, 2EC, 3EF, _x000D_
0DF, 0CE, 0CF, 4FE, 0AF, 0FF, 0EE, 0BE, 0DD, 09E, 09F, 0CC, 0CD, 0AD, 0FD, 0EC, 07F, 08E, 0BC, 1CF, 0DB, 09C, 1EF, 1BE, 1BF, 5FF, 0CB, 1DE, 19F, 0AB, </t>
  </si>
  <si>
    <t xml:space="preserve">AEE, AFF, AEC, AFD, BDE, BEF, BFE, CDF, CFE, CFF, _x000D_
CFC, ABF, AAE, ACE, DEE, ABD, ADE, ADF, AAC, AEF, </t>
  </si>
  <si>
    <t xml:space="preserve">FFF, EFF, FEF, DFF, FFE, EEF, FDF, _x000D_
CFF, EFE, DEF, FEE, EDF, FCF, BFF, DFE, CEF, FFD, EEE, DDF, FDE, ECF, AFF, FBF, CFE, BEF, EFD, DEE, CDF, FED, _x000D_
EDE, DCF, 9FF, FCE, EBF, BFE, AEF, DFD, CEE, FAF, BDF, FFB, FFC, EED, DDE, CCF, FDD, ECE, 8FF, DBF, AFE, </t>
  </si>
  <si>
    <t xml:space="preserve">0FC, 2FF, 0BF, 3EF, 1AF, _x000D_
1FF, 0EC, 05F, 0CE, 2EF, 1DC, 3FE, 0AF, 1BE, 3DF, 2CC, 4EE, 19F, 4CF, 08C, 28F, 0FF, 5BF, 7FF, 06E, 17C, _x000D_
0FB, 1EF, 0DC, 0DD, 37F, 8EF, 2FE, 6AF, 1EB, 04F, 0BE, 0D8, 2DF, 1CC, 1CD, 3EE, 46F, 2DB, 09F, 4FC, 4FD, 1AE, 13F, 3CF, </t>
  </si>
  <si>
    <t xml:space="preserve">ABF, CFF, BAF, DEF, EDF, _x000D_
ACE, BFF, AAF, BBE, CEF, DFE, DDF, EEE, _x000D_
ECF, AFF, AFB, ADD, FBF, BEF, ABE, </t>
  </si>
  <si>
    <t xml:space="preserve">0FE, 0EE, 0EF, _x000D_
1DE, 2CE, 03F, 0DE, 0DF, 1CE, 1CF, _x000D_
0FD, 2BE, 2BF, 1ED, 3AE, 2DD, 02F, 49E, 0CE, 0CF, 3CD, 7FF, 04E, 2FB, 11F, 1BE, 1BF, 58E, 06C, 8EF, 0ED, 3EB, _x000D_
2AE, 2AF, 20F, 08A, 1DD, 4DB, 39E, 39F, 6FF, 2CD, 17A, 0A8, 9FD, 1FB, 1FC, 01F, 48E, 48F, </t>
  </si>
  <si>
    <t xml:space="preserve">ABF, BAF, ADD, BCD, AFB, AFC, CBD, _x000D_
BEB, AAF, CDB, ACD, ACE, DCB, BBD, BBE, AEB, AEC, _x000D_
CAD, BDB, BDC, </t>
  </si>
  <si>
    <t xml:space="preserve">FFF, EFF, FEF, FFD, FFE, DFF, EEF, _x000D_
EFD, EFE, CFF, FDF, FED, FEE, FFC, DEF, DFD, DFE, BFF, EDF, EED, EEE, EFC, CEF, FCF, CFD, CFE, FDD, FDE, FEC, AFF, DDF, FFB, DED, DEE, _x000D_
DFC, BEF, ECF, BFD, BFE, EDD, EDE, EEC, 9FF, CDF, EFB, FBF, CED, CEE, FCD, FCE, </t>
  </si>
  <si>
    <t xml:space="preserve">1FF, 2EF, 0FA, 2FE, 3DF, 0FF, 0BF, 1EA, _x000D_
0CD, 0CE, 1EF, 1AF, 0DC, 3FC, 1FE, 1BD, 2DF, 0EA, 0EB, 5FF, _x000D_
1CC, 0AA, 4EC, 2EE, 2AD, 2F7, 0EF, 3CF, 0F9, 0AF, 1DA, 1DB, 6EF, 2FC, 2FD, 2BC, 3DE, 0FE, 0BD, 0BE, 06F, 0C7, 39D, 1DF, 1E9, 6FE, 4BF, 4FF, 19F, 2CA, </t>
  </si>
  <si>
    <t xml:space="preserve">AFE, AFF, ACC, BEE, BEF, _x000D_
BFD, CDE, AAE, AEE, AEF, CED, FFF, DCE, ABC, ABD, _x000D_
AFD, CFB, CFC, BDE, BDF, </t>
  </si>
  <si>
    <t xml:space="preserve">FFF, EFF, FEF, FFE, DFF, EEF, _x000D_
FDF, EFE, CFF, FEE, DEF, EDF, FFC, FFD, DFE, BFF, FCF, EEE, CEF, FDE, DDF, EFC, EFD, CFE, AFF, ECF, FEC, FED, DEE, BEF, _x000D_
FBF, EDE, CDF, DFC, DFD, FFB, BFE, 9FF, FCE, DCF, EEC, EED, CEE, AEF, EBF, FDC, FDD, DDE, BDF, CFC, </t>
  </si>
  <si>
    <t xml:space="preserve">1FF, 3FD, 2EF, 0AE, 0DB, 3DF, 0FF, 19E, _x000D_
1CB, 2FD, 2FE, 03F, 0BD, 1EF, 1F8, 28E, 0EA, 2BB, 3ED, 3EE, 7FF, 1AD, 2DF, 37E, 1DA, 04E, 09E, 09F, 4DD, 8EF, 0CB, 0CC, 1FD, 1FE, 3CF, 29D, _x000D_
0EF, 2CA, 0F8, 0F9, 3FC, 18E, 18F, 5CD, 1BB, 1BC, 2ED, 2EE, 6FF, 4BF, </t>
  </si>
  <si>
    <t xml:space="preserve">ABF, AEC, BAF, EFE, BDC, ACE, _x000D_
AFB, BBE, AAF, DFE, DFF, BEB, ADC, ADD, CAE, _x000D_
EEE, EEF, BCC, BCD, ABE, </t>
  </si>
  <si>
    <t xml:space="preserve">0ED, 0CF, 1BF, 0FB, 0FC, _x000D_
0DD, 0DE, 0BF, 1EB, 1CD, 1CE, 1AF, 2DB, 2BD, 29F, 3CB, 0EB, 0EC, _x000D_
0CD, 0CE, 3AD, 0AF, 38F, 1DB, 1DC, 1FA, 1BD, 1BE, 49D, 19F, 47F, 7FF, 2EA, 2CB, 2CC, 2AD, 2AE, 28F, 8EF, 56F, 3DA, 3BB, 3BC, 0DB, 0DC, 3F8, 0FA, _x000D_
0BD, 0BE, 39D, </t>
  </si>
  <si>
    <t xml:space="preserve">ADD, ABF, AFB, BCD, BEB, BAF, CBD, _x000D_
ACD, ACE, AEB, AEC, AAF, BBD, BBE, BDB, BDC, BFA, _x000D_
CCB, CCC, CAD, </t>
  </si>
  <si>
    <t xml:space="preserve">FFF, EFF, FEF, FFE, DFF, EEF, EFE, _x000D_
FDF, FEE, FFC, FFD, CFF, DEF, DFE, EDF, EEE, EFC, EFD, BFF, FCF, FDE, FEC, FED, FFB, CEF, CFE, DDF, DEE, DFC, DFD, _x000D_
AFF, ECF, EDE, EEC, EED, EFB, BEF, BFE, FBF, FCE, FDC, FDD, FEB, CDF, FFA, CEE, CFC, CFD, 9FF, DCF, </t>
  </si>
  <si>
    <t xml:space="preserve">0DF, 0EE, 0FD, 1CF, 0FF, 1FB, 0BE, _x000D_
0CD, 1EF, 0DC, 1FE, 1AE, 0EA, 2DF, 0CF, 0F9, 2EE, 0DE, 1DA, 0ED, 2FC, 3CF, 08F, 1BF, 0FB, 0FC, 09D, 09E, _x000D_
1CE, 0AC, 4FF, 1DD, 3EC, 0BB, 0EF, 2FF, 1EB, 1EC, 2AF, 0C9, 17F, 0FE, 18D, 2BE, 0D8, 1FA, 19C, 0AE, 0AF, 5EF, </t>
  </si>
  <si>
    <t xml:space="preserve">DFF, ADF, AED, AEE, AFC, BCF, _x000D_
BDD, BEC, CFF, CCD, _x000D_
DEF, DFE, ACF, ADD, ADE, EDF, AEC, EEE, AAB, AAC, </t>
  </si>
  <si>
    <t xml:space="preserve">0FC, 0DE, 1CE, _x000D_
0EC, 0ED, 1DC, 0FB, 2CC, 0CE, 0CF, 1EB, _x000D_
1BE, 1BF, 0DC, 0DD, 1F9, 1FA, 2AE, 2AF, 1CC, 1CD, 07B, 2E9, 0EB, 5FE, 39E, 2BC, 2BD, 0BE, 0BF, 089, 1DB, 6EE, 04F, 0C4, 2F7, 2F8, _x000D_
0F9, 0FA, 48E, 3AC, 3AD, 1AE, 1AF, 2CB, 179, 098, 0CC, 0CD, 05D, </t>
  </si>
  <si>
    <t xml:space="preserve">BFF, CEF, DDF, AFF, CFE, _x000D_
BEF, AAC, CDF, BFE, ABA, _x000D_
DFC, DCF, AEF, CEE, BAA, EEC, EBF, BDF, DDE, AFE, </t>
  </si>
  <si>
    <t xml:space="preserve">FFF, FEF, EFF, FFE, FDF, EEF, _x000D_
DFF, FEE, EFE, FCF, EDF, FFD, DEF, FDE, CFF, EEE, FBF, DFE, ECF, FED, DDF, EFD, FCE, CEF, EDE, FAF, FFC, _x000D_
BFF, DEE, EBF, FDD, DCF, CFE, EED, FBE, CDF, ECE, DFD, F9F, FEC, BEF, DDE, EAF, FCD, EFC, AFF, CEE, DBF, EDD, FAE, </t>
  </si>
  <si>
    <t xml:space="preserve">0FF, 0EF, _x000D_
1CF, 0FC, 08F, 0FE, 0DD, 06E, 0DF, _x000D_
1FF, 0BF, 2AF, 1DE, 09E, 1BD, 0EC, 1BF, 07D, 0EE, 07F, 2DF, 0CB, 19F, 0CD, 0CE, 05C, 2BE, 0CF, 05E, 3FE, 1ED, 0AD, 1EF, 29D, 0AF, _x000D_
1CC, 29F, 0F9, 1CE, 08C, 0FB, 08E, 15F, 3BF, 0FD, 1AB, 4FF, 2EE, 1AD, 1AE, </t>
  </si>
  <si>
    <t xml:space="preserve">AED, ACF, BEE, BCD, _x000D_
AFC, ADB, AFE, AFF, BAF, ADD, ADE, ABD, CEF, ABF, CCE, BFD, _x000D_
BDC, BFF, BDE, BDF, </t>
  </si>
  <si>
    <t xml:space="preserve">0AE, 0CC, 0EB, 2FF, 18E, 1AC, 09E, 09F, 0BC, 0BD, 3DF, _x000D_
0DB, 3FD, 03B, 2EF, 0F9, 0FA, 28C, 17E, 17F, 1FF, 19C, 19D, 4BF, 1BB, 4DD, 08E, 08F, 0AC, 0AD, 3CF, 1D9, 4FB, 0CB, 3ED, 3EE, 1F7, 1F8, _x000D_
00D, 2DF, 02B, 02C, 0E9, 0EA, 25E, 04A, 27C, 068, 2FD, 2FE, </t>
  </si>
  <si>
    <t xml:space="preserve">AAE, ACC, DEF, _x000D_
CFF, BAC, ABC, ABD, ADB, DDF, _x000D_
DFD, DFE, CEF, BBB, BFF, AAC, AAD, ACB, EBF, AEA, EDD, </t>
  </si>
  <si>
    <t xml:space="preserve">FFF, EFF, FFE, FEF, DFF, EFE, EEF, _x000D_
FFD, CFF, FEE, FDF, DFE, DEF, EFD, BFF, EEE, EDF, CFE, FFC, FED, CEF, FDE, FCF, DFD, AFF, DEE, DDF, _x000D_
BFE, EFC, EED, BEF, EDE, ECF, CFD, FFA, FFB, 9FF, CEE, FEC, FDD, CDF, FCE, DFC, AFE, FBF, DED, AEF, DDE, DCF, BFD, </t>
  </si>
  <si>
    <t xml:space="preserve">0EF, 0FD, 0FE, 1DF, 1ED, 1EE, 1FC, _x000D_
2CF, 2DD, 2DE, 2EC, 0DF, 09E, 09F, 2FA, 2FB, 5FE, 0ED, 0EE, 0AD, 3BF, 0BB, 0BC, 3CD, 0FC, 0CA, 3DC, _x000D_
1CF, 0D8, 0D9, 18E, 3EA, 1DD, 1DE, 6EE, 19D, 4AF, 0E7, 1AB, 1EC, 3F9, 4BD, 1BA, 0F5, 0F6, 4FE, 4FF, 1FA, 1FB, 2BF, </t>
  </si>
  <si>
    <t xml:space="preserve">AEF, AFD, AFE, BDF, _x000D_
BED, BEE, BFC, CCF, CDD, CDE, AAD, ADF, _x000D_
CEC, ABB, AED, AEE, ACA, DBF, CFA, CFB, </t>
  </si>
  <si>
    <t xml:space="preserve">0CF, 0DE, 0FB, 1AF, 0BF, _x000D_
0CE, 2EF, 0DD, 2FE, 1FF, 0EB, 0EC, 1F8, 07D, 19F, 0FA, 08C, 1AE, 09A, 0AF, 1BD, _x000D_
0A9, 0BE, 2DF, 1CB, 1CC, 0B7, 0CD, 2EE, 1DA, 27F, 0C6, 1EF, 0DB, 0DC, 05F, 2FC, 2FD, 1E8, 1E9, 28E, 06D, 06E, 0D5, 1FE, 0EA, 18F, 07C, 1F7, 0FF, </t>
  </si>
  <si>
    <t xml:space="preserve">AFF, _x000D_
BDF, BEE, AEF, AFE, BFC, BFD, AAD, _x000D_
ABB, ABC, CBF, ACA, BCF, CCE, BDE, ADF, CDC, _x000D_
AEE, BEC, BED, </t>
  </si>
  <si>
    <t xml:space="preserve">0CF, 0DE, 0FB, 1AF, 0BF, _x000D_
0CE, 2EF, 0DD, 2FE, 0EB, 0EC, 1FF, 1F8, 07D, 19F, 0FA, 08C, 1AE, 09A, 0AF, 1BD, _x000D_
0A9, 0BE, 1CB, 1CC, 2DF, 0B7, 0CD, 1DA, 2EE, 27F, 0C6, 0DB, 0DC, 1EF, 05F, 28E, 1E8, 1E9, 2FC, 2FD, 06D, 06E, 0D5, 18F, 0EA, 1FE, 07C, 1F7, 19E, </t>
  </si>
  <si>
    <t xml:space="preserve">AFF, _x000D_
BDF, BEE, AEF, BFC, BFD, AFE, AAD, _x000D_
ABB, ABC, CBF, ACA, CCE, BCF, CDC, BDE, ADF, _x000D_
CEB, BEC, BED, </t>
  </si>
  <si>
    <t xml:space="preserve">FFE, FFF, EFE, EFF, FEE, FEF, FFD, DFE, DFF, EEE, EEF, _x000D_
EFD, FDE, FDF, FED, FFC, CFE, CFF, DEE, DEF, DFD, EDE, EDF, EED, EFC, FCE, FCF, FDD, BFE, BFF, FEC, FFB, CEE, CEF, CFD, DDE, DDF, _x000D_
DED, DFC, ECE, ECF, EDD, AFE, AFF, EEC, FBE, FBF, EFB, FCD, BEE, </t>
  </si>
  <si>
    <t xml:space="preserve">0DE, 0EF, 0FE, 1DF, 1EE, _x000D_
0CC, 1FF, 0CE, 0CF, 0DD, 2EF, 1BE, 0F8, 0EC, 07F, 2FD, 2FE, 1CD, 0DF, 08E, _x000D_
2AE, 0FB, 1DC, 0EE, 3ED, 1CF, 0AB, 5FF, 0FD, 09F, 3FC, 1DE, 0BA, 4DD, 2BF, 0AE, 1F9, 1ED, 0FF, 0BC, 0BD, 2CE, 18F, 3FE, 3FF, 1FB, 1FC, 3AF, 19E, 0CB, </t>
  </si>
  <si>
    <t xml:space="preserve">AFF, BEF, ACD, BFE, _x000D_
ADE, ADF, CFC, AED, BCE, AFC, _x000D_
BDD, CFF, AEF, CBE, AAF, BEC, AFE, DEF, BDF, ABD, </t>
  </si>
  <si>
    <t xml:space="preserve">2FE, 0CB, 09F, 3FC, 1FE, 1FF, 0AD, _x000D_
2EE, 2EF, 19D, 0E8, 3DE, 3DF, 0BB, 0BC, 2FC, 2FD, 4CE, 1AB, 08F, 0F6, 0F7, 0FE, 0FF, 3EC, 3ED, 0CA, 29B, 17F, 1E6, 1EE, 1EF, _x000D_
4DC, 4DD, 09D, 09E, 01F, 1BA, 2D6, 2DE, 2DF, 26F, 7FF, 5CC, 3FB, 0D8, 0D9, 18D, 18E, 3CE, </t>
  </si>
  <si>
    <t xml:space="preserve">ABF, BAF, AFA, ACE, _x000D_
ADC, ADD, AAF, BCC, DFF, AEA, AEB, ABE, EEF, _x000D_
BDA, BDB, FDF, BAE, CCA, ACC, ACD, </t>
  </si>
  <si>
    <t xml:space="preserve">FFF, EFF, FFD, FFE, FEF, DFF, EFD, EFE, _x000D_
FFC, EEF, FED, FEE, FDF, CFF, DFD, DFE, EFC, DEF, FFB, EED, EEE, FEC, EDF, BFF, FDD, FDE, CFD, CFE, FCF, DFC, CEF, EFB, DED, DEE, _x000D_
FF9, FFA, EEC, DDF, AFF, FEB, EDD, EDE, BFD, BFE, FDC, ECF, CFC, BEF, FCD, FCE, </t>
  </si>
  <si>
    <t xml:space="preserve">FFF, EFF, FFD, FFE, FEF, DFF, EFD, EFE, EEF, _x000D_
FED, FEE, FFC, FDF, CFF, DFD, DFE, DEF, EED, EEE, EFC, EDF, BFF, FEC, FDD, FDE, FFB, FCF, CFD, CFE, CEF, DED, DEE, DFC, DDF, _x000D_
AFF, EEC, EDD, EDE, EFB, ECF, BFD, BFE, BEF, FDC, FEB, FCD, FCE, FFA, FBF, CED, </t>
  </si>
  <si>
    <t xml:space="preserve">0EF, 0BF, 0CE, _x000D_
0EB, 1FF, 1AF, 2EF, 0DF, 2FD, 0EE, 0FC, 0FD, 09E, 0AD, 1CF, 3ED, 1DE, 0CA, 1EC, 1ED, _x000D_
1FB, 18E, 2BF, 0FF, 2CE, 0F6, 0AF, 2DC, 0BE, 5FF, 0CD, 2EB, 0DB, 0DC, 1EF, 0EA, 1FD, 1FE, 19F, 1AE, 0F9, 07D, 06F, 6EF, 08C, 1BD, 1CB, 1CC, 0A9, 2DF, </t>
  </si>
  <si>
    <t xml:space="preserve">AEF, AFD, BED, _x000D_
DFF, ADF, _x000D_
AED, AEE, EEF, ABB, AFC, EFE, BCF, BDD, BDE, FDF, BEC, BFA, BFB, _x000D_
CBF, FFC, </t>
  </si>
  <si>
    <t xml:space="preserve">1FF, 2EF, 0FF, _x000D_
1EF, 0AC, 2DF, 1FE, 0BA, 3CF, 2EE, 1AA, 0EF, _x000D_
0C9, 4BF, 3DE, 08E, 08F, 2FC, 2FD, 1DF, 0FE, 4CE, 0D7, 1F3, 09C, 09D, 17E, 3EC, 3ED, 2CF, 8FF, 1EE, 1C7, 18C, 4DC, 0AA, 0AB, 0E5, 0E6, 3BF, 3FA, 3FB, 2DE, _x000D_
1FC, 1FD, 0DF, 5CC, 27C, 19A, 19B, </t>
  </si>
  <si>
    <t xml:space="preserve">ACF, BBF, ADD, ADE, BCD, _x000D_
AEC, CBD, BDC, ABF, FFF, AFA, AFB, BAF, ACD, ACE, BEA, _x000D_
BBD, BBE, CDA, ADC, </t>
  </si>
  <si>
    <t xml:space="preserve">FFF, EFF, FFE, FEF, DFF, EFE, EEF, _x000D_
FFD, FEE, FDF, CFF, DFE, DEF, EFD, EEE, EDF, BFF, FFB, FFC, FED, FDE, FCF, CFE, CEF, DFD, DEE, DDF, _x000D_
AFF, EFB, EFC, EED, EDE, ECF, BFE, BEF, FFA, FEB, FEC, FDD, FCE, CFD, FBF, CEE, CDF, 9FF, DFB, DFC, DED, DDE, DCF, </t>
  </si>
  <si>
    <t xml:space="preserve">0FE, 0FF, 1EE, 1EF, 1FD, 2DE, 2ED, 09F, _x000D_
3CE, 0AD, 0AE, 2FB, 0BC, 0EE, 0EF, 18F, 0CA, 0CB, 3EB, 19D, 0FD, 0D9, 1AC, 1DE, 1DF, 3F9, 1BA, 0E7, 0E8, 4FF, 1ED, 28D, 1C9, _x000D_
0F6, 4E9, 2CE, 2CF, 1FB, 1FC, 1D7, 2AA, 5EF, 2DD, 08F, 1E6, 5FD, 5FE, 2EB, 2EC, 3BE, </t>
  </si>
  <si>
    <t xml:space="preserve">AEE, AEF, AFC, AFD, BDE, BEC, BED, _x000D_
CCE, BFB, EFF, CDC, AAC, CEB, ABA, ADE, ADF, FEF, DCC, CFA, AEC, </t>
  </si>
  <si>
    <t xml:space="preserve">FFF, EFF, FEF, FFE, DFF, EEF, FDF, _x000D_
EFE, CFF, FEE, DEF, EDF, FCF, FFD, DFE, BFF, EEE, CEF, FDE, DDF, ECF, FBF, EFD, CFE, FED, DEE, AFF, BEF, EDE, _x000D_
CDF, FCE, DCF, EBF, FAF, FFB, FFC, DFD, BFE, EED, CEE, 9FF, FDD, DDE, AEF, BDF, ECE, CCF, FBE, DBF, EAF, </t>
  </si>
  <si>
    <t xml:space="preserve">1FF, 0FF, 1EF, 2DF, 1FE, _x000D_
2EE, 4FF, 0EF, 1DF, 2CF, 3BF, 4FD, 2FF, 3EF, 2FD, 3ED, 0FE, 1EE, 2DE, 3FF, 3CE, 4EF, 5DF, 0DF, 1CF, 2BF, 3AF, 3FD, 3FE, 49F, 4ED, 5DD, 2EF, 3DF, 4CF, 3FB, 3FC, 4EB, 1FD, _x000D_
2ED, 3DD, 4FE, 4CD, 5EE, 0EE, 6DE, 1DE, 2CE, 7FF, 4DF, </t>
  </si>
  <si>
    <t xml:space="preserve">AEE, BDE, AFF, BEF, CDF, AAF, AFD, BED, AAD, ADE, ADF, BCE, DFE, AFB, CBE, ADD, BFE, ABE, CEE, AEF, </t>
  </si>
  <si>
    <t xml:space="preserve">1FE, 1FF, 2EE, 0F9, 0FE, 0FF, 1EE, 1EF, 08E, 2DE, 2DF, _x000D_
17E, 3CE, 0AD, 4BE, 2FD, 3ED, 0CB, 0E9, 1D9, 0EE, 0EF, 1DE, 1DF, 07E, 07F, 2CE, 2CF, 3BE, 3BF, 16E, 16F, _x000D_
09D, 1FD, 4AE, 25E, 2ED, 18D, 59E, 3DD, 0BB, 0BC, 4CD, 1AB, 6FF, 00E, 7EF, 02C, 3FB, 3FC, </t>
  </si>
  <si>
    <t xml:space="preserve">CFF, ABD, BFF, _x000D_
CEF, DDF, AFF, _x000D_
AAD, AAE, BEF, CDF, ACC, DCF, EBF, CFE, AEA, DEE, BDA, _x000D_
AEF, BDF, EFC, </t>
  </si>
  <si>
    <t xml:space="preserve">0FF, 1FF, 0BE, 0CF, _x000D_
0DE, 0ED, 0EF, 0EA, 1DF, 0FD, 0FE, 0FB, 0FC, 0F9, 1ED, 1EF, 08F, 2DF, 1FC, 1FE, 2EE, 0AE, 0AF, 0AC, _x000D_
19E, 0BD, 0BF, 0BB, 2FD, 2FF, 1AD, 1AF, 3EF, 0CE, 0CC, 29F, 1BE, 3FD, 3FE, 0DD, 0DF, 0DA, 0DB, 0D8, 1CD, 1CF, 1CA, 0EE, 0EB, 0EC, </t>
  </si>
  <si>
    <t xml:space="preserve">AEF, AFD, _x000D_
ADF, CFF, _x000D_
BCF, AED, AEE, BDD, BDE, AFC, CCD, BEC, AAD, _x000D_
ABC, BFB, BFF, ACA, ACB, CEF, ACF, </t>
  </si>
  <si>
    <t xml:space="preserve">FFF, EFF, FEF, FFD, FFE, DFF, EEF, FDF, _x000D_
EFD, EFE, FED, FEE, CFF, DEF, FFC, EDF, DFD, DFE, FCF, EED, EEE, BFF, FDD, FDE, CEF, EFC, DDF, FEC, CFD, CFE, ECF, DED, DEE, FFB, FBF, AFF, _x000D_
EDD, EDE, BEF, DFC, FCD, FCE, CDF, EEC, BFD, BFE, DCF, FDC, CED, CEE, </t>
  </si>
  <si>
    <t xml:space="preserve">0FF, 1EF, 09E, 1FD, 1FE, 2ED, _x000D_
0EF, 3DD, 1DF, 2CF, 2FC, 0FD, 0FE, 0BB, 0E8, 3BF, 08E, 08F, 1ED, 1EE, 1AB, 17E, _x000D_
2DD, 2DE, 0DF, 0CA, 09D, 3CD, 3CE, 0F7, 3FA, 1CF, 1FC, 1BA, 6FE, 18D, 4BD, 4EA, 2BF, 2EC, 02D, 0ED, 0EE, 0AB, 0AC, 0D8, 0D9, 3DC, 3AF, 07E, </t>
  </si>
  <si>
    <t xml:space="preserve">BFF, _x000D_
CFD, AFF, BEF, ACB, CDF, DCF, _x000D_
BFD, BFE, AAD, CED, CEE, AEF, DDD, BDF, ABB, ABC, ECD, _x000D_
CCF, EFA, </t>
  </si>
  <si>
    <t xml:space="preserve">0FA, 0DC, 0BE, 1AE, 0EA, 0EB, _x000D_
0CC, 0CD, 1F8, 1DA, 0AE, 0AF, 1BC, 1BD, 2CA, 19E, 19F, 2AC, 28E, 0F8, 0F9, 6FE, 37E, 0DA, 0DB, 0BC, 0BD, 1E8, 1E9, _x000D_
7EE, 1CA, 1CB, 09E, 09F, 2F6, 1AC, 1AD, 01C, 2D8, 2D9, 2BA, 2BB, 18E, 18F, 3E6, 29C, 29D, 3C8, 3AA, 5FE, </t>
  </si>
  <si>
    <t xml:space="preserve">ADA, ABC, _x000D_
ACA, ACB, FFE, AAC, AAD, BBA, CAA, _x000D_
EFE, EFF, ABA, ABB, FEE, FEF, BAA, BAB, DFE, DFF, _x000D_
EEE, </t>
  </si>
  <si>
    <t xml:space="preserve">FFF, FEF, EFF, FFE, FDF, EEF, _x000D_
FEE, DFF, EFE, FCF, FFD, EDF, FDE, DEF, EEE, FBF, CFF, FED, DFE, ECF, EFD, FCE, DDF, FFC, EDE, CEF, FAF, _x000D_
FDD, DEE, EBF, BFF, EED, FBE, CFE, DCF, FEC, DFD, ECE, CDF, F9F, EFC, FCD, DDE, EAF, BEF, FFA, FFB, EDD, CEE, FAE, </t>
  </si>
  <si>
    <t xml:space="preserve">0EF, 1CF, 0FE, 09D, 0BE, 0DF, 1FC, _x000D_
1DE, 1FF, 19E, 1BF, 0AC, 0CD, 2FD, 0EE, 03F, 2DF, 0AE, 0AF, 08D, 08E, 0CF, 06C, 1EC, 1ED, 0D9, _x000D_
0FA, 0FB, 29F, 1AD, 3DD, 1CE, 06F, 1EF, 0BB, 3FE, 04E, 0DC, 0FC, 0FD, 18E, 18F, 1AF, 16D, 2CC, 09C, 0BD, 2ED, 2EE, 14C, </t>
  </si>
  <si>
    <t xml:space="preserve">BFF, AAE, CFD, AFA, CDF, _x000D_
BEF, ABD, AFF, CED, CEE, _x000D_
AEA, AEB, CCF, AAB, BFD, BFE, ACC, FEF, BDF, AAD, </t>
  </si>
  <si>
    <t xml:space="preserve">08F, 0AD, 0CB, 18D, 3EE, 1AB, 07F, 09D, 09E, 2FE, 2FF, 0BB, 0BC, _x000D_
0DA, 4CE, 0F8, 15F, 17D, 3DE, 3DF, 19B, 19C, 1BA, 06F, 3FD, 08D, 08E, 2EE, 2EF, 1D8, 0AB, 0AC, 0CA, 1F6, 23F, 25D, 1FE, 1FF, 0E8, 0E9, 4BE, 4BF, _x000D_
27B, 4DD, 14F, 16D, 16E, 3CE, 3CF, 01A, </t>
  </si>
  <si>
    <t xml:space="preserve">ADC, AFA, AAE, EEF, ACC, ACD, _x000D_
AEA, AEB, DFF, BAC, BCA, EDF, ABC, ABD, _x000D_
EFD, EFE, ADA, ADB, DEF, CFF, </t>
  </si>
  <si>
    <t xml:space="preserve">FFF, EFF, FEF, FFE, DFF, EEF, FDF, _x000D_
EFE, FEE, CFF, DEF, FFD, EDF, FCF, DFE, EEE, FDE, BFF, CEF, EFD, DDF, FED, ECF, CFE, FBF, DEE, FFC, _x000D_
EDE, AFF, FCE, BEF, DFD, CDF, EED, DCF, FDD, BFE, EBF, CEE, EFC, FAF, DDE, FEC, 9FF, ECE, CFD, AEF, FBE, DED, BDF, </t>
  </si>
  <si>
    <t xml:space="preserve">0FF, 1FD, 07F, 0AC, 2ED, _x000D_
0EF, 1DF, 08E, 2CF, 0BB, 2FC, 0FD, 0FE, 5FF, 1ED, 1EE, 06F, 6EF, 09C, 09D, 2DD, 2DE, _x000D_
0C9, 0CA, 15F, 18C, 3CD, 0DF, 1B9, 0F6, 27C, 24F, 4BD, 1CF, 3FA, 1E6, 07E, 2BF, 1FC, 0AB, 6FE, 2EC, 3AF, 16E, 19B, 0D8, 4FF, 3DC, 0ED, 0EE, </t>
  </si>
  <si>
    <t xml:space="preserve">BFF, ABC, _x000D_
CFD, AFF, DED, ACB, BEF, CDF, DCF, AAC, AAD, _x000D_
DFC, BFD, BFE, CED, CEE, AEF, DDD, DDE, ABB, </t>
  </si>
  <si>
    <t xml:space="preserve">0FE, 0FF, 1EE, 1EF, 2FC, 2DE, 0EE, 0EF, _x000D_
1FC, 1FD, 1DE, 1DF, 05C, 2EC, 2ED, 2CE, 2CF, 03E, 3DC, 3FA, 3BE, 4CC, 4AE, 0FC, 0FD, 0DE, 0DF, 0C4, 0A6, 088, 1EC, 1ED, 1CE, 1CF, _x000D_
06A, 196, 178, 2DC, 2DD, 04C, 04D, 2FA, 2FB, 2BE, 2BF, 15A, 02E, 02F, 3EA, 3EB, </t>
  </si>
  <si>
    <t xml:space="preserve">AEE, AEF, BDE, BFC, _x000D_
ADE, ADF, AFC, AFD, BCE, BCF, BEC, BED, CBE, CBF, CDC, CFA, DCC, DAE, DEA, _x000D_
ACE, </t>
  </si>
  <si>
    <t xml:space="preserve">FFF, FEF, EFF, FFE, FDF, EEF, _x000D_
FEE, DFF, EFE, FCF, FFD, EDF, FDE, DEF, EEE, FBF, CFF, FED, DFE, ECF, EFD, FCE, DDF, FFC, EDE, FAF, CEF, _x000D_
FDD, DEE, EBF, BFF, EED, FBE, CFE, DCF, FEC, DFD, ECE, CDF, F9F, EFC, FCD, DDE, EAF, BEF, FFA, FFB, EDD, FAE, CEE, </t>
  </si>
  <si>
    <t xml:space="preserve">0EF, 1CF, 0FE, 09D, 0BE, 0DF, 1FC, _x000D_
1DE, 1FF, 19E, 1BF, 0AC, 0CD, 2FD, 0EE, 03F, 2DF, 0AE, 0AF, 08D, 08E, 0CF, 06C, 1EC, 1ED, 0D9, _x000D_
0FA, 0FB, 29F, 1AD, 3DD, 1CE, 06F, 1EF, 0BB, 3FE, 04E, 0DC, 0FC, 0FD, 18E, 18F, 1AF, 16D, 2CC, 09C, 0BD, 14C, 2ED, 2EE, </t>
  </si>
  <si>
    <t xml:space="preserve">FFF, EFF, FEF, FFE, DFF, EEF, _x000D_
EFE, FDF, CFF, FEE, DEF, FFC, FFD, DFE, EDF, BFF, EEE, FCF, CEF, EFC, EFD, FDE, CFE, DDF, AFF, FEC, FED, DEE, ECF, BEF, FFB, _x000D_
DFC, DFD, EDE, FBF, BFE, CDF, EEC, EED, 9FF, FCE, CEE, DCF, AEF, EFB, FDC, FDD, CFC, CFD, DDE, </t>
  </si>
  <si>
    <t xml:space="preserve">1FF, 2EF, 0CD, 2FE, 0FF, 0DC, _x000D_
1EF, 0AF, 2DF, 19F, 3FC, 0BD, 0BE, 1FE, 05E, 3CF, _x000D_
0F9, 4EC, 2EE, 1AD, 0EF, 0CC, 4BF, 06D, 1E9, 3DE, 29D, 1DF, 09F, 1BC, 4FB, 2FC, 2FD, 0FE, 5AF, 2D9, 0DB, 4CE, 2CF, 38D, 18F, 1F8, 0B7, 2AC, 3EC, 3ED, 1EE, 0AD, 0AE, _x000D_
1CB, </t>
  </si>
  <si>
    <t xml:space="preserve">ABE, BFF, CEF, _x000D_
ADB, AFF, CFD, CFE, AAE, AAF, BCB, BEF, DED, _x000D_
AEA, ABD, CBB, CDF, EDD, BDA, BFD, BFE, </t>
  </si>
  <si>
    <t xml:space="preserve">1FF, 2EF, 0FF, _x000D_
1EF, 2FD, 2FE, 2DF, 3ED, 3CF, 07E, 4DD, 0EF, 1FD, 1FE, _x000D_
4BF, 1DF, 5CD, 0AA, 2ED, 2EE, 3FC, 5AF, 2CF, 08C, 08D, 3DD, 3DE, 19A, 0F5, 4EC, 0FD, 0FE, 69F, 3BF, 0D7, 06E, 06F, 17C, 4CD, 4CE, 0DF, 28A, 1ED, 1EE, _x000D_
0B9, 2FC, 4AF, 1C7, 1CF, 5BD, </t>
  </si>
  <si>
    <t xml:space="preserve">AEF, BFD, BDF, CCF, _x000D_
AFD, AFE, ADF, BED, BEE, CFB, BCF, CDD, CDE, _x000D_
DEB, CBF, DCD, AED, AEE, EDB, BFB, </t>
  </si>
  <si>
    <t xml:space="preserve">FFF, EFF, FEF, FFE, DFF, EEF, _x000D_
EFE, FDF, CFF, FEE, DEF, FFC, FFD, DFE, EDF, BFF, EEE, FCF, CEF, EFC, EFD, FDE, CFE, DDF, AFF, FEC, FED, DEE, ECF, BEF, FFB, _x000D_
DFC, DFD, EDE, FBF, BFE, CDF, 9FF, EEC, EED, FCE, CEE, DCF, AEF, EFB, FDC, FDD, CFC, CFD, DDE, </t>
  </si>
  <si>
    <t xml:space="preserve">1FF, 2EF, 0CD, 2FE, 0FF, 0DC, _x000D_
1EF, 0AF, 2DF, 19F, 3FC, 0BD, 0BE, 1FE, 05E, 3CF, _x000D_
0F9, 4EC, 2EE, 1AD, 0EF, 0CC, 4BF, 06D, 1E9, 3DE, 1DF, 29D, 09F, 1BC, 2FC, 2FD, 4FB, 0FE, 5AF, 2D9, 0DB, 4CE, 2CF, 38D, 18F, 1F8, 3EC, 3ED, 2AC, 0B7, 1EE, 0AD, 0AE, _x000D_
1CB, </t>
  </si>
  <si>
    <t xml:space="preserve">ABE, BFF, CEF, _x000D_
ADB, AFF, CFD, CFE, AAE, AAF, BCB, BEF, DED, _x000D_
AEA, ABD, CDF, CBB, EDD, BDA, BFD, BFE, </t>
  </si>
  <si>
    <t xml:space="preserve">1FF, 2EF, 0FF, _x000D_
1EF, 2FD, 2FE, 2DF, 3ED, 3CF, 07E, 0EF, 4DD, 1FD, 1FE, _x000D_
4BF, 1DF, 5CD, 2ED, 2EE, 0AA, 3FC, 5AF, 2CF, 08C, 08D, 3DD, 3DE, 19A, 0FD, 0FE, 0F5, 4EC, 69F, 3BF, 0D7, 0DF, 06E, 06F, 4CD, 4CE, 17C, 1ED, 1EE, 28A, _x000D_
0B9, 2FC, 4AF, 1C7, 1CF, 5BD, </t>
  </si>
  <si>
    <t xml:space="preserve">AEF, BFD, BDF, CCF, _x000D_
AFD, AFE, ADF, BED, BEE, CFB, BCF, CDD, CDE, _x000D_
DEB, CBF, AED, AEE, DCD, BFB, BFC, </t>
  </si>
  <si>
    <t xml:space="preserve">FFE, FFF, EFE, EFF, FEE, FEF, FFD, DFE, DFF, EEE, EEF, _x000D_
FDE, FDF, EFD, FED, CFE, CFF, DEE, DEF, FFC, EDE, EDF, DFD, FCE, FCF, EED, BFE, BFF, FDD, CEE, CEF, EFC, DDE, DDF, FEC, CFD, ECE, ECF, DED, _x000D_
FFB, AFE, AFF, FBE, FBF, EDD, BEE, BEF, DFC, FCD, CDE, </t>
  </si>
  <si>
    <t xml:space="preserve">0FB, 0CE, 1BE, 0DD, 1CD, 4FD, 2FF, _x000D_
0EB, 0EC, 0BE, 0BF, 3EF, 1DB, 1DC, 1AE, 1AF, 4DF, 07C, 2CB, 2F8, 04F, 5CF, 29E, 0CD, 0FA, 3FD, 3FE, 1FF, 38E, 13F, 08B, 1EA, 1BD, _x000D_
4ED, 4EE, 2EF, 05E, 2DA, 2AD, 5DD, 0DB, 0DC, 3DF, 0AE, 0AF, 14E, 39D, 6CD, 0C6, 099, </t>
  </si>
  <si>
    <t xml:space="preserve">ADE, AED, _x000D_
ACE, ACF, AFB, AFC, BBE, BBF, BEB, FFD, DFF, _x000D_
CAE, CDB, ADD, EEF, BCD, FDF, BFA, CBD, ABE, </t>
  </si>
  <si>
    <t xml:space="preserve">0FE, 0EE, 0EF, _x000D_
1FC, 1DE, 2EC, 2CE, 0FC, 0FD, 0DE, 0DF, 1EC, 1ED, _x000D_
1CE, 1CF, 2FA, 2FB, 03E, 2DC, 2DD, 3EA, 2BE, 2BF, 3CC, 4DA, 3AE, 3AF, 4BC, 0EC, 0ED, 49E, 0CE, 0CF, 1FA, 1FB, 04D, 1DC, 1DD, _x000D_
58E, 2EA, 2EB, 1BE, 1BF, 0D3, 02E, 02F, 2CC, 2CD, 3F8, 3F9, </t>
  </si>
  <si>
    <t xml:space="preserve">AFC, ADE, BCE, _x000D_
AEC, AED, ACE, ACF, BFA, BDC, BBE, BBF, CEA, CCC, CAE, _x000D_
AFA, AFB, ADC, ADD, ABE, ABF, </t>
  </si>
  <si>
    <t xml:space="preserve">FFF, EFF, FEF, FFE, DFF, EEF, FDF, _x000D_
EFE, CFF, FEE, DEF, EDF, FCF, FFD, DFE, BFF, EEE, CEF, FDE, DDF, ECF, FBF, EFD, CFE, FED, AFF, DEE, BEF, EDE, _x000D_
CDF, FCE, DCF, EBF, FAF, FFB, FFC, DFD, BFE, EED, 9FF, CEE, AEF, FDD, DDE, BDF, ECE, CCF, FBE, DBF, EAF, </t>
  </si>
  <si>
    <t xml:space="preserve">1FF, 0FA, 0DC, 0FF, 0BD, 2FD, 2FE, 1EF, _x000D_
3ED, 1AD, 2DF, 09F, 3CF, 18F, 6FF, 0EA, 0EB, 03E, 1DA, 0CC, 1FD, 1FE, 0EF, 2CA, 1BC, 3FC, 2ED, 2EE, 0AD, 0AE, 1DF, _x000D_
4EC, 3DD, 3DE, 19D, 19E, 2CF, 08F, 4CD, 3BF, 28D, 17F, 5FF, 5BD, 4AF, 37D, 04D, 6EF, 26F, 59F, </t>
  </si>
  <si>
    <t xml:space="preserve">ACC, BFE, CEE, _x000D_
ADB, ABC, AFE, AFF, BAC, BEE, BEF, CFD, CDE, CDF, DCE, _x000D_
EBE, AEA, ACB, AAC, AAD, BBB, </t>
  </si>
  <si>
    <t xml:space="preserve">2FE, 1FE, 1FF, 2EE, 2EF, 3DE, _x000D_
0FE, 0FF, 1EE, 1EF, 04F, 2DE, 2DF, 06E, 3CE, 3CF, 13F, 2FD, 4BE, _x000D_
08C, 0F6, 3ED, 5AE, 4DD, 0EE, 0EF, 0AA, 1DE, 1DF, 2CE, 2CF, 03F, 4FB, 0C8, 1FD, 3BE, 3BF, 1B8, 05E, 12F, 2ED, 4AE, 4AF, 14E, 0E6, 07C, 07D, 21F, 3DD, 59E, </t>
  </si>
  <si>
    <t xml:space="preserve">AFE, _x000D_
AEE, AEF, BDE, BFC, CEC, _x000D_
ADE, ADF, BCE, BCF, AFC, AFD, CBE, BEC, BED, DAE, CDC, CDD, _x000D_
DCC, ACE, </t>
  </si>
  <si>
    <t xml:space="preserve">FFF, EFF, FEF, FFE, DFF, EEF, _x000D_
FDF, EFE, FEE, FFC, FFD, CFF, DEF, EDF, DFE, FCF, EEE, FDE, EFC, EFD, FEC, FED, FFB, BFF, CEF, DDF, CFE, ECF, DEE, _x000D_
EDE, FBF, DFC, DFD, FCE, EEC, EED, FDC, FDD, EFB, FEB, FFA, AFF, BEF, CDF, BFE, DCF, CEE, EBF, DDE, CFC, </t>
  </si>
  <si>
    <t xml:space="preserve">0DF, 1CF, 0EE, 0FC, 0FD, 1EC, 1FB, _x000D_
0CF, 1BF, 2AF, 0DE, 09B, 1CE, 2BE, 0EC, 0ED, 1DC, 1DD, 2CC, 3FF, 0B8, 0FB, 4EF, 1EB, 2DB, _x000D_
06E, 06F, 0C7, 4FE, 1FA, 15E, 0BF, 1AF, 07D, 29F, 38F, 0CE, 5FC, 2F8, 1BE, 08B, 08C, 2AE, 17B, 39E, 0E4, 0DC, 0DD, 09A, 1CC, </t>
  </si>
  <si>
    <t xml:space="preserve">ACF, ADD, AEC, _x000D_
AFA, AFB, BEA, DFF, ABF, BAF, ACD, ACE, BBD, BBE, EFD, _x000D_
CAD, ADC, BCC, CBC, AEA, AEB, </t>
  </si>
  <si>
    <t xml:space="preserve">1FE, 2FC, 0FE, 0FF, 1EE, 1EF, 2DE, 2DF, _x000D_
05D, 1FC, 1FD, 2EC, 2ED, 3DC, 0EE, 0EF, 06C, 1DE, 1DF, 03F, 2CE, 2CF, 3BE, 3BF, 2FA, 2FB, _x000D_
12F, 3EA, 3EB, 4AE, 4DA, 07A, 0FC, 0FD, 0A6, 04D, 04E, 1EC, 1ED, 0D2, 2DC, 2DD, 13D, 3CC, 3CD, 4BC, 3F8, 3F9, 4E8, 0DE, </t>
  </si>
  <si>
    <t xml:space="preserve">ACF, AFB, ADD, ADE, BCD, _x000D_
ABF, BAF, AEB, AEC, BDB, ACD, ACE, BBD, BBE, AFA, _x000D_
CAD, BEA, AAF, ADB, ADC, </t>
  </si>
  <si>
    <t xml:space="preserve">FFF, FEF, EFF, FFE, FDF, EEF, _x000D_
FEE, DFF, EFE, FFC, FFD, FCF, EDF, FDE, DEF, EEE, CFF, FEC, FED, DFE, EFC, EFD, FBF, FFB, ECF, FCE, DDF, EDE, CEF, _x000D_
FDC, FDD, DEE, BFF, EEC, EED, CFE, FAF, FEB, DFC, DFD, EBF, EFB, FBE, DCF, FFA, ECE, CDF, FCC, FCD, DDE, </t>
  </si>
  <si>
    <t xml:space="preserve">4EF, 3FF, 4FE, 5FC, 5FF, 5CF, 4DF, 6FF, 5DE, 3EF, 4EE, 6DF, 5EC, 5ED, 2FF, 6AF, 3FE, 5EF, _x000D_
4FC, 4FD, 5BF, 7DF, 6ED, 6EE, 5FB, 6BE, 4FF, 4CF, 6EF, 5FD, 5FE, 5CE, 7EE, 6FC, 6CC, 3DF, 4DE, 6FE, 6CF, 5DC, 5DD, 8EF, 7FD, 2EF, 7CD, 69F, 8BF, 6DB, 3EE, 5DF, </t>
  </si>
  <si>
    <t xml:space="preserve">AEE, AFD, BEF, AFF, ADC, BFE, BCE, ADE, ADF, AAF, BDD, CFF, CCF, AED, BDF, ABE, _x000D_
AEF, AFC, ACC, ACD, </t>
  </si>
  <si>
    <t xml:space="preserve">0EF, 0FD, 0FE, 0DF, _x000D_
1FB, 1DD, 0ED, 0EE, 1BF, 09A, 2DB, 04F, 0CF, 1EB, 1EC, 0C7, 07C, _x000D_
2BD, 0FB, 0FC, 1CD, 1CE, 0A9, 4FE, 05E, 29F, 2EA, 0DD, 0DE, 1AF, 08A, 08B, 1FA, 12F, 2CB, 2CC, 0BF, 15C, 03F, 5FC, 39D, 1DB, 1DC, 0B7, 0B8, 06C, 06D, 2AD, 2AE, _x000D_
2F8, </t>
  </si>
  <si>
    <t xml:space="preserve">ADD, ABF, AEC, _x000D_
BBD, ACD, ACE, AAF, AFA, AFB, DFE, DFF, BCC, _x000D_
ADC, BAD, BAE, ABD, ABE, BDA, EDE, EDF, </t>
  </si>
  <si>
    <t xml:space="preserve">FFF, EFF, FEF, FFD, FFE, DFF, EEF, FDF, _x000D_
EFD, EFE, FED, FEE, FFC, CFF, DEF, EDF, FCF, DFD, DFE, EED, EEE, FDD, FDE, EFC, BFF, FEC, CEF, DDF, ECF, FBF, CFD, CFE, FFB, DED, DEE, _x000D_
EDD, EDE, FCD, FCE, DFC, AFF, EEC, BEF, FDC, CDF, DCF, EBF, EFB, FAF, BFD, </t>
  </si>
  <si>
    <t xml:space="preserve">1FF, 2EF, 0CD, 0FA, 0AF, 2FE, 0DC, _x000D_
0FF, 1EF, 2DF, 3CF, 0BD, 0BE, 1AD, 29D, 3FC, 0EA, 0EB, 1DA, 07B, 09F, 1FE, 2EE, 18F, 0A8, 3DE, 0CC, 27F, 1BC, _x000D_
2AC, 0EF, 1DF, 0D5, 05D, 2CF, 0F9, 1E9, 3BF, 08A, 0AD, 0AE, 4AF, 19D, 19E, 2FC, 2FD, 59F, 28D, 28E, 0B7, </t>
  </si>
  <si>
    <t xml:space="preserve">AFF, BEF, _x000D_
BFD, BFE, CED, AEF, AAD, BDF, CCF, FFF, _x000D_
CFC, AFD, AFE, ABB, BED, BEE, BAB, CDD, CDE, DCD, </t>
  </si>
  <si>
    <t>くさ,フェアリー,</t>
  </si>
  <si>
    <t>ほのお,こおり,</t>
  </si>
  <si>
    <t>種族SL</t>
    <rPh sb="0" eb="2">
      <t>シュゾク</t>
    </rPh>
    <phoneticPr fontId="3"/>
  </si>
  <si>
    <t>スーパーリーグに特化した種族分析のシートです。他のリーグにも適用できます。</t>
    <rPh sb="8" eb="10">
      <t>トッカ</t>
    </rPh>
    <rPh sb="12" eb="14">
      <t>シュゾク</t>
    </rPh>
    <rPh sb="14" eb="16">
      <t>ブンセキ</t>
    </rPh>
    <rPh sb="23" eb="24">
      <t>タ</t>
    </rPh>
    <rPh sb="30" eb="32">
      <t>テキヨウ</t>
    </rPh>
    <phoneticPr fontId="3"/>
  </si>
  <si>
    <t>○</t>
    <phoneticPr fontId="3"/>
  </si>
  <si>
    <t>スーパーリーグに特化した種族分析のシートです。</t>
    <rPh sb="8" eb="10">
      <t>トッカ</t>
    </rPh>
    <rPh sb="12" eb="14">
      <t>シュゾク</t>
    </rPh>
    <rPh sb="14" eb="16">
      <t>ブンセキ</t>
    </rPh>
    <phoneticPr fontId="3"/>
  </si>
  <si>
    <t>―</t>
    <phoneticPr fontId="3"/>
  </si>
  <si>
    <t>概要</t>
    <rPh sb="0" eb="2">
      <t>ガイヨウ</t>
    </rPh>
    <phoneticPr fontId="3"/>
  </si>
  <si>
    <t xml:space="preserve"> 表示されるポケモンは、そのリーグで使用できる適当な強さのものに絞られています。</t>
    <rPh sb="1" eb="3">
      <t>ヒョウジ</t>
    </rPh>
    <rPh sb="18" eb="20">
      <t>シヨウ</t>
    </rPh>
    <rPh sb="23" eb="25">
      <t>テキトウ</t>
    </rPh>
    <rPh sb="26" eb="27">
      <t>ツヨ</t>
    </rPh>
    <rPh sb="32" eb="33">
      <t>シボ</t>
    </rPh>
    <phoneticPr fontId="3"/>
  </si>
  <si>
    <t>パラメータは、そのリーグに最適なPL及び個体値のときの値です。</t>
    <rPh sb="13" eb="15">
      <t>サイテキ</t>
    </rPh>
    <rPh sb="18" eb="19">
      <t>オヨ</t>
    </rPh>
    <rPh sb="20" eb="22">
      <t>コタイ</t>
    </rPh>
    <rPh sb="22" eb="23">
      <t>チ</t>
    </rPh>
    <rPh sb="27" eb="28">
      <t>アタイ</t>
    </rPh>
    <phoneticPr fontId="3"/>
  </si>
  <si>
    <t>データの修正</t>
    <rPh sb="4" eb="6">
      <t>シュウセイ</t>
    </rPh>
    <phoneticPr fontId="3"/>
  </si>
  <si>
    <t>表中の各わざの列には、cDPSが大きくなり、尚且つゲージわざ1及び2のタイプが重ならないように、わざが自動設定されています。</t>
    <rPh sb="0" eb="2">
      <t>ヒョウチュウ</t>
    </rPh>
    <rPh sb="3" eb="4">
      <t>カク</t>
    </rPh>
    <rPh sb="7" eb="8">
      <t>レツ</t>
    </rPh>
    <rPh sb="16" eb="17">
      <t>オオ</t>
    </rPh>
    <rPh sb="22" eb="24">
      <t>ナオカ</t>
    </rPh>
    <rPh sb="31" eb="32">
      <t>オヨ</t>
    </rPh>
    <rPh sb="39" eb="40">
      <t>カサ</t>
    </rPh>
    <rPh sb="51" eb="53">
      <t>ジドウ</t>
    </rPh>
    <rPh sb="53" eb="55">
      <t>セッテイ</t>
    </rPh>
    <phoneticPr fontId="3"/>
  </si>
  <si>
    <t>もし、これらのわざが適当でないと思われる場合は書き換えることができます。</t>
    <rPh sb="10" eb="12">
      <t>テキトウ</t>
    </rPh>
    <rPh sb="16" eb="17">
      <t>オモ</t>
    </rPh>
    <rPh sb="20" eb="22">
      <t>バアイ</t>
    </rPh>
    <rPh sb="23" eb="24">
      <t>カ</t>
    </rPh>
    <rPh sb="25" eb="26">
      <t>カ</t>
    </rPh>
    <phoneticPr fontId="3"/>
  </si>
  <si>
    <t>また、PLや個体値が適当でないと思われる場合も、書き換えることができます。</t>
    <rPh sb="6" eb="8">
      <t>コタイ</t>
    </rPh>
    <rPh sb="8" eb="9">
      <t>チ</t>
    </rPh>
    <rPh sb="10" eb="12">
      <t>テキトウ</t>
    </rPh>
    <rPh sb="16" eb="17">
      <t>オモ</t>
    </rPh>
    <rPh sb="20" eb="22">
      <t>バアイ</t>
    </rPh>
    <rPh sb="24" eb="25">
      <t>カ</t>
    </rPh>
    <rPh sb="26" eb="27">
      <t>カ</t>
    </rPh>
    <phoneticPr fontId="3"/>
  </si>
  <si>
    <t>但し、書き換えたデータのエクスポート・インポート機能は実装されていません。</t>
    <rPh sb="0" eb="1">
      <t>タダ</t>
    </rPh>
    <rPh sb="3" eb="4">
      <t>カ</t>
    </rPh>
    <rPh sb="5" eb="6">
      <t>カ</t>
    </rPh>
    <rPh sb="24" eb="26">
      <t>キノウ</t>
    </rPh>
    <rPh sb="27" eb="29">
      <t>ジッソウ</t>
    </rPh>
    <phoneticPr fontId="3"/>
  </si>
  <si>
    <t>タイプ</t>
    <phoneticPr fontId="3"/>
  </si>
  <si>
    <t>タイプを指定すると、指定のタイプを持つ種族のみにフィルターされます。</t>
    <rPh sb="4" eb="6">
      <t>シテイ</t>
    </rPh>
    <rPh sb="10" eb="12">
      <t>シテイ</t>
    </rPh>
    <rPh sb="17" eb="18">
      <t>モ</t>
    </rPh>
    <rPh sb="19" eb="21">
      <t>シュゾク</t>
    </rPh>
    <phoneticPr fontId="3"/>
  </si>
  <si>
    <t>設定項目</t>
    <rPh sb="0" eb="2">
      <t>セッテイ</t>
    </rPh>
    <rPh sb="2" eb="4">
      <t>コウモク</t>
    </rPh>
    <phoneticPr fontId="3"/>
  </si>
  <si>
    <t>リーグ</t>
    <phoneticPr fontId="3"/>
  </si>
  <si>
    <t>作成ボタン</t>
    <rPh sb="0" eb="2">
      <t>サクセイ</t>
    </rPh>
    <phoneticPr fontId="3"/>
  </si>
  <si>
    <t>設定をもとに表を再作成します。</t>
    <rPh sb="0" eb="2">
      <t>セッテイ</t>
    </rPh>
    <rPh sb="6" eb="7">
      <t>ヒョウ</t>
    </rPh>
    <rPh sb="8" eb="11">
      <t>サイサクセイ</t>
    </rPh>
    <phoneticPr fontId="3"/>
  </si>
  <si>
    <t>目的のリーグを指定します。</t>
    <rPh sb="0" eb="2">
      <t>モクテキ</t>
    </rPh>
    <rPh sb="7" eb="9">
      <t>シテイ</t>
    </rPh>
    <phoneticPr fontId="3"/>
  </si>
  <si>
    <t>仮想敵の攻撃力・防御力・HP2</t>
    <rPh sb="0" eb="3">
      <t>カソウテキ</t>
    </rPh>
    <rPh sb="4" eb="7">
      <t>コウゲキリョク</t>
    </rPh>
    <rPh sb="8" eb="11">
      <t>ボウギョリョク</t>
    </rPh>
    <phoneticPr fontId="3"/>
  </si>
  <si>
    <t>cDPS等を計算するときの仮想敵のパラメータを指定できます。現状では、防御力以外は反映されません。</t>
    <rPh sb="4" eb="5">
      <t>トウ</t>
    </rPh>
    <rPh sb="6" eb="8">
      <t>ケイサン</t>
    </rPh>
    <rPh sb="13" eb="16">
      <t>カソウテキ</t>
    </rPh>
    <rPh sb="23" eb="25">
      <t>シテイ</t>
    </rPh>
    <rPh sb="30" eb="32">
      <t>ゲンジョウ</t>
    </rPh>
    <rPh sb="35" eb="37">
      <t>ボウギョ</t>
    </rPh>
    <rPh sb="37" eb="38">
      <t>リョク</t>
    </rPh>
    <rPh sb="38" eb="40">
      <t>イガイ</t>
    </rPh>
    <rPh sb="41" eb="43">
      <t>ハンエイ</t>
    </rPh>
    <phoneticPr fontId="3"/>
  </si>
  <si>
    <t>設定を変更して再作成することで、他のリーグにも適用できます。その際は、シートをコピーして別シートにすることもできます。</t>
    <rPh sb="0" eb="2">
      <t>セッテイ</t>
    </rPh>
    <rPh sb="3" eb="5">
      <t>ヘンコウ</t>
    </rPh>
    <rPh sb="7" eb="10">
      <t>サイサクセイ</t>
    </rPh>
    <rPh sb="32" eb="33">
      <t>サイ</t>
    </rPh>
    <rPh sb="44" eb="45">
      <t>ベツ</t>
    </rPh>
    <phoneticPr fontId="3"/>
  </si>
  <si>
    <t xml:space="preserve"> 初期設定では、種族分析シートのデータを元に、縦軸が種族最大のcDPS（わざの威力・タイプ一致を加味した、相手に与えるダメージの指標）、</t>
    <rPh sb="1" eb="3">
      <t>ショキ</t>
    </rPh>
    <rPh sb="3" eb="5">
      <t>セッテイ</t>
    </rPh>
    <rPh sb="8" eb="10">
      <t>シュゾク</t>
    </rPh>
    <rPh sb="10" eb="12">
      <t>ブンセキ</t>
    </rPh>
    <rPh sb="20" eb="21">
      <t>モト</t>
    </rPh>
    <rPh sb="23" eb="25">
      <t>タテジク</t>
    </rPh>
    <rPh sb="26" eb="28">
      <t>シュゾク</t>
    </rPh>
    <rPh sb="28" eb="30">
      <t>サイダイ</t>
    </rPh>
    <rPh sb="39" eb="41">
      <t>イリョク</t>
    </rPh>
    <rPh sb="45" eb="47">
      <t>イッチ</t>
    </rPh>
    <rPh sb="48" eb="50">
      <t>カミ</t>
    </rPh>
    <phoneticPr fontId="3"/>
  </si>
  <si>
    <t xml:space="preserve"> データ元のシートを、種族SL（或はそのコピー）シートに変更することにより、各リーグに適用することができます。</t>
    <rPh sb="4" eb="5">
      <t>モト</t>
    </rPh>
    <rPh sb="11" eb="13">
      <t>シュゾク</t>
    </rPh>
    <rPh sb="16" eb="17">
      <t>アルイ</t>
    </rPh>
    <rPh sb="28" eb="30">
      <t>ヘンコウ</t>
    </rPh>
    <rPh sb="38" eb="39">
      <t>カク</t>
    </rPh>
    <rPh sb="43" eb="45">
      <t>テキヨウ</t>
    </rPh>
    <phoneticPr fontId="3"/>
  </si>
  <si>
    <t>その際は、シートをコピーして別シートにすることも可能です。</t>
    <rPh sb="2" eb="3">
      <t>サイ</t>
    </rPh>
    <rPh sb="14" eb="15">
      <t>ベツ</t>
    </rPh>
    <rPh sb="24" eb="26">
      <t>カノウ</t>
    </rPh>
    <phoneticPr fontId="3"/>
  </si>
  <si>
    <t>データ元のシートを更新した場合、設定を変更した場合、グラフがおかしくなった場合などにクリックします。</t>
    <rPh sb="3" eb="4">
      <t>モト</t>
    </rPh>
    <rPh sb="9" eb="11">
      <t>コウシン</t>
    </rPh>
    <rPh sb="13" eb="15">
      <t>バアイ</t>
    </rPh>
    <rPh sb="16" eb="18">
      <t>セッテイ</t>
    </rPh>
    <rPh sb="19" eb="21">
      <t>ヘンコウ</t>
    </rPh>
    <rPh sb="23" eb="25">
      <t>バアイ</t>
    </rPh>
    <phoneticPr fontId="3"/>
  </si>
  <si>
    <t>マップ再作成ボタン</t>
    <rPh sb="3" eb="6">
      <t>サイサクセイ</t>
    </rPh>
    <phoneticPr fontId="3"/>
  </si>
  <si>
    <t>シート名　（初期値：種族分析）</t>
    <rPh sb="3" eb="4">
      <t>メイ</t>
    </rPh>
    <rPh sb="6" eb="9">
      <t>ショキチ</t>
    </rPh>
    <rPh sb="10" eb="12">
      <t>シュゾク</t>
    </rPh>
    <rPh sb="12" eb="14">
      <t>ブンセキ</t>
    </rPh>
    <phoneticPr fontId="3"/>
  </si>
  <si>
    <t>データ元のシート名</t>
    <rPh sb="3" eb="4">
      <t>モト</t>
    </rPh>
    <rPh sb="8" eb="9">
      <t>メイ</t>
    </rPh>
    <phoneticPr fontId="3"/>
  </si>
  <si>
    <t>シート名を変更すると、以降の設定項目がリセットされます。</t>
    <rPh sb="3" eb="4">
      <t>メイ</t>
    </rPh>
    <rPh sb="5" eb="7">
      <t>ヘンコウ</t>
    </rPh>
    <rPh sb="11" eb="13">
      <t>イコウ</t>
    </rPh>
    <rPh sb="14" eb="16">
      <t>セッテイ</t>
    </rPh>
    <rPh sb="16" eb="18">
      <t>コウモク</t>
    </rPh>
    <phoneticPr fontId="3"/>
  </si>
  <si>
    <t>その際シート名が、種族分析の場合はY軸が「cDPS_gCdps1」（ジムにおけるランク1位のcDPS値）に、</t>
    <rPh sb="2" eb="3">
      <t>サイ</t>
    </rPh>
    <rPh sb="6" eb="7">
      <t>メイ</t>
    </rPh>
    <rPh sb="9" eb="11">
      <t>シュゾク</t>
    </rPh>
    <rPh sb="11" eb="13">
      <t>ブンセキ</t>
    </rPh>
    <rPh sb="14" eb="16">
      <t>バアイ</t>
    </rPh>
    <rPh sb="18" eb="19">
      <t>ジク</t>
    </rPh>
    <rPh sb="44" eb="45">
      <t>イ</t>
    </rPh>
    <rPh sb="50" eb="51">
      <t>チ</t>
    </rPh>
    <phoneticPr fontId="3"/>
  </si>
  <si>
    <t>種族SL（或はそのコピー）の場合は「cDPT_ms*」（ゲージ1及び2のcDPT値の大きい方）になります。</t>
    <rPh sb="32" eb="33">
      <t>オヨ</t>
    </rPh>
    <rPh sb="40" eb="41">
      <t>チ</t>
    </rPh>
    <rPh sb="42" eb="43">
      <t>オオ</t>
    </rPh>
    <rPh sb="45" eb="46">
      <t>ホウ</t>
    </rPh>
    <phoneticPr fontId="3"/>
  </si>
  <si>
    <t xml:space="preserve"> X軸及びY軸に指定する列タイトルは、元表ではアンダーバー以降が見えないようになっています。アンダーバー以降まで確実にコピペしてください。</t>
    <rPh sb="2" eb="3">
      <t>ジク</t>
    </rPh>
    <rPh sb="3" eb="4">
      <t>オヨ</t>
    </rPh>
    <rPh sb="6" eb="7">
      <t>ジク</t>
    </rPh>
    <rPh sb="8" eb="10">
      <t>シテイ</t>
    </rPh>
    <rPh sb="12" eb="13">
      <t>レツ</t>
    </rPh>
    <rPh sb="19" eb="20">
      <t>モト</t>
    </rPh>
    <rPh sb="20" eb="21">
      <t>ヒョウ</t>
    </rPh>
    <rPh sb="29" eb="31">
      <t>イコウ</t>
    </rPh>
    <rPh sb="32" eb="33">
      <t>ミ</t>
    </rPh>
    <rPh sb="52" eb="54">
      <t>イコウ</t>
    </rPh>
    <rPh sb="56" eb="58">
      <t>カクジツ</t>
    </rPh>
    <phoneticPr fontId="3"/>
  </si>
  <si>
    <t>v1.9</t>
    <phoneticPr fontId="3"/>
  </si>
  <si>
    <t>種族SLシート追加。種族マップシートの変更。種族シートに追加。</t>
    <rPh sb="0" eb="2">
      <t>シュゾク</t>
    </rPh>
    <rPh sb="7" eb="9">
      <t>ツイカ</t>
    </rPh>
    <rPh sb="10" eb="12">
      <t>シュゾク</t>
    </rPh>
    <rPh sb="19" eb="21">
      <t>ヘンコウ</t>
    </rPh>
    <rPh sb="22" eb="24">
      <t>シュゾク</t>
    </rPh>
    <rPh sb="28" eb="30">
      <t>ツイカ</t>
    </rPh>
    <phoneticPr fontId="3"/>
  </si>
  <si>
    <t>Added the SL species sheet and new pokemons on the species sheet.</t>
    <phoneticPr fontId="3"/>
  </si>
  <si>
    <t>天候</t>
    <phoneticPr fontId="0" type="Hiragana"/>
  </si>
  <si>
    <t>種族名</t>
    <phoneticPr fontId="0" type="Hiragana"/>
  </si>
  <si>
    <t>備考</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</si>
  <si>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</si>
  <si>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</si>
  <si>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</si>
  <si>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</si>
  <si>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</si>
  <si>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</si>
  <si>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/下限</t>
    <phoneticPr fontId="0" type="Hiragana"/>
  </si>
  <si>
    <t>/日時</t>
    <phoneticPr fontId="0" type="Hiragana"/>
  </si>
  <si>
    <r>
      <t>Cyc</t>
    </r>
    <r>
      <rPr>
        <sz val="10"/>
        <color rgb="FFFFE9A3"/>
        <rFont val="メイリオ"/>
        <family val="3"/>
        <charset val="128"/>
        <scheme val="minor"/>
      </rPr>
      <t>_b</t>
    </r>
    <phoneticPr fontId="3"/>
  </si>
  <si>
    <r>
      <t>stDPT</t>
    </r>
    <r>
      <rPr>
        <sz val="10"/>
        <color rgb="FFFFFFC5"/>
        <rFont val="メイリオ"/>
        <family val="3"/>
        <charset val="128"/>
        <scheme val="minor"/>
      </rPr>
      <t>_n_b</t>
    </r>
    <phoneticPr fontId="0" type="Hiragana"/>
  </si>
  <si>
    <r>
      <t>時間</t>
    </r>
    <r>
      <rPr>
        <sz val="10"/>
        <color rgb="FFFFFFC5"/>
        <rFont val="メイリオ"/>
        <family val="3"/>
        <charset val="128"/>
      </rPr>
      <t>_it</t>
    </r>
    <phoneticPr fontId="3"/>
  </si>
  <si>
    <r>
      <t>PL</t>
    </r>
    <r>
      <rPr>
        <sz val="10"/>
        <color rgb="FFB9FFD9"/>
        <rFont val="メイリオ"/>
        <family val="3"/>
        <charset val="128"/>
        <scheme val="minor"/>
      </rPr>
      <t>_Target</t>
    </r>
    <phoneticPr fontId="3"/>
  </si>
  <si>
    <t>そらをとぶピカチュウ</t>
  </si>
  <si>
    <t>ヒヒダルマ</t>
  </si>
  <si>
    <t>コアルヒー</t>
  </si>
  <si>
    <t>スワンナ</t>
  </si>
  <si>
    <t>そらをとぶ</t>
  </si>
  <si>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</si>
  <si>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</si>
  <si>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phoneticPr fontId="3"/>
  </si>
  <si>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</si>
  <si>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</si>
  <si>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かみつく</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90BE2F"/>
        <rFont val="メイリオ"/>
        <family val="3"/>
        <charset val="128"/>
      </rPr>
      <t>むしのていこう</t>
    </r>
    <phoneticPr fontId="3"/>
  </si>
  <si>
    <r>
      <t>エアスラッシュ</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phoneticPr fontId="3"/>
  </si>
  <si>
    <r>
      <t>アイアンテール</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phoneticPr fontId="3"/>
  </si>
  <si>
    <r>
      <t>まとわりつく</t>
    </r>
    <r>
      <rPr>
        <sz val="10"/>
        <color rgb="FF000000"/>
        <rFont val="メイリオ"/>
        <family val="3"/>
        <charset val="128"/>
      </rPr>
      <t>,</t>
    </r>
    <r>
      <rPr>
        <sz val="10"/>
        <color rgb="FFA364C3"/>
        <rFont val="メイリオ"/>
        <family val="3"/>
        <charset val="128"/>
      </rPr>
      <t>ようかいえき</t>
    </r>
    <phoneticPr fontId="3"/>
  </si>
  <si>
    <r>
      <t>エアスラッシュ</t>
    </r>
    <r>
      <rPr>
        <sz val="10"/>
        <color rgb="FF000000"/>
        <rFont val="メイリオ"/>
        <family val="3"/>
        <charset val="128"/>
      </rPr>
      <t>,</t>
    </r>
    <r>
      <rPr>
        <sz val="10"/>
        <color rgb="FF4F90D1"/>
        <rFont val="メイリオ"/>
        <family val="3"/>
        <charset val="128"/>
      </rPr>
      <t>みずでっぽう</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</si>
  <si>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phoneticPr fontId="3"/>
  </si>
  <si>
    <r>
      <t>でんじほう</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phoneticPr fontId="3"/>
  </si>
  <si>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phoneticPr fontId="3"/>
  </si>
  <si>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phoneticPr fontId="3"/>
  </si>
  <si>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</si>
  <si>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</si>
  <si>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</si>
  <si>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</si>
  <si>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</si>
  <si>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phoneticPr fontId="3"/>
  </si>
  <si>
    <r>
      <t>10まんボルト</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</si>
  <si>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phoneticPr fontId="3"/>
  </si>
  <si>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</si>
  <si>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</si>
  <si>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</si>
  <si>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r>
      <t>オーロラビーム</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phoneticPr fontId="3"/>
  </si>
  <si>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すなじごく</t>
    </r>
    <phoneticPr fontId="3"/>
  </si>
  <si>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phoneticPr fontId="3"/>
  </si>
  <si>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</si>
  <si>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r>
      <rPr>
        <sz val="10"/>
        <color rgb="FF000000"/>
        <rFont val="メイリオ"/>
        <family val="3"/>
        <charset val="128"/>
      </rPr>
      <t>,,,,,,</t>
    </r>
    <phoneticPr fontId="3"/>
  </si>
  <si>
    <r>
      <t>10まんボルト</t>
    </r>
    <r>
      <rPr>
        <sz val="10"/>
        <color rgb="FF000000"/>
        <rFont val="メイリオ"/>
        <family val="3"/>
        <charset val="128"/>
      </rPr>
      <t>,</t>
    </r>
    <r>
      <rPr>
        <sz val="10"/>
        <color rgb="FF90AADE"/>
        <rFont val="メイリオ"/>
        <family val="3"/>
        <charset val="128"/>
      </rPr>
      <t>そらをとぶ</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</si>
  <si>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90AADE"/>
        <rFont val="メイリオ"/>
        <family val="3"/>
        <charset val="128"/>
      </rPr>
      <t>ブレイブバード</t>
    </r>
  </si>
  <si>
    <r>
      <t>バブルこうせん</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71C7BA"/>
        <rFont val="メイリオ"/>
        <family val="3"/>
        <charset val="128"/>
      </rPr>
      <t>れいとうビーム</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</si>
  <si>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</si>
  <si>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</si>
  <si>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</si>
  <si>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</si>
  <si>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phoneticPr fontId="3"/>
  </si>
  <si>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</si>
  <si>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4F90D1"/>
        <rFont val="メイリオ"/>
        <family val="3"/>
        <charset val="128"/>
      </rPr>
      <t>しおみず</t>
    </r>
    <r>
      <rPr>
        <sz val="10"/>
        <color rgb="FF000000"/>
        <rFont val="メイリオ"/>
        <family val="3"/>
        <charset val="128"/>
      </rPr>
      <t>,</t>
    </r>
    <r>
      <rPr>
        <sz val="10"/>
        <color rgb="FF8C949C"/>
        <rFont val="メイリオ"/>
        <family val="3"/>
        <charset val="128"/>
      </rPr>
      <t>やつあたり</t>
    </r>
    <phoneticPr fontId="3"/>
  </si>
  <si>
    <r>
      <t>いわなだれ</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phoneticPr fontId="3"/>
  </si>
  <si>
    <r>
      <t>おんがえし</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</si>
  <si>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t>キャモメ,ギャラドス,コアルヒー,スワンナ,タマンタ,ペリッパー,マンタイン</t>
  </si>
  <si>
    <t>アチャモ,ウインディ,エンテイ,ガーディ,ギャロップ,キュウコン,クイタラン,コータス,ダルマッカ,バオッキー,バオップ,バクフーン,ヒコザル,ヒトカゲ,ヒノアラシ,ヒヒダルマ,ヒヒダルマ(ノーマルモード),ブースター,ブーバー,ブーバーン,ブビィ,ポカブ,ポニータ,ポワルン(たいよう),マグマッグ,マグマラシ,リザード,ロコン</t>
  </si>
  <si>
    <t>エレキッド,エレキブル,エレブー,コリンク,サンダース,シママ,ゼブライカ,そらをとぶピカチュウ,デンリュウ,パチリス,ピカチュウ,ピチュー,ビリリダマ,プラスル,マイナン,マスクド・ピカチュウ,マルマイン,メリープ,モココ,ライコウ,ライチュウ,ライボルト,ラクライ,ルクシオ,レントラー</t>
  </si>
  <si>
    <t>オニゴーリ,クマシュン,グレイシア,ダルマッカ(ガラル),ツンベアー,ヒヒダルマ(ガラル/ノーマルモード),ヒヒダルマ(ガラル・ノーマル),フリージオ,ポワルン(ゆきぐも),ユキワラシ,レジアイス,ロコン(アローラ)</t>
  </si>
  <si>
    <t>x0.39</t>
    <phoneticPr fontId="3"/>
  </si>
  <si>
    <t>HP</t>
    <phoneticPr fontId="3"/>
  </si>
  <si>
    <t>耐久力</t>
    <phoneticPr fontId="3"/>
  </si>
  <si>
    <t>ダメージ最大ゲージわざ</t>
    <phoneticPr fontId="3"/>
  </si>
  <si>
    <t>tDPS最大ゲージわざ</t>
    <phoneticPr fontId="3"/>
  </si>
  <si>
    <t>cDPSランク2</t>
    <phoneticPr fontId="3"/>
  </si>
  <si>
    <t>ダメージ最大通常わざ</t>
    <phoneticPr fontId="3"/>
  </si>
  <si>
    <t>cDPTランク1</t>
    <phoneticPr fontId="3"/>
  </si>
  <si>
    <t>個体値</t>
    <phoneticPr fontId="3"/>
  </si>
  <si>
    <t>o</t>
    <phoneticPr fontId="3"/>
  </si>
  <si>
    <t>o</t>
    <phoneticPr fontId="3"/>
  </si>
  <si>
    <t>o</t>
    <phoneticPr fontId="3"/>
  </si>
  <si>
    <t>ヒヒダルマ</t>
    <phoneticPr fontId="3"/>
  </si>
  <si>
    <t>ヒヒダルマ(ガラル)</t>
  </si>
  <si>
    <t>ヒヒダルマ(ガラル)</t>
    <phoneticPr fontId="3"/>
  </si>
  <si>
    <t>ヒヒダルマ(ガラル)</t>
    <phoneticPr fontId="3"/>
  </si>
  <si>
    <t>敵 攻撃↓</t>
    <phoneticPr fontId="3"/>
  </si>
  <si>
    <t>自 防御↓</t>
    <phoneticPr fontId="3"/>
  </si>
  <si>
    <t>タイプ</t>
    <phoneticPr fontId="3"/>
  </si>
  <si>
    <t>弱点</t>
    <phoneticPr fontId="3"/>
  </si>
  <si>
    <t>x2.56</t>
    <phoneticPr fontId="3"/>
  </si>
  <si>
    <t>x1.6</t>
    <phoneticPr fontId="3"/>
  </si>
  <si>
    <t>耐性</t>
    <phoneticPr fontId="3"/>
  </si>
  <si>
    <t>x0.625</t>
    <phoneticPr fontId="3"/>
  </si>
  <si>
    <t>x0.244</t>
    <phoneticPr fontId="3"/>
  </si>
  <si>
    <t>評価パラメータ</t>
    <phoneticPr fontId="3"/>
  </si>
  <si>
    <t>攻撃力</t>
    <phoneticPr fontId="3"/>
  </si>
  <si>
    <t>防御力</t>
    <phoneticPr fontId="3"/>
  </si>
  <si>
    <t>CP</t>
    <phoneticPr fontId="3"/>
  </si>
  <si>
    <t>SCP</t>
    <phoneticPr fontId="3"/>
  </si>
  <si>
    <t>DCP</t>
    <phoneticPr fontId="3"/>
  </si>
  <si>
    <t>gTCP</t>
    <phoneticPr fontId="3"/>
  </si>
  <si>
    <t>mTCP</t>
    <phoneticPr fontId="3"/>
  </si>
  <si>
    <t>ジム</t>
    <phoneticPr fontId="3"/>
  </si>
  <si>
    <t>ダメージ最大通常わざ</t>
    <phoneticPr fontId="3"/>
  </si>
  <si>
    <t>tDPS最大通常わざ</t>
    <phoneticPr fontId="3"/>
  </si>
  <si>
    <t>チャージ最速通常わざ</t>
    <phoneticPr fontId="3"/>
  </si>
  <si>
    <t>ダメージ最大ゲージわざ</t>
    <phoneticPr fontId="3"/>
  </si>
  <si>
    <t>cDPSランク1</t>
    <phoneticPr fontId="3"/>
  </si>
  <si>
    <t>cDPSランク3</t>
    <phoneticPr fontId="3"/>
  </si>
  <si>
    <t>cDPSランク4</t>
    <phoneticPr fontId="3"/>
  </si>
  <si>
    <t>cDPSランク5</t>
    <phoneticPr fontId="3"/>
  </si>
  <si>
    <t>対戦</t>
    <phoneticPr fontId="3"/>
  </si>
  <si>
    <t>tDPT最大通常わざ</t>
    <phoneticPr fontId="3"/>
  </si>
  <si>
    <t>チャージ最速通常わざ</t>
    <phoneticPr fontId="3"/>
  </si>
  <si>
    <t>tDPE最大ゲージわざ</t>
    <phoneticPr fontId="3"/>
  </si>
  <si>
    <t>cDPTランク2</t>
    <phoneticPr fontId="3"/>
  </si>
  <si>
    <t>cDPTランク3</t>
    <phoneticPr fontId="3"/>
  </si>
  <si>
    <t>cDPTランク4</t>
    <phoneticPr fontId="3"/>
  </si>
  <si>
    <t>cDPTランク5</t>
    <phoneticPr fontId="3"/>
  </si>
  <si>
    <t>おすすめ</t>
    <phoneticPr fontId="3"/>
  </si>
  <si>
    <t>スーパーリーグ</t>
    <phoneticPr fontId="3"/>
  </si>
  <si>
    <t>ハイパーリーグ</t>
    <phoneticPr fontId="3"/>
  </si>
  <si>
    <t>マスターリーグ</t>
    <phoneticPr fontId="3"/>
  </si>
  <si>
    <r>
      <t>ひっかく</t>
    </r>
    <r>
      <rPr>
        <sz val="10"/>
        <color rgb="FF508698"/>
        <rFont val="メイリオ"/>
        <family val="3"/>
        <charset val="128"/>
        <scheme val="minor"/>
      </rPr>
      <t>,</t>
    </r>
    <r>
      <rPr>
        <sz val="10"/>
        <color rgb="FFD47948"/>
        <rFont val="メイリオ"/>
        <family val="3"/>
        <charset val="128"/>
        <scheme val="minor"/>
      </rPr>
      <t>マッドショット</t>
    </r>
  </si>
  <si>
    <r>
      <t>かみつく</t>
    </r>
    <r>
      <rPr>
        <sz val="10"/>
        <color rgb="FFA364C3"/>
        <rFont val="メイリオ"/>
        <family val="3"/>
        <charset val="128"/>
        <scheme val="minor"/>
      </rPr>
      <t>,どくばり</t>
    </r>
  </si>
  <si>
    <r>
      <t>だましうち</t>
    </r>
    <r>
      <rPr>
        <sz val="10"/>
        <color rgb="FF71C7BA"/>
        <rFont val="メイリオ"/>
        <family val="3"/>
        <charset val="128"/>
        <scheme val="minor"/>
      </rPr>
      <t>,</t>
    </r>
    <r>
      <rPr>
        <sz val="10"/>
        <color rgb="FFFF9D54"/>
        <rFont val="メイリオ"/>
        <family val="3"/>
        <charset val="128"/>
        <scheme val="minor"/>
      </rPr>
      <t>ひのこ</t>
    </r>
  </si>
  <si>
    <r>
      <t>だましうち</t>
    </r>
    <r>
      <rPr>
        <sz val="10"/>
        <color rgb="FF8C949C"/>
        <rFont val="メイリオ"/>
        <family val="3"/>
        <charset val="128"/>
        <scheme val="minor"/>
      </rPr>
      <t>,はたく</t>
    </r>
  </si>
  <si>
    <r>
      <t>ひっかく</t>
    </r>
    <r>
      <rPr>
        <sz val="10"/>
        <color rgb="FF90BE2F"/>
        <rFont val="メイリオ"/>
        <family val="3"/>
        <charset val="128"/>
        <scheme val="minor"/>
      </rPr>
      <t>,むしくい</t>
    </r>
  </si>
  <si>
    <r>
      <t>かみつく</t>
    </r>
    <r>
      <rPr>
        <sz val="10"/>
        <color rgb="FF508698"/>
        <rFont val="メイリオ"/>
        <family val="3"/>
        <charset val="128"/>
        <scheme val="minor"/>
      </rPr>
      <t>,</t>
    </r>
    <r>
      <rPr>
        <sz val="10"/>
        <color rgb="FF8C949C"/>
        <rFont val="メイリオ"/>
        <family val="3"/>
        <charset val="128"/>
        <scheme val="minor"/>
      </rPr>
      <t>ひっかく</t>
    </r>
  </si>
  <si>
    <r>
      <t>あわ</t>
    </r>
    <r>
      <rPr>
        <sz val="10"/>
        <color rgb="FFF3D23F"/>
        <rFont val="メイリオ"/>
        <family val="3"/>
        <charset val="128"/>
        <scheme val="minor"/>
      </rPr>
      <t>,</t>
    </r>
    <r>
      <rPr>
        <sz val="10"/>
        <color rgb="FFD47948"/>
        <rFont val="メイリオ"/>
        <family val="3"/>
        <charset val="128"/>
        <scheme val="minor"/>
      </rPr>
      <t>マッドショット</t>
    </r>
  </si>
  <si>
    <r>
      <t>あわ</t>
    </r>
    <r>
      <rPr>
        <sz val="10"/>
        <color rgb="FFA364C3"/>
        <rFont val="メイリオ"/>
        <family val="3"/>
        <charset val="128"/>
        <scheme val="minor"/>
      </rPr>
      <t>,どくばり</t>
    </r>
  </si>
  <si>
    <r>
      <t>たいあたり</t>
    </r>
    <r>
      <rPr>
        <sz val="10"/>
        <color rgb="FFCA4067"/>
        <rFont val="メイリオ"/>
        <family val="3"/>
        <charset val="128"/>
        <scheme val="minor"/>
      </rPr>
      <t>,</t>
    </r>
    <r>
      <rPr>
        <sz val="10"/>
        <color rgb="FFFF9D54"/>
        <rFont val="メイリオ"/>
        <family val="3"/>
        <charset val="128"/>
        <scheme val="minor"/>
      </rPr>
      <t>ひのこ</t>
    </r>
  </si>
  <si>
    <r>
      <t>けたぐり</t>
    </r>
    <r>
      <rPr>
        <sz val="10"/>
        <color rgb="FF4F90D1"/>
        <rFont val="メイリオ"/>
        <family val="3"/>
        <charset val="128"/>
        <scheme val="minor"/>
      </rPr>
      <t>,</t>
    </r>
    <r>
      <rPr>
        <sz val="10"/>
        <color rgb="FFFF9D54"/>
        <rFont val="メイリオ"/>
        <family val="3"/>
        <charset val="128"/>
        <scheme val="minor"/>
      </rPr>
      <t>ひのこ</t>
    </r>
  </si>
  <si>
    <r>
      <t>みずでっぽう</t>
    </r>
    <r>
      <rPr>
        <sz val="10"/>
        <color rgb="FF90AADE"/>
        <rFont val="メイリオ"/>
        <family val="3"/>
        <charset val="128"/>
        <scheme val="minor"/>
      </rPr>
      <t>,</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</si>
  <si>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</si>
  <si>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こおりのつぶて</t>
    </r>
    <r>
      <rPr>
        <sz val="10"/>
        <color rgb="FF4F90D1"/>
        <rFont val="メイリオ"/>
        <family val="3"/>
        <charset val="128"/>
        <scheme val="minor"/>
      </rPr>
      <t>,みずでっぽう</t>
    </r>
  </si>
  <si>
    <r>
      <t>めざめるパワー地</t>
    </r>
    <r>
      <rPr>
        <sz val="10"/>
        <color rgb="FF4F90D1"/>
        <rFont val="メイリオ"/>
        <family val="3"/>
        <charset val="128"/>
        <scheme val="minor"/>
      </rPr>
      <t>,</t>
    </r>
    <r>
      <rPr>
        <sz val="10"/>
        <color rgb="FFC4B589"/>
        <rFont val="メイリオ"/>
        <family val="3"/>
        <charset val="128"/>
        <scheme val="minor"/>
      </rPr>
      <t>めざめるパワー岩</t>
    </r>
    <r>
      <rPr>
        <sz val="10"/>
        <color rgb="FF4F90D1"/>
        <rFont val="メイリオ"/>
        <family val="3"/>
        <charset val="128"/>
        <scheme val="minor"/>
      </rPr>
      <t>,</t>
    </r>
    <r>
      <rPr>
        <sz val="10"/>
        <color rgb="FF585365"/>
        <rFont val="メイリオ"/>
        <family val="3"/>
        <charset val="128"/>
        <scheme val="minor"/>
      </rPr>
      <t>めざめるパワー悪</t>
    </r>
    <r>
      <rPr>
        <sz val="10"/>
        <color rgb="FF4F90D1"/>
        <rFont val="メイリオ"/>
        <family val="3"/>
        <charset val="128"/>
        <scheme val="minor"/>
      </rPr>
      <t>,</t>
    </r>
    <r>
      <rPr>
        <sz val="10"/>
        <color rgb="FFA364C3"/>
        <rFont val="メイリオ"/>
        <family val="3"/>
        <charset val="128"/>
        <scheme val="minor"/>
      </rPr>
      <t>めざめるパワー毒</t>
    </r>
    <r>
      <rPr>
        <sz val="10"/>
        <color rgb="FF4F90D1"/>
        <rFont val="メイリオ"/>
        <family val="3"/>
        <charset val="128"/>
        <scheme val="minor"/>
      </rPr>
      <t>,めざめるパワー水,</t>
    </r>
    <r>
      <rPr>
        <sz val="10"/>
        <color rgb="FF71C7BA"/>
        <rFont val="メイリオ"/>
        <family val="3"/>
        <charset val="128"/>
        <scheme val="minor"/>
      </rPr>
      <t>めざめるパワー氷</t>
    </r>
    <r>
      <rPr>
        <sz val="10"/>
        <color rgb="FF4F90D1"/>
        <rFont val="メイリオ"/>
        <family val="3"/>
        <charset val="128"/>
        <scheme val="minor"/>
      </rPr>
      <t>,</t>
    </r>
    <r>
      <rPr>
        <sz val="10"/>
        <color rgb="FFFF9D54"/>
        <rFont val="メイリオ"/>
        <family val="3"/>
        <charset val="128"/>
        <scheme val="minor"/>
      </rPr>
      <t>めざめるパワー炎</t>
    </r>
    <r>
      <rPr>
        <sz val="10"/>
        <color rgb="FF4F90D1"/>
        <rFont val="メイリオ"/>
        <family val="3"/>
        <charset val="128"/>
        <scheme val="minor"/>
      </rPr>
      <t>,</t>
    </r>
    <r>
      <rPr>
        <sz val="10"/>
        <color rgb="FF0B68B9"/>
        <rFont val="メイリオ"/>
        <family val="3"/>
        <charset val="128"/>
        <scheme val="minor"/>
      </rPr>
      <t>めざめるパワー竜</t>
    </r>
    <r>
      <rPr>
        <sz val="10"/>
        <color rgb="FF4F90D1"/>
        <rFont val="メイリオ"/>
        <family val="3"/>
        <charset val="128"/>
        <scheme val="minor"/>
      </rPr>
      <t>,</t>
    </r>
    <r>
      <rPr>
        <sz val="10"/>
        <color rgb="FF5EB654"/>
        <rFont val="メイリオ"/>
        <family val="3"/>
        <charset val="128"/>
        <scheme val="minor"/>
      </rPr>
      <t>めざめるパワー草</t>
    </r>
    <r>
      <rPr>
        <sz val="10"/>
        <color rgb="FF4F90D1"/>
        <rFont val="メイリオ"/>
        <family val="3"/>
        <charset val="128"/>
        <scheme val="minor"/>
      </rPr>
      <t>,</t>
    </r>
    <r>
      <rPr>
        <sz val="10"/>
        <color rgb="FF90BE2F"/>
        <rFont val="メイリオ"/>
        <family val="3"/>
        <charset val="128"/>
        <scheme val="minor"/>
      </rPr>
      <t>めざめるパワー虫</t>
    </r>
    <r>
      <rPr>
        <sz val="10"/>
        <color rgb="FF4F90D1"/>
        <rFont val="メイリオ"/>
        <family val="3"/>
        <charset val="128"/>
        <scheme val="minor"/>
      </rPr>
      <t>,</t>
    </r>
    <r>
      <rPr>
        <sz val="10"/>
        <color rgb="FFF86E73"/>
        <rFont val="メイリオ"/>
        <family val="3"/>
        <charset val="128"/>
        <scheme val="minor"/>
      </rPr>
      <t>めざめるパワー超</t>
    </r>
    <r>
      <rPr>
        <sz val="10"/>
        <color rgb="FF4F90D1"/>
        <rFont val="メイリオ"/>
        <family val="3"/>
        <charset val="128"/>
        <scheme val="minor"/>
      </rPr>
      <t>,</t>
    </r>
    <r>
      <rPr>
        <sz val="10"/>
        <color rgb="FF508698"/>
        <rFont val="メイリオ"/>
        <family val="3"/>
        <charset val="128"/>
        <scheme val="minor"/>
      </rPr>
      <t>めざめるパワー鋼</t>
    </r>
    <r>
      <rPr>
        <sz val="10"/>
        <color rgb="FF4F90D1"/>
        <rFont val="メイリオ"/>
        <family val="3"/>
        <charset val="128"/>
        <scheme val="minor"/>
      </rPr>
      <t>,</t>
    </r>
    <r>
      <rPr>
        <sz val="10"/>
        <color rgb="FFCA4067"/>
        <rFont val="メイリオ"/>
        <family val="3"/>
        <charset val="128"/>
        <scheme val="minor"/>
      </rPr>
      <t>めざめるパワー闘</t>
    </r>
    <r>
      <rPr>
        <sz val="10"/>
        <color rgb="FF4F90D1"/>
        <rFont val="メイリオ"/>
        <family val="3"/>
        <charset val="128"/>
        <scheme val="minor"/>
      </rPr>
      <t>,</t>
    </r>
    <r>
      <rPr>
        <sz val="10"/>
        <color rgb="FFF3D23F"/>
        <rFont val="メイリオ"/>
        <family val="3"/>
        <charset val="128"/>
        <scheme val="minor"/>
      </rPr>
      <t>めざめるパワー電</t>
    </r>
    <r>
      <rPr>
        <sz val="10"/>
        <color rgb="FF4F90D1"/>
        <rFont val="メイリオ"/>
        <family val="3"/>
        <charset val="128"/>
        <scheme val="minor"/>
      </rPr>
      <t>,</t>
    </r>
    <r>
      <rPr>
        <sz val="10"/>
        <color rgb="FF5367A9"/>
        <rFont val="メイリオ"/>
        <family val="3"/>
        <charset val="128"/>
        <scheme val="minor"/>
      </rPr>
      <t>めざめるパワー霊</t>
    </r>
    <r>
      <rPr>
        <sz val="10"/>
        <color rgb="FF4F90D1"/>
        <rFont val="メイリオ"/>
        <family val="3"/>
        <charset val="128"/>
        <scheme val="minor"/>
      </rPr>
      <t>,</t>
    </r>
    <r>
      <rPr>
        <sz val="10"/>
        <color rgb="FF90AADE"/>
        <rFont val="メイリオ"/>
        <family val="3"/>
        <charset val="128"/>
        <scheme val="minor"/>
      </rPr>
      <t>めざめるパワー飛</t>
    </r>
  </si>
  <si>
    <r>
      <t>たいあたり</t>
    </r>
    <r>
      <rPr>
        <sz val="10"/>
        <color rgb="FFFF9D54"/>
        <rFont val="メイリオ"/>
        <family val="3"/>
        <charset val="128"/>
        <scheme val="minor"/>
      </rPr>
      <t>,ひのこ</t>
    </r>
  </si>
  <si>
    <r>
      <t>ひっかく</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</si>
  <si>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</si>
  <si>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どくばり</t>
    </r>
    <r>
      <rPr>
        <sz val="10"/>
        <color rgb="FF90BE2F"/>
        <rFont val="メイリオ"/>
        <family val="3"/>
        <charset val="128"/>
        <scheme val="minor"/>
      </rPr>
      <t>,むしくい</t>
    </r>
  </si>
  <si>
    <r>
      <t>だましうち</t>
    </r>
    <r>
      <rPr>
        <sz val="10"/>
        <color rgb="FF90AADE"/>
        <rFont val="メイリオ"/>
        <family val="3"/>
        <charset val="128"/>
        <scheme val="minor"/>
      </rPr>
      <t>,</t>
    </r>
    <r>
      <rPr>
        <sz val="10"/>
        <color rgb="FF8C949C"/>
        <rFont val="メイリオ"/>
        <family val="3"/>
        <charset val="128"/>
        <scheme val="minor"/>
      </rPr>
      <t>はたく</t>
    </r>
  </si>
  <si>
    <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</si>
  <si>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つつく</t>
    </r>
    <r>
      <rPr>
        <sz val="10"/>
        <color rgb="FFF86E73"/>
        <rFont val="メイリオ"/>
        <family val="3"/>
        <charset val="128"/>
        <scheme val="minor"/>
      </rPr>
      <t>,</t>
    </r>
    <r>
      <rPr>
        <sz val="10"/>
        <color rgb="FFD47948"/>
        <rFont val="メイリオ"/>
        <family val="3"/>
        <charset val="128"/>
        <scheme val="minor"/>
      </rPr>
      <t>めざめるパワー地</t>
    </r>
    <r>
      <rPr>
        <sz val="10"/>
        <color rgb="FFF86E73"/>
        <rFont val="メイリオ"/>
        <family val="3"/>
        <charset val="128"/>
        <scheme val="minor"/>
      </rPr>
      <t>,</t>
    </r>
    <r>
      <rPr>
        <sz val="10"/>
        <color rgb="FFC4B589"/>
        <rFont val="メイリオ"/>
        <family val="3"/>
        <charset val="128"/>
        <scheme val="minor"/>
      </rPr>
      <t>めざめるパワー岩</t>
    </r>
    <r>
      <rPr>
        <sz val="10"/>
        <color rgb="FFF86E73"/>
        <rFont val="メイリオ"/>
        <family val="3"/>
        <charset val="128"/>
        <scheme val="minor"/>
      </rPr>
      <t>,</t>
    </r>
    <r>
      <rPr>
        <sz val="10"/>
        <color rgb="FF585365"/>
        <rFont val="メイリオ"/>
        <family val="3"/>
        <charset val="128"/>
        <scheme val="minor"/>
      </rPr>
      <t>めざめるパワー悪</t>
    </r>
    <r>
      <rPr>
        <sz val="10"/>
        <color rgb="FFF86E73"/>
        <rFont val="メイリオ"/>
        <family val="3"/>
        <charset val="128"/>
        <scheme val="minor"/>
      </rPr>
      <t>,</t>
    </r>
    <r>
      <rPr>
        <sz val="10"/>
        <color rgb="FFA364C3"/>
        <rFont val="メイリオ"/>
        <family val="3"/>
        <charset val="128"/>
        <scheme val="minor"/>
      </rPr>
      <t>めざめるパワー毒</t>
    </r>
    <r>
      <rPr>
        <sz val="10"/>
        <color rgb="FFF86E73"/>
        <rFont val="メイリオ"/>
        <family val="3"/>
        <charset val="128"/>
        <scheme val="minor"/>
      </rPr>
      <t>,</t>
    </r>
    <r>
      <rPr>
        <sz val="10"/>
        <color rgb="FF4F90D1"/>
        <rFont val="メイリオ"/>
        <family val="3"/>
        <charset val="128"/>
        <scheme val="minor"/>
      </rPr>
      <t>めざめるパワー水</t>
    </r>
    <r>
      <rPr>
        <sz val="10"/>
        <color rgb="FFF86E73"/>
        <rFont val="メイリオ"/>
        <family val="3"/>
        <charset val="128"/>
        <scheme val="minor"/>
      </rPr>
      <t>,</t>
    </r>
    <r>
      <rPr>
        <sz val="10"/>
        <color rgb="FF71C7BA"/>
        <rFont val="メイリオ"/>
        <family val="3"/>
        <charset val="128"/>
        <scheme val="minor"/>
      </rPr>
      <t>めざめるパワー氷</t>
    </r>
    <r>
      <rPr>
        <sz val="10"/>
        <color rgb="FFF86E73"/>
        <rFont val="メイリオ"/>
        <family val="3"/>
        <charset val="128"/>
        <scheme val="minor"/>
      </rPr>
      <t>,</t>
    </r>
    <r>
      <rPr>
        <sz val="10"/>
        <color rgb="FFFF9D54"/>
        <rFont val="メイリオ"/>
        <family val="3"/>
        <charset val="128"/>
        <scheme val="minor"/>
      </rPr>
      <t>めざめるパワー炎</t>
    </r>
    <r>
      <rPr>
        <sz val="10"/>
        <color rgb="FFF86E73"/>
        <rFont val="メイリオ"/>
        <family val="3"/>
        <charset val="128"/>
        <scheme val="minor"/>
      </rPr>
      <t>,</t>
    </r>
    <r>
      <rPr>
        <sz val="10"/>
        <color rgb="FF0B68B9"/>
        <rFont val="メイリオ"/>
        <family val="3"/>
        <charset val="128"/>
        <scheme val="minor"/>
      </rPr>
      <t>めざめるパワー竜</t>
    </r>
    <r>
      <rPr>
        <sz val="10"/>
        <color rgb="FFF86E73"/>
        <rFont val="メイリオ"/>
        <family val="3"/>
        <charset val="128"/>
        <scheme val="minor"/>
      </rPr>
      <t>,</t>
    </r>
    <r>
      <rPr>
        <sz val="10"/>
        <color rgb="FF5EB654"/>
        <rFont val="メイリオ"/>
        <family val="3"/>
        <charset val="128"/>
        <scheme val="minor"/>
      </rPr>
      <t>めざめるパワー草</t>
    </r>
    <r>
      <rPr>
        <sz val="10"/>
        <color rgb="FFF86E73"/>
        <rFont val="メイリオ"/>
        <family val="3"/>
        <charset val="128"/>
        <scheme val="minor"/>
      </rPr>
      <t>,</t>
    </r>
    <r>
      <rPr>
        <sz val="10"/>
        <color rgb="FF90BE2F"/>
        <rFont val="メイリオ"/>
        <family val="3"/>
        <charset val="128"/>
        <scheme val="minor"/>
      </rPr>
      <t>めざめるパワー虫</t>
    </r>
    <r>
      <rPr>
        <sz val="10"/>
        <color rgb="FFF86E73"/>
        <rFont val="メイリオ"/>
        <family val="3"/>
        <charset val="128"/>
        <scheme val="minor"/>
      </rPr>
      <t>,めざめるパワー超,</t>
    </r>
    <r>
      <rPr>
        <sz val="10"/>
        <color rgb="FF508698"/>
        <rFont val="メイリオ"/>
        <family val="3"/>
        <charset val="128"/>
        <scheme val="minor"/>
      </rPr>
      <t>めざめるパワー鋼</t>
    </r>
    <r>
      <rPr>
        <sz val="10"/>
        <color rgb="FFF86E73"/>
        <rFont val="メイリオ"/>
        <family val="3"/>
        <charset val="128"/>
        <scheme val="minor"/>
      </rPr>
      <t>,</t>
    </r>
    <r>
      <rPr>
        <sz val="10"/>
        <color rgb="FFCA4067"/>
        <rFont val="メイリオ"/>
        <family val="3"/>
        <charset val="128"/>
        <scheme val="minor"/>
      </rPr>
      <t>めざめるパワー闘</t>
    </r>
    <r>
      <rPr>
        <sz val="10"/>
        <color rgb="FFF86E73"/>
        <rFont val="メイリオ"/>
        <family val="3"/>
        <charset val="128"/>
        <scheme val="minor"/>
      </rPr>
      <t>,</t>
    </r>
    <r>
      <rPr>
        <sz val="10"/>
        <color rgb="FFF3D23F"/>
        <rFont val="メイリオ"/>
        <family val="3"/>
        <charset val="128"/>
        <scheme val="minor"/>
      </rPr>
      <t>めざめるパワー電</t>
    </r>
    <r>
      <rPr>
        <sz val="10"/>
        <color rgb="FFF86E73"/>
        <rFont val="メイリオ"/>
        <family val="3"/>
        <charset val="128"/>
        <scheme val="minor"/>
      </rPr>
      <t>,</t>
    </r>
    <r>
      <rPr>
        <sz val="10"/>
        <color rgb="FF5367A9"/>
        <rFont val="メイリオ"/>
        <family val="3"/>
        <charset val="128"/>
        <scheme val="minor"/>
      </rPr>
      <t>めざめるパワー霊</t>
    </r>
    <r>
      <rPr>
        <sz val="10"/>
        <color rgb="FFF86E73"/>
        <rFont val="メイリオ"/>
        <family val="3"/>
        <charset val="128"/>
        <scheme val="minor"/>
      </rPr>
      <t>,</t>
    </r>
    <r>
      <rPr>
        <sz val="10"/>
        <color rgb="FF90AADE"/>
        <rFont val="メイリオ"/>
        <family val="3"/>
        <charset val="128"/>
        <scheme val="minor"/>
      </rPr>
      <t>めざめるパワー飛</t>
    </r>
  </si>
  <si>
    <r>
      <t>あわ</t>
    </r>
    <r>
      <rPr>
        <sz val="10"/>
        <color rgb="FF5EB654"/>
        <rFont val="メイリオ"/>
        <family val="3"/>
        <charset val="128"/>
        <scheme val="minor"/>
      </rPr>
      <t>,</t>
    </r>
    <r>
      <rPr>
        <sz val="10"/>
        <color rgb="FFD47948"/>
        <rFont val="メイリオ"/>
        <family val="3"/>
        <charset val="128"/>
        <scheme val="minor"/>
      </rPr>
      <t>マッドショット</t>
    </r>
  </si>
  <si>
    <r>
      <t>タネマシンガン</t>
    </r>
    <r>
      <rPr>
        <sz val="10"/>
        <color rgb="FF5367A9"/>
        <rFont val="メイリオ"/>
        <family val="3"/>
        <charset val="128"/>
        <scheme val="minor"/>
      </rPr>
      <t>,</t>
    </r>
    <r>
      <rPr>
        <sz val="10"/>
        <color rgb="FF90BE2F"/>
        <rFont val="メイリオ"/>
        <family val="3"/>
        <charset val="128"/>
        <scheme val="minor"/>
      </rPr>
      <t>まとわりつく</t>
    </r>
  </si>
  <si>
    <r>
      <t>マッドショット</t>
    </r>
    <r>
      <rPr>
        <sz val="10"/>
        <color rgb="FFF86E73"/>
        <rFont val="メイリオ"/>
        <family val="3"/>
        <charset val="128"/>
        <scheme val="minor"/>
      </rPr>
      <t>,</t>
    </r>
    <r>
      <rPr>
        <sz val="10"/>
        <color rgb="FF4F90D1"/>
        <rFont val="メイリオ"/>
        <family val="3"/>
        <charset val="128"/>
        <scheme val="minor"/>
      </rPr>
      <t>みずでっぽう</t>
    </r>
  </si>
  <si>
    <r>
      <t>だましうち</t>
    </r>
    <r>
      <rPr>
        <sz val="10"/>
        <color rgb="FFF86E73"/>
        <rFont val="メイリオ"/>
        <family val="3"/>
        <charset val="128"/>
        <scheme val="minor"/>
      </rPr>
      <t>,</t>
    </r>
    <r>
      <rPr>
        <sz val="10"/>
        <color rgb="FF90AADE"/>
        <rFont val="メイリオ"/>
        <family val="3"/>
        <charset val="128"/>
        <scheme val="minor"/>
      </rPr>
      <t>つつく</t>
    </r>
  </si>
  <si>
    <r>
      <t>だましうち</t>
    </r>
    <r>
      <rPr>
        <sz val="10"/>
        <color rgb="FF4F90D1"/>
        <rFont val="メイリオ"/>
        <family val="3"/>
        <charset val="128"/>
        <scheme val="minor"/>
      </rPr>
      <t>,</t>
    </r>
    <r>
      <rPr>
        <sz val="10"/>
        <color rgb="FF90AADE"/>
        <rFont val="メイリオ"/>
        <family val="3"/>
        <charset val="128"/>
        <scheme val="minor"/>
      </rPr>
      <t>つつく</t>
    </r>
  </si>
  <si>
    <r>
      <t>めざめるパワー地</t>
    </r>
    <r>
      <rPr>
        <sz val="10"/>
        <color rgb="FFCA4067"/>
        <rFont val="メイリオ"/>
        <family val="3"/>
        <charset val="128"/>
        <scheme val="minor"/>
      </rPr>
      <t>,</t>
    </r>
    <r>
      <rPr>
        <sz val="10"/>
        <color rgb="FFC4B589"/>
        <rFont val="メイリオ"/>
        <family val="3"/>
        <charset val="128"/>
        <scheme val="minor"/>
      </rPr>
      <t>めざめるパワー岩</t>
    </r>
    <r>
      <rPr>
        <sz val="10"/>
        <color rgb="FFCA4067"/>
        <rFont val="メイリオ"/>
        <family val="3"/>
        <charset val="128"/>
        <scheme val="minor"/>
      </rPr>
      <t>,</t>
    </r>
    <r>
      <rPr>
        <sz val="10"/>
        <color rgb="FF585365"/>
        <rFont val="メイリオ"/>
        <family val="3"/>
        <charset val="128"/>
        <scheme val="minor"/>
      </rPr>
      <t>めざめるパワー悪</t>
    </r>
    <r>
      <rPr>
        <sz val="10"/>
        <color rgb="FFCA4067"/>
        <rFont val="メイリオ"/>
        <family val="3"/>
        <charset val="128"/>
        <scheme val="minor"/>
      </rPr>
      <t>,</t>
    </r>
    <r>
      <rPr>
        <sz val="10"/>
        <color rgb="FFA364C3"/>
        <rFont val="メイリオ"/>
        <family val="3"/>
        <charset val="128"/>
        <scheme val="minor"/>
      </rPr>
      <t>めざめるパワー毒</t>
    </r>
    <r>
      <rPr>
        <sz val="10"/>
        <color rgb="FFCA4067"/>
        <rFont val="メイリオ"/>
        <family val="3"/>
        <charset val="128"/>
        <scheme val="minor"/>
      </rPr>
      <t>,</t>
    </r>
    <r>
      <rPr>
        <sz val="10"/>
        <color rgb="FF4F90D1"/>
        <rFont val="メイリオ"/>
        <family val="3"/>
        <charset val="128"/>
        <scheme val="minor"/>
      </rPr>
      <t>めざめるパワー水</t>
    </r>
    <r>
      <rPr>
        <sz val="10"/>
        <color rgb="FFCA4067"/>
        <rFont val="メイリオ"/>
        <family val="3"/>
        <charset val="128"/>
        <scheme val="minor"/>
      </rPr>
      <t>,</t>
    </r>
    <r>
      <rPr>
        <sz val="10"/>
        <color rgb="FF71C7BA"/>
        <rFont val="メイリオ"/>
        <family val="3"/>
        <charset val="128"/>
        <scheme val="minor"/>
      </rPr>
      <t>めざめるパワー氷</t>
    </r>
    <r>
      <rPr>
        <sz val="10"/>
        <color rgb="FFCA4067"/>
        <rFont val="メイリオ"/>
        <family val="3"/>
        <charset val="128"/>
        <scheme val="minor"/>
      </rPr>
      <t>,</t>
    </r>
    <r>
      <rPr>
        <sz val="10"/>
        <color rgb="FFFF9D54"/>
        <rFont val="メイリオ"/>
        <family val="3"/>
        <charset val="128"/>
        <scheme val="minor"/>
      </rPr>
      <t>めざめるパワー炎</t>
    </r>
    <r>
      <rPr>
        <sz val="10"/>
        <color rgb="FFCA4067"/>
        <rFont val="メイリオ"/>
        <family val="3"/>
        <charset val="128"/>
        <scheme val="minor"/>
      </rPr>
      <t>,</t>
    </r>
    <r>
      <rPr>
        <sz val="10"/>
        <color rgb="FF0B68B9"/>
        <rFont val="メイリオ"/>
        <family val="3"/>
        <charset val="128"/>
        <scheme val="minor"/>
      </rPr>
      <t>めざめるパワー竜</t>
    </r>
    <r>
      <rPr>
        <sz val="10"/>
        <color rgb="FFCA4067"/>
        <rFont val="メイリオ"/>
        <family val="3"/>
        <charset val="128"/>
        <scheme val="minor"/>
      </rPr>
      <t>,</t>
    </r>
    <r>
      <rPr>
        <sz val="10"/>
        <color rgb="FF5EB654"/>
        <rFont val="メイリオ"/>
        <family val="3"/>
        <charset val="128"/>
        <scheme val="minor"/>
      </rPr>
      <t>めざめるパワー草</t>
    </r>
    <r>
      <rPr>
        <sz val="10"/>
        <color rgb="FFCA4067"/>
        <rFont val="メイリオ"/>
        <family val="3"/>
        <charset val="128"/>
        <scheme val="minor"/>
      </rPr>
      <t>,</t>
    </r>
    <r>
      <rPr>
        <sz val="10"/>
        <color rgb="FF90BE2F"/>
        <rFont val="メイリオ"/>
        <family val="3"/>
        <charset val="128"/>
        <scheme val="minor"/>
      </rPr>
      <t>めざめるパワー虫</t>
    </r>
    <r>
      <rPr>
        <sz val="10"/>
        <color rgb="FFCA4067"/>
        <rFont val="メイリオ"/>
        <family val="3"/>
        <charset val="128"/>
        <scheme val="minor"/>
      </rPr>
      <t>,</t>
    </r>
    <r>
      <rPr>
        <sz val="10"/>
        <color rgb="FFF86E73"/>
        <rFont val="メイリオ"/>
        <family val="3"/>
        <charset val="128"/>
        <scheme val="minor"/>
      </rPr>
      <t>めざめるパワー超</t>
    </r>
    <r>
      <rPr>
        <sz val="10"/>
        <color rgb="FFCA4067"/>
        <rFont val="メイリオ"/>
        <family val="3"/>
        <charset val="128"/>
        <scheme val="minor"/>
      </rPr>
      <t>,</t>
    </r>
    <r>
      <rPr>
        <sz val="10"/>
        <color rgb="FF508698"/>
        <rFont val="メイリオ"/>
        <family val="3"/>
        <charset val="128"/>
        <scheme val="minor"/>
      </rPr>
      <t>めざめるパワー鋼</t>
    </r>
    <r>
      <rPr>
        <sz val="10"/>
        <color rgb="FFCA4067"/>
        <rFont val="メイリオ"/>
        <family val="3"/>
        <charset val="128"/>
        <scheme val="minor"/>
      </rPr>
      <t>,めざめるパワー闘,</t>
    </r>
    <r>
      <rPr>
        <sz val="10"/>
        <color rgb="FFF3D23F"/>
        <rFont val="メイリオ"/>
        <family val="3"/>
        <charset val="128"/>
        <scheme val="minor"/>
      </rPr>
      <t>めざめるパワー電</t>
    </r>
    <r>
      <rPr>
        <sz val="10"/>
        <color rgb="FFCA4067"/>
        <rFont val="メイリオ"/>
        <family val="3"/>
        <charset val="128"/>
        <scheme val="minor"/>
      </rPr>
      <t>,</t>
    </r>
    <r>
      <rPr>
        <sz val="10"/>
        <color rgb="FF5367A9"/>
        <rFont val="メイリオ"/>
        <family val="3"/>
        <charset val="128"/>
        <scheme val="minor"/>
      </rPr>
      <t>めざめるパワー霊</t>
    </r>
    <r>
      <rPr>
        <sz val="10"/>
        <color rgb="FFCA4067"/>
        <rFont val="メイリオ"/>
        <family val="3"/>
        <charset val="128"/>
        <scheme val="minor"/>
      </rPr>
      <t>,</t>
    </r>
    <r>
      <rPr>
        <sz val="10"/>
        <color rgb="FF90AADE"/>
        <rFont val="メイリオ"/>
        <family val="3"/>
        <charset val="128"/>
        <scheme val="minor"/>
      </rPr>
      <t>めざめるパワー飛</t>
    </r>
  </si>
  <si>
    <r>
      <t>どくばり</t>
    </r>
    <r>
      <rPr>
        <sz val="10"/>
        <color rgb="FF508698"/>
        <rFont val="メイリオ"/>
        <family val="3"/>
        <charset val="128"/>
        <scheme val="minor"/>
      </rPr>
      <t>,</t>
    </r>
    <r>
      <rPr>
        <sz val="10"/>
        <color rgb="FF4F90D1"/>
        <rFont val="メイリオ"/>
        <family val="3"/>
        <charset val="128"/>
        <scheme val="minor"/>
      </rPr>
      <t>みずでっぽう</t>
    </r>
  </si>
  <si>
    <r>
      <t>こおりのつぶて</t>
    </r>
    <r>
      <rPr>
        <sz val="10"/>
        <color rgb="FF5367A9"/>
        <rFont val="メイリオ"/>
        <family val="3"/>
        <charset val="128"/>
        <scheme val="minor"/>
      </rPr>
      <t>,</t>
    </r>
    <r>
      <rPr>
        <sz val="10"/>
        <color rgb="FF585365"/>
        <rFont val="メイリオ"/>
        <family val="3"/>
        <charset val="128"/>
        <scheme val="minor"/>
      </rPr>
      <t>だましうち</t>
    </r>
  </si>
  <si>
    <r>
      <t>バークアウト</t>
    </r>
    <r>
      <rPr>
        <sz val="10"/>
        <color rgb="FF4F90D1"/>
        <rFont val="メイリオ"/>
        <family val="3"/>
        <charset val="128"/>
        <scheme val="minor"/>
      </rPr>
      <t>,</t>
    </r>
    <r>
      <rPr>
        <sz val="10"/>
        <color rgb="FFFF9D54"/>
        <rFont val="メイリオ"/>
        <family val="3"/>
        <charset val="128"/>
        <scheme val="minor"/>
      </rPr>
      <t>ほのおのキバ</t>
    </r>
  </si>
  <si>
    <r>
      <t>めざめるパワー地</t>
    </r>
    <r>
      <rPr>
        <sz val="10"/>
        <color rgb="FFF86E73"/>
        <rFont val="メイリオ"/>
        <family val="3"/>
        <charset val="128"/>
        <scheme val="minor"/>
      </rPr>
      <t>,</t>
    </r>
    <r>
      <rPr>
        <sz val="10"/>
        <color rgb="FFC4B589"/>
        <rFont val="メイリオ"/>
        <family val="3"/>
        <charset val="128"/>
        <scheme val="minor"/>
      </rPr>
      <t>めざめるパワー岩</t>
    </r>
    <r>
      <rPr>
        <sz val="10"/>
        <color rgb="FFF86E73"/>
        <rFont val="メイリオ"/>
        <family val="3"/>
        <charset val="128"/>
        <scheme val="minor"/>
      </rPr>
      <t>,</t>
    </r>
    <r>
      <rPr>
        <sz val="10"/>
        <color rgb="FF585365"/>
        <rFont val="メイリオ"/>
        <family val="3"/>
        <charset val="128"/>
        <scheme val="minor"/>
      </rPr>
      <t>めざめるパワー悪</t>
    </r>
    <r>
      <rPr>
        <sz val="10"/>
        <color rgb="FFF86E73"/>
        <rFont val="メイリオ"/>
        <family val="3"/>
        <charset val="128"/>
        <scheme val="minor"/>
      </rPr>
      <t>,</t>
    </r>
    <r>
      <rPr>
        <sz val="10"/>
        <color rgb="FFA364C3"/>
        <rFont val="メイリオ"/>
        <family val="3"/>
        <charset val="128"/>
        <scheme val="minor"/>
      </rPr>
      <t>めざめるパワー毒</t>
    </r>
    <r>
      <rPr>
        <sz val="10"/>
        <color rgb="FFF86E73"/>
        <rFont val="メイリオ"/>
        <family val="3"/>
        <charset val="128"/>
        <scheme val="minor"/>
      </rPr>
      <t>,</t>
    </r>
    <r>
      <rPr>
        <sz val="10"/>
        <color rgb="FF4F90D1"/>
        <rFont val="メイリオ"/>
        <family val="3"/>
        <charset val="128"/>
        <scheme val="minor"/>
      </rPr>
      <t>めざめるパワー水</t>
    </r>
    <r>
      <rPr>
        <sz val="10"/>
        <color rgb="FFF86E73"/>
        <rFont val="メイリオ"/>
        <family val="3"/>
        <charset val="128"/>
        <scheme val="minor"/>
      </rPr>
      <t>,</t>
    </r>
    <r>
      <rPr>
        <sz val="10"/>
        <color rgb="FF71C7BA"/>
        <rFont val="メイリオ"/>
        <family val="3"/>
        <charset val="128"/>
        <scheme val="minor"/>
      </rPr>
      <t>めざめるパワー氷</t>
    </r>
    <r>
      <rPr>
        <sz val="10"/>
        <color rgb="FFF86E73"/>
        <rFont val="メイリオ"/>
        <family val="3"/>
        <charset val="128"/>
        <scheme val="minor"/>
      </rPr>
      <t>,</t>
    </r>
    <r>
      <rPr>
        <sz val="10"/>
        <color rgb="FFFF9D54"/>
        <rFont val="メイリオ"/>
        <family val="3"/>
        <charset val="128"/>
        <scheme val="minor"/>
      </rPr>
      <t>めざめるパワー炎</t>
    </r>
    <r>
      <rPr>
        <sz val="10"/>
        <color rgb="FFF86E73"/>
        <rFont val="メイリオ"/>
        <family val="3"/>
        <charset val="128"/>
        <scheme val="minor"/>
      </rPr>
      <t>,</t>
    </r>
    <r>
      <rPr>
        <sz val="10"/>
        <color rgb="FF0B68B9"/>
        <rFont val="メイリオ"/>
        <family val="3"/>
        <charset val="128"/>
        <scheme val="minor"/>
      </rPr>
      <t>めざめるパワー竜</t>
    </r>
    <r>
      <rPr>
        <sz val="10"/>
        <color rgb="FFF86E73"/>
        <rFont val="メイリオ"/>
        <family val="3"/>
        <charset val="128"/>
        <scheme val="minor"/>
      </rPr>
      <t>,</t>
    </r>
    <r>
      <rPr>
        <sz val="10"/>
        <color rgb="FF5EB654"/>
        <rFont val="メイリオ"/>
        <family val="3"/>
        <charset val="128"/>
        <scheme val="minor"/>
      </rPr>
      <t>めざめるパワー草</t>
    </r>
    <r>
      <rPr>
        <sz val="10"/>
        <color rgb="FFF86E73"/>
        <rFont val="メイリオ"/>
        <family val="3"/>
        <charset val="128"/>
        <scheme val="minor"/>
      </rPr>
      <t>,</t>
    </r>
    <r>
      <rPr>
        <sz val="10"/>
        <color rgb="FF90BE2F"/>
        <rFont val="メイリオ"/>
        <family val="3"/>
        <charset val="128"/>
        <scheme val="minor"/>
      </rPr>
      <t>めざめるパワー虫</t>
    </r>
    <r>
      <rPr>
        <sz val="10"/>
        <color rgb="FFF86E73"/>
        <rFont val="メイリオ"/>
        <family val="3"/>
        <charset val="128"/>
        <scheme val="minor"/>
      </rPr>
      <t>,めざめるパワー超,</t>
    </r>
    <r>
      <rPr>
        <sz val="10"/>
        <color rgb="FF508698"/>
        <rFont val="メイリオ"/>
        <family val="3"/>
        <charset val="128"/>
        <scheme val="minor"/>
      </rPr>
      <t>めざめるパワー鋼</t>
    </r>
    <r>
      <rPr>
        <sz val="10"/>
        <color rgb="FFF86E73"/>
        <rFont val="メイリオ"/>
        <family val="3"/>
        <charset val="128"/>
        <scheme val="minor"/>
      </rPr>
      <t>,</t>
    </r>
    <r>
      <rPr>
        <sz val="10"/>
        <color rgb="FFCA4067"/>
        <rFont val="メイリオ"/>
        <family val="3"/>
        <charset val="128"/>
        <scheme val="minor"/>
      </rPr>
      <t>めざめるパワー闘</t>
    </r>
    <r>
      <rPr>
        <sz val="10"/>
        <color rgb="FFF86E73"/>
        <rFont val="メイリオ"/>
        <family val="3"/>
        <charset val="128"/>
        <scheme val="minor"/>
      </rPr>
      <t>,</t>
    </r>
    <r>
      <rPr>
        <sz val="10"/>
        <color rgb="FFF3D23F"/>
        <rFont val="メイリオ"/>
        <family val="3"/>
        <charset val="128"/>
        <scheme val="minor"/>
      </rPr>
      <t>めざめるパワー電</t>
    </r>
    <r>
      <rPr>
        <sz val="10"/>
        <color rgb="FFF86E73"/>
        <rFont val="メイリオ"/>
        <family val="3"/>
        <charset val="128"/>
        <scheme val="minor"/>
      </rPr>
      <t>,</t>
    </r>
    <r>
      <rPr>
        <sz val="10"/>
        <color rgb="FF5367A9"/>
        <rFont val="メイリオ"/>
        <family val="3"/>
        <charset val="128"/>
        <scheme val="minor"/>
      </rPr>
      <t>めざめるパワー霊</t>
    </r>
    <r>
      <rPr>
        <sz val="10"/>
        <color rgb="FFF86E73"/>
        <rFont val="メイリオ"/>
        <family val="3"/>
        <charset val="128"/>
        <scheme val="minor"/>
      </rPr>
      <t>,</t>
    </r>
    <r>
      <rPr>
        <sz val="10"/>
        <color rgb="FF90AADE"/>
        <rFont val="メイリオ"/>
        <family val="3"/>
        <charset val="128"/>
        <scheme val="minor"/>
      </rPr>
      <t>めざめるパワー飛</t>
    </r>
  </si>
  <si>
    <r>
      <t>めざめるパワー地</t>
    </r>
    <r>
      <rPr>
        <sz val="10"/>
        <color rgb="FF8C949C"/>
        <rFont val="メイリオ"/>
        <family val="3"/>
        <charset val="128"/>
        <scheme val="minor"/>
      </rPr>
      <t>,</t>
    </r>
    <r>
      <rPr>
        <sz val="10"/>
        <color rgb="FFC4B589"/>
        <rFont val="メイリオ"/>
        <family val="3"/>
        <charset val="128"/>
        <scheme val="minor"/>
      </rPr>
      <t>めざめるパワー岩</t>
    </r>
    <r>
      <rPr>
        <sz val="10"/>
        <color rgb="FF8C949C"/>
        <rFont val="メイリオ"/>
        <family val="3"/>
        <charset val="128"/>
        <scheme val="minor"/>
      </rPr>
      <t>,</t>
    </r>
    <r>
      <rPr>
        <sz val="10"/>
        <color rgb="FF585365"/>
        <rFont val="メイリオ"/>
        <family val="3"/>
        <charset val="128"/>
        <scheme val="minor"/>
      </rPr>
      <t>めざめるパワー悪</t>
    </r>
    <r>
      <rPr>
        <sz val="10"/>
        <color rgb="FF8C949C"/>
        <rFont val="メイリオ"/>
        <family val="3"/>
        <charset val="128"/>
        <scheme val="minor"/>
      </rPr>
      <t>,</t>
    </r>
    <r>
      <rPr>
        <sz val="10"/>
        <color rgb="FFA364C3"/>
        <rFont val="メイリオ"/>
        <family val="3"/>
        <charset val="128"/>
        <scheme val="minor"/>
      </rPr>
      <t>めざめるパワー毒</t>
    </r>
    <r>
      <rPr>
        <sz val="10"/>
        <color rgb="FF8C949C"/>
        <rFont val="メイリオ"/>
        <family val="3"/>
        <charset val="128"/>
        <scheme val="minor"/>
      </rPr>
      <t>,</t>
    </r>
    <r>
      <rPr>
        <sz val="10"/>
        <color rgb="FF4F90D1"/>
        <rFont val="メイリオ"/>
        <family val="3"/>
        <charset val="128"/>
        <scheme val="minor"/>
      </rPr>
      <t>めざめるパワー水</t>
    </r>
    <r>
      <rPr>
        <sz val="10"/>
        <color rgb="FF8C949C"/>
        <rFont val="メイリオ"/>
        <family val="3"/>
        <charset val="128"/>
        <scheme val="minor"/>
      </rPr>
      <t>,</t>
    </r>
    <r>
      <rPr>
        <sz val="10"/>
        <color rgb="FF71C7BA"/>
        <rFont val="メイリオ"/>
        <family val="3"/>
        <charset val="128"/>
        <scheme val="minor"/>
      </rPr>
      <t>めざめるパワー氷</t>
    </r>
    <r>
      <rPr>
        <sz val="10"/>
        <color rgb="FF8C949C"/>
        <rFont val="メイリオ"/>
        <family val="3"/>
        <charset val="128"/>
        <scheme val="minor"/>
      </rPr>
      <t>,</t>
    </r>
    <r>
      <rPr>
        <sz val="10"/>
        <color rgb="FFFF9D54"/>
        <rFont val="メイリオ"/>
        <family val="3"/>
        <charset val="128"/>
        <scheme val="minor"/>
      </rPr>
      <t>めざめるパワー炎</t>
    </r>
    <r>
      <rPr>
        <sz val="10"/>
        <color rgb="FF8C949C"/>
        <rFont val="メイリオ"/>
        <family val="3"/>
        <charset val="128"/>
        <scheme val="minor"/>
      </rPr>
      <t>,</t>
    </r>
    <r>
      <rPr>
        <sz val="10"/>
        <color rgb="FF0B68B9"/>
        <rFont val="メイリオ"/>
        <family val="3"/>
        <charset val="128"/>
        <scheme val="minor"/>
      </rPr>
      <t>めざめるパワー竜</t>
    </r>
    <r>
      <rPr>
        <sz val="10"/>
        <color rgb="FF8C949C"/>
        <rFont val="メイリオ"/>
        <family val="3"/>
        <charset val="128"/>
        <scheme val="minor"/>
      </rPr>
      <t>,</t>
    </r>
    <r>
      <rPr>
        <sz val="10"/>
        <color rgb="FF5EB654"/>
        <rFont val="メイリオ"/>
        <family val="3"/>
        <charset val="128"/>
        <scheme val="minor"/>
      </rPr>
      <t>めざめるパワー草</t>
    </r>
    <r>
      <rPr>
        <sz val="10"/>
        <color rgb="FF8C949C"/>
        <rFont val="メイリオ"/>
        <family val="3"/>
        <charset val="128"/>
        <scheme val="minor"/>
      </rPr>
      <t>,</t>
    </r>
    <r>
      <rPr>
        <sz val="10"/>
        <color rgb="FF90BE2F"/>
        <rFont val="メイリオ"/>
        <family val="3"/>
        <charset val="128"/>
        <scheme val="minor"/>
      </rPr>
      <t>めざめるパワー虫</t>
    </r>
    <r>
      <rPr>
        <sz val="10"/>
        <color rgb="FF8C949C"/>
        <rFont val="メイリオ"/>
        <family val="3"/>
        <charset val="128"/>
        <scheme val="minor"/>
      </rPr>
      <t>,</t>
    </r>
    <r>
      <rPr>
        <sz val="10"/>
        <color rgb="FFF86E73"/>
        <rFont val="メイリオ"/>
        <family val="3"/>
        <charset val="128"/>
        <scheme val="minor"/>
      </rPr>
      <t>めざめるパワー超</t>
    </r>
    <r>
      <rPr>
        <sz val="10"/>
        <color rgb="FF8C949C"/>
        <rFont val="メイリオ"/>
        <family val="3"/>
        <charset val="128"/>
        <scheme val="minor"/>
      </rPr>
      <t>,</t>
    </r>
    <r>
      <rPr>
        <sz val="10"/>
        <color rgb="FF508698"/>
        <rFont val="メイリオ"/>
        <family val="3"/>
        <charset val="128"/>
        <scheme val="minor"/>
      </rPr>
      <t>めざめるパワー鋼</t>
    </r>
    <r>
      <rPr>
        <sz val="10"/>
        <color rgb="FF8C949C"/>
        <rFont val="メイリオ"/>
        <family val="3"/>
        <charset val="128"/>
        <scheme val="minor"/>
      </rPr>
      <t>,</t>
    </r>
    <r>
      <rPr>
        <sz val="10"/>
        <color rgb="FFCA4067"/>
        <rFont val="メイリオ"/>
        <family val="3"/>
        <charset val="128"/>
        <scheme val="minor"/>
      </rPr>
      <t>めざめるパワー闘</t>
    </r>
    <r>
      <rPr>
        <sz val="10"/>
        <color rgb="FF8C949C"/>
        <rFont val="メイリオ"/>
        <family val="3"/>
        <charset val="128"/>
        <scheme val="minor"/>
      </rPr>
      <t>,</t>
    </r>
    <r>
      <rPr>
        <sz val="10"/>
        <color rgb="FFF3D23F"/>
        <rFont val="メイリオ"/>
        <family val="3"/>
        <charset val="128"/>
        <scheme val="minor"/>
      </rPr>
      <t>めざめるパワー電</t>
    </r>
    <r>
      <rPr>
        <sz val="10"/>
        <color rgb="FF8C949C"/>
        <rFont val="メイリオ"/>
        <family val="3"/>
        <charset val="128"/>
        <scheme val="minor"/>
      </rPr>
      <t>,</t>
    </r>
    <r>
      <rPr>
        <sz val="10"/>
        <color rgb="FF5367A9"/>
        <rFont val="メイリオ"/>
        <family val="3"/>
        <charset val="128"/>
        <scheme val="minor"/>
      </rPr>
      <t>めざめるパワー霊</t>
    </r>
    <r>
      <rPr>
        <sz val="10"/>
        <color rgb="FF8C949C"/>
        <rFont val="メイリオ"/>
        <family val="3"/>
        <charset val="128"/>
        <scheme val="minor"/>
      </rPr>
      <t>,</t>
    </r>
    <r>
      <rPr>
        <sz val="10"/>
        <color rgb="FF90AADE"/>
        <rFont val="メイリオ"/>
        <family val="3"/>
        <charset val="128"/>
        <scheme val="minor"/>
      </rPr>
      <t>めざめるパワー飛</t>
    </r>
  </si>
  <si>
    <r>
      <t>あまえる</t>
    </r>
    <r>
      <rPr>
        <sz val="10"/>
        <color rgb="FFCA4067"/>
        <rFont val="メイリオ"/>
        <family val="3"/>
        <charset val="128"/>
        <scheme val="minor"/>
      </rPr>
      <t>,</t>
    </r>
    <r>
      <rPr>
        <sz val="10"/>
        <color rgb="FFF86E73"/>
        <rFont val="メイリオ"/>
        <family val="3"/>
        <charset val="128"/>
        <scheme val="minor"/>
      </rPr>
      <t>ねんりき</t>
    </r>
  </si>
  <si>
    <r>
      <t>けたぐり</t>
    </r>
    <r>
      <rPr>
        <sz val="10"/>
        <color rgb="FFFF9D54"/>
        <rFont val="メイリオ"/>
        <family val="3"/>
        <charset val="128"/>
        <scheme val="minor"/>
      </rPr>
      <t>,</t>
    </r>
    <r>
      <rPr>
        <sz val="10"/>
        <color rgb="FFF3D23F"/>
        <rFont val="メイリオ"/>
        <family val="3"/>
        <charset val="128"/>
        <scheme val="minor"/>
      </rPr>
      <t>でんきショック</t>
    </r>
  </si>
  <si>
    <r>
      <t>めざめるパワー炎</t>
    </r>
    <r>
      <rPr>
        <sz val="10"/>
        <color rgb="FFF86E73"/>
        <rFont val="メイリオ"/>
        <family val="3"/>
        <charset val="128"/>
        <scheme val="minor"/>
      </rPr>
      <t>,</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</si>
  <si>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</si>
  <si>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たいあたり</t>
    </r>
    <r>
      <rPr>
        <sz val="10"/>
        <color rgb="FFD47948"/>
        <rFont val="メイリオ"/>
        <family val="3"/>
        <charset val="128"/>
        <scheme val="minor"/>
      </rPr>
      <t>,</t>
    </r>
    <r>
      <rPr>
        <sz val="10"/>
        <color rgb="FF4F90D1"/>
        <rFont val="メイリオ"/>
        <family val="3"/>
        <charset val="128"/>
        <scheme val="minor"/>
      </rPr>
      <t>みずでっぽう</t>
    </r>
  </si>
  <si>
    <r>
      <t>マッドショット</t>
    </r>
    <r>
      <rPr>
        <sz val="10"/>
        <color rgb="FF585365"/>
        <rFont val="メイリオ"/>
        <family val="3"/>
        <charset val="128"/>
        <scheme val="minor"/>
      </rPr>
      <t>,</t>
    </r>
    <r>
      <rPr>
        <sz val="10"/>
        <color rgb="FF4F90D1"/>
        <rFont val="メイリオ"/>
        <family val="3"/>
        <charset val="128"/>
        <scheme val="minor"/>
      </rPr>
      <t>みずでっぽう</t>
    </r>
  </si>
  <si>
    <r>
      <t>かみなりのキバ</t>
    </r>
    <r>
      <rPr>
        <sz val="10"/>
        <color rgb="FFCA4067"/>
        <rFont val="メイリオ"/>
        <family val="3"/>
        <charset val="128"/>
        <scheme val="minor"/>
      </rPr>
      <t>,</t>
    </r>
    <r>
      <rPr>
        <sz val="10"/>
        <color rgb="FF71C7BA"/>
        <rFont val="メイリオ"/>
        <family val="3"/>
        <charset val="128"/>
        <scheme val="minor"/>
      </rPr>
      <t>こおりのキバ</t>
    </r>
    <r>
      <rPr>
        <sz val="10"/>
        <color rgb="FFCA4067"/>
        <rFont val="メイリオ"/>
        <family val="3"/>
        <charset val="128"/>
        <scheme val="minor"/>
      </rPr>
      <t>,</t>
    </r>
    <r>
      <rPr>
        <sz val="10"/>
        <color rgb="FFFF9D54"/>
        <rFont val="メイリオ"/>
        <family val="3"/>
        <charset val="128"/>
        <scheme val="minor"/>
      </rPr>
      <t>ほのおのキバ</t>
    </r>
  </si>
  <si>
    <r>
      <t>かみなりのキバ</t>
    </r>
    <r>
      <rPr>
        <sz val="10"/>
        <color rgb="FF8C949C"/>
        <rFont val="メイリオ"/>
        <family val="3"/>
        <charset val="128"/>
        <scheme val="minor"/>
      </rPr>
      <t>,</t>
    </r>
    <r>
      <rPr>
        <sz val="10"/>
        <color rgb="FF71C7BA"/>
        <rFont val="メイリオ"/>
        <family val="3"/>
        <charset val="128"/>
        <scheme val="minor"/>
      </rPr>
      <t>こおりのキバ</t>
    </r>
  </si>
  <si>
    <r>
      <t>タネマシンガン</t>
    </r>
    <r>
      <rPr>
        <sz val="10"/>
        <color rgb="FF8C949C"/>
        <rFont val="メイリオ"/>
        <family val="3"/>
        <charset val="128"/>
        <scheme val="minor"/>
      </rPr>
      <t>,</t>
    </r>
    <r>
      <rPr>
        <sz val="10"/>
        <color rgb="FF585365"/>
        <rFont val="メイリオ"/>
        <family val="3"/>
        <charset val="128"/>
        <scheme val="minor"/>
      </rPr>
      <t>バークアウト</t>
    </r>
  </si>
  <si>
    <r>
      <t>あまえる</t>
    </r>
    <r>
      <rPr>
        <sz val="10"/>
        <color rgb="FF4F90D1"/>
        <rFont val="メイリオ"/>
        <family val="3"/>
        <charset val="128"/>
        <scheme val="minor"/>
      </rPr>
      <t>,</t>
    </r>
    <r>
      <rPr>
        <sz val="10"/>
        <color rgb="FFF86E73"/>
        <rFont val="メイリオ"/>
        <family val="3"/>
        <charset val="128"/>
        <scheme val="minor"/>
      </rPr>
      <t>ねんりき</t>
    </r>
  </si>
  <si>
    <r>
      <t>たいあたり</t>
    </r>
    <r>
      <rPr>
        <sz val="10"/>
        <color rgb="FF585365"/>
        <rFont val="メイリオ"/>
        <family val="3"/>
        <charset val="128"/>
        <scheme val="minor"/>
      </rPr>
      <t>,だましうち</t>
    </r>
  </si>
  <si>
    <r>
      <t>こおりのキバ</t>
    </r>
    <r>
      <rPr>
        <sz val="10"/>
        <color rgb="FF508698"/>
        <rFont val="メイリオ"/>
        <family val="3"/>
        <charset val="128"/>
        <scheme val="minor"/>
      </rPr>
      <t>,</t>
    </r>
    <r>
      <rPr>
        <sz val="10"/>
        <color rgb="FFFF9D54"/>
        <rFont val="メイリオ"/>
        <family val="3"/>
        <charset val="128"/>
        <scheme val="minor"/>
      </rPr>
      <t>ほのおのキバ</t>
    </r>
  </si>
  <si>
    <r>
      <t>たいあたり</t>
    </r>
    <r>
      <rPr>
        <sz val="10"/>
        <color rgb="FF508698"/>
        <rFont val="メイリオ"/>
        <family val="3"/>
        <charset val="128"/>
        <scheme val="minor"/>
      </rPr>
      <t>,メタルクロー</t>
    </r>
  </si>
  <si>
    <r>
      <t>たいあたり</t>
    </r>
    <r>
      <rPr>
        <sz val="10"/>
        <color rgb="FFA364C3"/>
        <rFont val="メイリオ"/>
        <family val="3"/>
        <charset val="128"/>
        <scheme val="minor"/>
      </rPr>
      <t>,</t>
    </r>
    <r>
      <rPr>
        <sz val="10"/>
        <color rgb="FF90BE2F"/>
        <rFont val="メイリオ"/>
        <family val="3"/>
        <charset val="128"/>
        <scheme val="minor"/>
      </rPr>
      <t>むしのていこう</t>
    </r>
  </si>
  <si>
    <r>
      <t>マッドショット</t>
    </r>
    <r>
      <rPr>
        <sz val="10"/>
        <color rgb="FFCA4067"/>
        <rFont val="メイリオ"/>
        <family val="3"/>
        <charset val="128"/>
        <scheme val="minor"/>
      </rPr>
      <t>,</t>
    </r>
    <r>
      <rPr>
        <sz val="10"/>
        <color rgb="FF4F90D1"/>
        <rFont val="メイリオ"/>
        <family val="3"/>
        <charset val="128"/>
        <scheme val="minor"/>
      </rPr>
      <t>みずでっぽう</t>
    </r>
  </si>
  <si>
    <r>
      <t>タネマシンガン</t>
    </r>
    <r>
      <rPr>
        <sz val="10"/>
        <color rgb="FF90BE2F"/>
        <rFont val="メイリオ"/>
        <family val="3"/>
        <charset val="128"/>
        <scheme val="minor"/>
      </rPr>
      <t>,まとわりつく</t>
    </r>
  </si>
  <si>
    <r>
      <t>たいあたり</t>
    </r>
    <r>
      <rPr>
        <sz val="10"/>
        <color rgb="FF71C7BA"/>
        <rFont val="メイリオ"/>
        <family val="3"/>
        <charset val="128"/>
        <scheme val="minor"/>
      </rPr>
      <t>,</t>
    </r>
    <r>
      <rPr>
        <sz val="10"/>
        <color rgb="FFFF9D54"/>
        <rFont val="メイリオ"/>
        <family val="3"/>
        <charset val="128"/>
        <scheme val="minor"/>
      </rPr>
      <t>ひのこ</t>
    </r>
  </si>
  <si>
    <r>
      <t>かみつく</t>
    </r>
    <r>
      <rPr>
        <sz val="10"/>
        <color rgb="FFF86E73"/>
        <rFont val="メイリオ"/>
        <family val="3"/>
        <charset val="128"/>
        <scheme val="minor"/>
      </rPr>
      <t>,</t>
    </r>
    <r>
      <rPr>
        <sz val="10"/>
        <color rgb="FF4F90D1"/>
        <rFont val="メイリオ"/>
        <family val="3"/>
        <charset val="128"/>
        <scheme val="minor"/>
      </rPr>
      <t>みずでっぽう</t>
    </r>
  </si>
  <si>
    <r>
      <t>かみつく</t>
    </r>
    <r>
      <rPr>
        <sz val="10"/>
        <color rgb="FF4F90D1"/>
        <rFont val="メイリオ"/>
        <family val="3"/>
        <charset val="128"/>
        <scheme val="minor"/>
      </rPr>
      <t>,みずでっぽう</t>
    </r>
  </si>
  <si>
    <r>
      <t>つばさでうつ</t>
    </r>
    <r>
      <rPr>
        <sz val="10"/>
        <color rgb="FF8C949C"/>
        <rFont val="メイリオ"/>
        <family val="3"/>
        <charset val="128"/>
        <scheme val="minor"/>
      </rPr>
      <t>,でんこうせっか</t>
    </r>
  </si>
  <si>
    <r>
      <t>めざめるパワー毒</t>
    </r>
    <r>
      <rPr>
        <sz val="10"/>
        <color rgb="FF5EB654"/>
        <rFont val="メイリオ"/>
        <family val="3"/>
        <charset val="128"/>
        <scheme val="minor"/>
      </rPr>
      <t>,めざめるパワー草</t>
    </r>
  </si>
  <si>
    <r>
      <t>めざめるパワー地</t>
    </r>
    <r>
      <rPr>
        <sz val="10"/>
        <color rgb="FFA364C3"/>
        <rFont val="メイリオ"/>
        <family val="3"/>
        <charset val="128"/>
        <scheme val="minor"/>
      </rPr>
      <t>,</t>
    </r>
    <r>
      <rPr>
        <sz val="10"/>
        <color rgb="FFC4B589"/>
        <rFont val="メイリオ"/>
        <family val="3"/>
        <charset val="128"/>
        <scheme val="minor"/>
      </rPr>
      <t>めざめるパワー岩</t>
    </r>
    <r>
      <rPr>
        <sz val="10"/>
        <color rgb="FFA364C3"/>
        <rFont val="メイリオ"/>
        <family val="3"/>
        <charset val="128"/>
        <scheme val="minor"/>
      </rPr>
      <t>,</t>
    </r>
    <r>
      <rPr>
        <sz val="10"/>
        <color rgb="FF585365"/>
        <rFont val="メイリオ"/>
        <family val="3"/>
        <charset val="128"/>
        <scheme val="minor"/>
      </rPr>
      <t>めざめるパワー悪</t>
    </r>
    <r>
      <rPr>
        <sz val="10"/>
        <color rgb="FFA364C3"/>
        <rFont val="メイリオ"/>
        <family val="3"/>
        <charset val="128"/>
        <scheme val="minor"/>
      </rPr>
      <t>,めざめるパワー毒,</t>
    </r>
    <r>
      <rPr>
        <sz val="10"/>
        <color rgb="FF4F90D1"/>
        <rFont val="メイリオ"/>
        <family val="3"/>
        <charset val="128"/>
        <scheme val="minor"/>
      </rPr>
      <t>めざめるパワー水</t>
    </r>
    <r>
      <rPr>
        <sz val="10"/>
        <color rgb="FFA364C3"/>
        <rFont val="メイリオ"/>
        <family val="3"/>
        <charset val="128"/>
        <scheme val="minor"/>
      </rPr>
      <t>,</t>
    </r>
    <r>
      <rPr>
        <sz val="10"/>
        <color rgb="FF71C7BA"/>
        <rFont val="メイリオ"/>
        <family val="3"/>
        <charset val="128"/>
        <scheme val="minor"/>
      </rPr>
      <t>めざめるパワー氷</t>
    </r>
    <r>
      <rPr>
        <sz val="10"/>
        <color rgb="FFA364C3"/>
        <rFont val="メイリオ"/>
        <family val="3"/>
        <charset val="128"/>
        <scheme val="minor"/>
      </rPr>
      <t>,</t>
    </r>
    <r>
      <rPr>
        <sz val="10"/>
        <color rgb="FFFF9D54"/>
        <rFont val="メイリオ"/>
        <family val="3"/>
        <charset val="128"/>
        <scheme val="minor"/>
      </rPr>
      <t>めざめるパワー炎</t>
    </r>
    <r>
      <rPr>
        <sz val="10"/>
        <color rgb="FFA364C3"/>
        <rFont val="メイリオ"/>
        <family val="3"/>
        <charset val="128"/>
        <scheme val="minor"/>
      </rPr>
      <t>,</t>
    </r>
    <r>
      <rPr>
        <sz val="10"/>
        <color rgb="FF0B68B9"/>
        <rFont val="メイリオ"/>
        <family val="3"/>
        <charset val="128"/>
        <scheme val="minor"/>
      </rPr>
      <t>めざめるパワー竜</t>
    </r>
    <r>
      <rPr>
        <sz val="10"/>
        <color rgb="FFA364C3"/>
        <rFont val="メイリオ"/>
        <family val="3"/>
        <charset val="128"/>
        <scheme val="minor"/>
      </rPr>
      <t>,</t>
    </r>
    <r>
      <rPr>
        <sz val="10"/>
        <color rgb="FF5EB654"/>
        <rFont val="メイリオ"/>
        <family val="3"/>
        <charset val="128"/>
        <scheme val="minor"/>
      </rPr>
      <t>めざめるパワー草</t>
    </r>
    <r>
      <rPr>
        <sz val="10"/>
        <color rgb="FFA364C3"/>
        <rFont val="メイリオ"/>
        <family val="3"/>
        <charset val="128"/>
        <scheme val="minor"/>
      </rPr>
      <t>,</t>
    </r>
    <r>
      <rPr>
        <sz val="10"/>
        <color rgb="FF90BE2F"/>
        <rFont val="メイリオ"/>
        <family val="3"/>
        <charset val="128"/>
        <scheme val="minor"/>
      </rPr>
      <t>めざめるパワー虫</t>
    </r>
    <r>
      <rPr>
        <sz val="10"/>
        <color rgb="FFA364C3"/>
        <rFont val="メイリオ"/>
        <family val="3"/>
        <charset val="128"/>
        <scheme val="minor"/>
      </rPr>
      <t>,</t>
    </r>
    <r>
      <rPr>
        <sz val="10"/>
        <color rgb="FFF86E73"/>
        <rFont val="メイリオ"/>
        <family val="3"/>
        <charset val="128"/>
        <scheme val="minor"/>
      </rPr>
      <t>めざめるパワー超</t>
    </r>
    <r>
      <rPr>
        <sz val="10"/>
        <color rgb="FFA364C3"/>
        <rFont val="メイリオ"/>
        <family val="3"/>
        <charset val="128"/>
        <scheme val="minor"/>
      </rPr>
      <t>,</t>
    </r>
    <r>
      <rPr>
        <sz val="10"/>
        <color rgb="FF508698"/>
        <rFont val="メイリオ"/>
        <family val="3"/>
        <charset val="128"/>
        <scheme val="minor"/>
      </rPr>
      <t>めざめるパワー鋼</t>
    </r>
    <r>
      <rPr>
        <sz val="10"/>
        <color rgb="FFA364C3"/>
        <rFont val="メイリオ"/>
        <family val="3"/>
        <charset val="128"/>
        <scheme val="minor"/>
      </rPr>
      <t>,</t>
    </r>
    <r>
      <rPr>
        <sz val="10"/>
        <color rgb="FFCA4067"/>
        <rFont val="メイリオ"/>
        <family val="3"/>
        <charset val="128"/>
        <scheme val="minor"/>
      </rPr>
      <t>めざめるパワー闘</t>
    </r>
    <r>
      <rPr>
        <sz val="10"/>
        <color rgb="FFA364C3"/>
        <rFont val="メイリオ"/>
        <family val="3"/>
        <charset val="128"/>
        <scheme val="minor"/>
      </rPr>
      <t>,</t>
    </r>
    <r>
      <rPr>
        <sz val="10"/>
        <color rgb="FFF3D23F"/>
        <rFont val="メイリオ"/>
        <family val="3"/>
        <charset val="128"/>
        <scheme val="minor"/>
      </rPr>
      <t>めざめるパワー電</t>
    </r>
    <r>
      <rPr>
        <sz val="10"/>
        <color rgb="FFA364C3"/>
        <rFont val="メイリオ"/>
        <family val="3"/>
        <charset val="128"/>
        <scheme val="minor"/>
      </rPr>
      <t>,</t>
    </r>
    <r>
      <rPr>
        <sz val="10"/>
        <color rgb="FF5367A9"/>
        <rFont val="メイリオ"/>
        <family val="3"/>
        <charset val="128"/>
        <scheme val="minor"/>
      </rPr>
      <t>めざめるパワー霊</t>
    </r>
    <r>
      <rPr>
        <sz val="10"/>
        <color rgb="FFA364C3"/>
        <rFont val="メイリオ"/>
        <family val="3"/>
        <charset val="128"/>
        <scheme val="minor"/>
      </rPr>
      <t>,</t>
    </r>
    <r>
      <rPr>
        <sz val="10"/>
        <color rgb="FF90AADE"/>
        <rFont val="メイリオ"/>
        <family val="3"/>
        <charset val="128"/>
        <scheme val="minor"/>
      </rPr>
      <t>めざめるパワー飛</t>
    </r>
  </si>
  <si>
    <r>
      <t>めざめるパワー地</t>
    </r>
    <r>
      <rPr>
        <sz val="10"/>
        <color rgb="FF5367A9"/>
        <rFont val="メイリオ"/>
        <family val="3"/>
        <charset val="128"/>
        <scheme val="minor"/>
      </rPr>
      <t>,</t>
    </r>
    <r>
      <rPr>
        <sz val="10"/>
        <color rgb="FFC4B589"/>
        <rFont val="メイリオ"/>
        <family val="3"/>
        <charset val="128"/>
        <scheme val="minor"/>
      </rPr>
      <t>めざめるパワー岩</t>
    </r>
    <r>
      <rPr>
        <sz val="10"/>
        <color rgb="FF5367A9"/>
        <rFont val="メイリオ"/>
        <family val="3"/>
        <charset val="128"/>
        <scheme val="minor"/>
      </rPr>
      <t>,</t>
    </r>
    <r>
      <rPr>
        <sz val="10"/>
        <color rgb="FF585365"/>
        <rFont val="メイリオ"/>
        <family val="3"/>
        <charset val="128"/>
        <scheme val="minor"/>
      </rPr>
      <t>めざめるパワー悪</t>
    </r>
    <r>
      <rPr>
        <sz val="10"/>
        <color rgb="FF5367A9"/>
        <rFont val="メイリオ"/>
        <family val="3"/>
        <charset val="128"/>
        <scheme val="minor"/>
      </rPr>
      <t>,</t>
    </r>
    <r>
      <rPr>
        <sz val="10"/>
        <color rgb="FFA364C3"/>
        <rFont val="メイリオ"/>
        <family val="3"/>
        <charset val="128"/>
        <scheme val="minor"/>
      </rPr>
      <t>めざめるパワー毒</t>
    </r>
    <r>
      <rPr>
        <sz val="10"/>
        <color rgb="FF5367A9"/>
        <rFont val="メイリオ"/>
        <family val="3"/>
        <charset val="128"/>
        <scheme val="minor"/>
      </rPr>
      <t>,</t>
    </r>
    <r>
      <rPr>
        <sz val="10"/>
        <color rgb="FF4F90D1"/>
        <rFont val="メイリオ"/>
        <family val="3"/>
        <charset val="128"/>
        <scheme val="minor"/>
      </rPr>
      <t>めざめるパワー水</t>
    </r>
    <r>
      <rPr>
        <sz val="10"/>
        <color rgb="FF5367A9"/>
        <rFont val="メイリオ"/>
        <family val="3"/>
        <charset val="128"/>
        <scheme val="minor"/>
      </rPr>
      <t>,</t>
    </r>
    <r>
      <rPr>
        <sz val="10"/>
        <color rgb="FF71C7BA"/>
        <rFont val="メイリオ"/>
        <family val="3"/>
        <charset val="128"/>
        <scheme val="minor"/>
      </rPr>
      <t>めざめるパワー氷</t>
    </r>
    <r>
      <rPr>
        <sz val="10"/>
        <color rgb="FF5367A9"/>
        <rFont val="メイリオ"/>
        <family val="3"/>
        <charset val="128"/>
        <scheme val="minor"/>
      </rPr>
      <t>,</t>
    </r>
    <r>
      <rPr>
        <sz val="10"/>
        <color rgb="FFFF9D54"/>
        <rFont val="メイリオ"/>
        <family val="3"/>
        <charset val="128"/>
        <scheme val="minor"/>
      </rPr>
      <t>めざめるパワー炎</t>
    </r>
    <r>
      <rPr>
        <sz val="10"/>
        <color rgb="FF5367A9"/>
        <rFont val="メイリオ"/>
        <family val="3"/>
        <charset val="128"/>
        <scheme val="minor"/>
      </rPr>
      <t>,</t>
    </r>
    <r>
      <rPr>
        <sz val="10"/>
        <color rgb="FF0B68B9"/>
        <rFont val="メイリオ"/>
        <family val="3"/>
        <charset val="128"/>
        <scheme val="minor"/>
      </rPr>
      <t>めざめるパワー竜</t>
    </r>
    <r>
      <rPr>
        <sz val="10"/>
        <color rgb="FF5367A9"/>
        <rFont val="メイリオ"/>
        <family val="3"/>
        <charset val="128"/>
        <scheme val="minor"/>
      </rPr>
      <t>,</t>
    </r>
    <r>
      <rPr>
        <sz val="10"/>
        <color rgb="FF5EB654"/>
        <rFont val="メイリオ"/>
        <family val="3"/>
        <charset val="128"/>
        <scheme val="minor"/>
      </rPr>
      <t>めざめるパワー草</t>
    </r>
    <r>
      <rPr>
        <sz val="10"/>
        <color rgb="FF5367A9"/>
        <rFont val="メイリオ"/>
        <family val="3"/>
        <charset val="128"/>
        <scheme val="minor"/>
      </rPr>
      <t>,</t>
    </r>
    <r>
      <rPr>
        <sz val="10"/>
        <color rgb="FF90BE2F"/>
        <rFont val="メイリオ"/>
        <family val="3"/>
        <charset val="128"/>
        <scheme val="minor"/>
      </rPr>
      <t>めざめるパワー虫</t>
    </r>
    <r>
      <rPr>
        <sz val="10"/>
        <color rgb="FF5367A9"/>
        <rFont val="メイリオ"/>
        <family val="3"/>
        <charset val="128"/>
        <scheme val="minor"/>
      </rPr>
      <t>,</t>
    </r>
    <r>
      <rPr>
        <sz val="10"/>
        <color rgb="FFF86E73"/>
        <rFont val="メイリオ"/>
        <family val="3"/>
        <charset val="128"/>
        <scheme val="minor"/>
      </rPr>
      <t>めざめるパワー超</t>
    </r>
    <r>
      <rPr>
        <sz val="10"/>
        <color rgb="FF5367A9"/>
        <rFont val="メイリオ"/>
        <family val="3"/>
        <charset val="128"/>
        <scheme val="minor"/>
      </rPr>
      <t>,</t>
    </r>
    <r>
      <rPr>
        <sz val="10"/>
        <color rgb="FF508698"/>
        <rFont val="メイリオ"/>
        <family val="3"/>
        <charset val="128"/>
        <scheme val="minor"/>
      </rPr>
      <t>めざめるパワー鋼</t>
    </r>
    <r>
      <rPr>
        <sz val="10"/>
        <color rgb="FF5367A9"/>
        <rFont val="メイリオ"/>
        <family val="3"/>
        <charset val="128"/>
        <scheme val="minor"/>
      </rPr>
      <t>,</t>
    </r>
    <r>
      <rPr>
        <sz val="10"/>
        <color rgb="FFCA4067"/>
        <rFont val="メイリオ"/>
        <family val="3"/>
        <charset val="128"/>
        <scheme val="minor"/>
      </rPr>
      <t>めざめるパワー闘</t>
    </r>
    <r>
      <rPr>
        <sz val="10"/>
        <color rgb="FF5367A9"/>
        <rFont val="メイリオ"/>
        <family val="3"/>
        <charset val="128"/>
        <scheme val="minor"/>
      </rPr>
      <t>,</t>
    </r>
    <r>
      <rPr>
        <sz val="10"/>
        <color rgb="FFF3D23F"/>
        <rFont val="メイリオ"/>
        <family val="3"/>
        <charset val="128"/>
        <scheme val="minor"/>
      </rPr>
      <t>めざめるパワー電</t>
    </r>
    <r>
      <rPr>
        <sz val="10"/>
        <color rgb="FF5367A9"/>
        <rFont val="メイリオ"/>
        <family val="3"/>
        <charset val="128"/>
        <scheme val="minor"/>
      </rPr>
      <t>,めざめるパワー霊,</t>
    </r>
    <r>
      <rPr>
        <sz val="10"/>
        <color rgb="FF90AADE"/>
        <rFont val="メイリオ"/>
        <family val="3"/>
        <charset val="128"/>
        <scheme val="minor"/>
      </rPr>
      <t>めざめるパワー飛</t>
    </r>
  </si>
  <si>
    <r>
      <t>けたぐり</t>
    </r>
    <r>
      <rPr>
        <sz val="10"/>
        <color rgb="FF5367A9"/>
        <rFont val="メイリオ"/>
        <family val="3"/>
        <charset val="128"/>
        <scheme val="minor"/>
      </rPr>
      <t>,</t>
    </r>
    <r>
      <rPr>
        <sz val="10"/>
        <color rgb="FF8C949C"/>
        <rFont val="メイリオ"/>
        <family val="3"/>
        <charset val="128"/>
        <scheme val="minor"/>
      </rPr>
      <t>はたく</t>
    </r>
  </si>
  <si>
    <r>
      <t>かみつく</t>
    </r>
    <r>
      <rPr>
        <sz val="10"/>
        <color rgb="FFA364C3"/>
        <rFont val="メイリオ"/>
        <family val="3"/>
        <charset val="128"/>
        <scheme val="minor"/>
      </rPr>
      <t>,</t>
    </r>
    <r>
      <rPr>
        <sz val="10"/>
        <color rgb="FF8C949C"/>
        <rFont val="メイリオ"/>
        <family val="3"/>
        <charset val="128"/>
        <scheme val="minor"/>
      </rPr>
      <t>ひっかく</t>
    </r>
  </si>
  <si>
    <r>
      <t>かみなりのキバ</t>
    </r>
    <r>
      <rPr>
        <sz val="10"/>
        <color rgb="FF90BE2F"/>
        <rFont val="メイリオ"/>
        <family val="3"/>
        <charset val="128"/>
        <scheme val="minor"/>
      </rPr>
      <t>,</t>
    </r>
    <r>
      <rPr>
        <sz val="10"/>
        <color rgb="FF71C7BA"/>
        <rFont val="メイリオ"/>
        <family val="3"/>
        <charset val="128"/>
        <scheme val="minor"/>
      </rPr>
      <t>こおりのキバ</t>
    </r>
    <r>
      <rPr>
        <sz val="10"/>
        <color rgb="FF90BE2F"/>
        <rFont val="メイリオ"/>
        <family val="3"/>
        <charset val="128"/>
        <scheme val="minor"/>
      </rPr>
      <t>,</t>
    </r>
    <r>
      <rPr>
        <sz val="10"/>
        <color rgb="FFFF9D54"/>
        <rFont val="メイリオ"/>
        <family val="3"/>
        <charset val="128"/>
        <scheme val="minor"/>
      </rPr>
      <t>ほのおのキバ</t>
    </r>
  </si>
  <si>
    <r>
      <t>かみなりのキバ</t>
    </r>
    <r>
      <rPr>
        <sz val="10"/>
        <color rgb="FF90BE2F"/>
        <rFont val="メイリオ"/>
        <family val="3"/>
        <charset val="128"/>
        <scheme val="minor"/>
      </rPr>
      <t>,</t>
    </r>
    <r>
      <rPr>
        <sz val="10"/>
        <color rgb="FF71C7BA"/>
        <rFont val="メイリオ"/>
        <family val="3"/>
        <charset val="128"/>
        <scheme val="minor"/>
      </rPr>
      <t>こおりのキバ</t>
    </r>
  </si>
  <si>
    <r>
      <t>はたく</t>
    </r>
    <r>
      <rPr>
        <sz val="10"/>
        <color rgb="FF4F90D1"/>
        <rFont val="メイリオ"/>
        <family val="3"/>
        <charset val="128"/>
        <scheme val="minor"/>
      </rPr>
      <t>,みずでっぽう</t>
    </r>
  </si>
  <si>
    <r>
      <t>こおりのつぶて</t>
    </r>
    <r>
      <rPr>
        <sz val="10"/>
        <color rgb="FFF3D23F"/>
        <rFont val="メイリオ"/>
        <family val="3"/>
        <charset val="128"/>
        <scheme val="minor"/>
      </rPr>
      <t>,</t>
    </r>
    <r>
      <rPr>
        <sz val="10"/>
        <color rgb="FF585365"/>
        <rFont val="メイリオ"/>
        <family val="3"/>
        <charset val="128"/>
        <scheme val="minor"/>
      </rPr>
      <t>バークアウト</t>
    </r>
  </si>
  <si>
    <r>
      <t>めざめるパワー地</t>
    </r>
    <r>
      <rPr>
        <sz val="10"/>
        <color rgb="FF90BE2F"/>
        <rFont val="メイリオ"/>
        <family val="3"/>
        <charset val="128"/>
        <scheme val="minor"/>
      </rPr>
      <t>,</t>
    </r>
    <r>
      <rPr>
        <sz val="10"/>
        <color rgb="FFC4B589"/>
        <rFont val="メイリオ"/>
        <family val="3"/>
        <charset val="128"/>
        <scheme val="minor"/>
      </rPr>
      <t>めざめるパワー岩</t>
    </r>
    <r>
      <rPr>
        <sz val="10"/>
        <color rgb="FF90BE2F"/>
        <rFont val="メイリオ"/>
        <family val="3"/>
        <charset val="128"/>
        <scheme val="minor"/>
      </rPr>
      <t>,</t>
    </r>
    <r>
      <rPr>
        <sz val="10"/>
        <color rgb="FF585365"/>
        <rFont val="メイリオ"/>
        <family val="3"/>
        <charset val="128"/>
        <scheme val="minor"/>
      </rPr>
      <t>めざめるパワー悪</t>
    </r>
    <r>
      <rPr>
        <sz val="10"/>
        <color rgb="FF90BE2F"/>
        <rFont val="メイリオ"/>
        <family val="3"/>
        <charset val="128"/>
        <scheme val="minor"/>
      </rPr>
      <t>,</t>
    </r>
    <r>
      <rPr>
        <sz val="10"/>
        <color rgb="FFA364C3"/>
        <rFont val="メイリオ"/>
        <family val="3"/>
        <charset val="128"/>
        <scheme val="minor"/>
      </rPr>
      <t>めざめるパワー毒</t>
    </r>
    <r>
      <rPr>
        <sz val="10"/>
        <color rgb="FF90BE2F"/>
        <rFont val="メイリオ"/>
        <family val="3"/>
        <charset val="128"/>
        <scheme val="minor"/>
      </rPr>
      <t>,</t>
    </r>
    <r>
      <rPr>
        <sz val="10"/>
        <color rgb="FF4F90D1"/>
        <rFont val="メイリオ"/>
        <family val="3"/>
        <charset val="128"/>
        <scheme val="minor"/>
      </rPr>
      <t>めざめるパワー水</t>
    </r>
    <r>
      <rPr>
        <sz val="10"/>
        <color rgb="FF90BE2F"/>
        <rFont val="メイリオ"/>
        <family val="3"/>
        <charset val="128"/>
        <scheme val="minor"/>
      </rPr>
      <t>,</t>
    </r>
    <r>
      <rPr>
        <sz val="10"/>
        <color rgb="FF71C7BA"/>
        <rFont val="メイリオ"/>
        <family val="3"/>
        <charset val="128"/>
        <scheme val="minor"/>
      </rPr>
      <t>めざめるパワー氷</t>
    </r>
    <r>
      <rPr>
        <sz val="10"/>
        <color rgb="FF90BE2F"/>
        <rFont val="メイリオ"/>
        <family val="3"/>
        <charset val="128"/>
        <scheme val="minor"/>
      </rPr>
      <t>,</t>
    </r>
    <r>
      <rPr>
        <sz val="10"/>
        <color rgb="FFFF9D54"/>
        <rFont val="メイリオ"/>
        <family val="3"/>
        <charset val="128"/>
        <scheme val="minor"/>
      </rPr>
      <t>めざめるパワー炎</t>
    </r>
    <r>
      <rPr>
        <sz val="10"/>
        <color rgb="FF90BE2F"/>
        <rFont val="メイリオ"/>
        <family val="3"/>
        <charset val="128"/>
        <scheme val="minor"/>
      </rPr>
      <t>,</t>
    </r>
    <r>
      <rPr>
        <sz val="10"/>
        <color rgb="FF0B68B9"/>
        <rFont val="メイリオ"/>
        <family val="3"/>
        <charset val="128"/>
        <scheme val="minor"/>
      </rPr>
      <t>めざめるパワー竜</t>
    </r>
    <r>
      <rPr>
        <sz val="10"/>
        <color rgb="FF90BE2F"/>
        <rFont val="メイリオ"/>
        <family val="3"/>
        <charset val="128"/>
        <scheme val="minor"/>
      </rPr>
      <t>,</t>
    </r>
    <r>
      <rPr>
        <sz val="10"/>
        <color rgb="FF5EB654"/>
        <rFont val="メイリオ"/>
        <family val="3"/>
        <charset val="128"/>
        <scheme val="minor"/>
      </rPr>
      <t>めざめるパワー草</t>
    </r>
    <r>
      <rPr>
        <sz val="10"/>
        <color rgb="FF90BE2F"/>
        <rFont val="メイリオ"/>
        <family val="3"/>
        <charset val="128"/>
        <scheme val="minor"/>
      </rPr>
      <t>,めざめるパワー虫,</t>
    </r>
    <r>
      <rPr>
        <sz val="10"/>
        <color rgb="FFF86E73"/>
        <rFont val="メイリオ"/>
        <family val="3"/>
        <charset val="128"/>
        <scheme val="minor"/>
      </rPr>
      <t>めざめるパワー超</t>
    </r>
    <r>
      <rPr>
        <sz val="10"/>
        <color rgb="FF90BE2F"/>
        <rFont val="メイリオ"/>
        <family val="3"/>
        <charset val="128"/>
        <scheme val="minor"/>
      </rPr>
      <t>,</t>
    </r>
    <r>
      <rPr>
        <sz val="10"/>
        <color rgb="FF508698"/>
        <rFont val="メイリオ"/>
        <family val="3"/>
        <charset val="128"/>
        <scheme val="minor"/>
      </rPr>
      <t>めざめるパワー鋼</t>
    </r>
    <r>
      <rPr>
        <sz val="10"/>
        <color rgb="FF90BE2F"/>
        <rFont val="メイリオ"/>
        <family val="3"/>
        <charset val="128"/>
        <scheme val="minor"/>
      </rPr>
      <t>,</t>
    </r>
    <r>
      <rPr>
        <sz val="10"/>
        <color rgb="FFCA4067"/>
        <rFont val="メイリオ"/>
        <family val="3"/>
        <charset val="128"/>
        <scheme val="minor"/>
      </rPr>
      <t>めざめるパワー闘</t>
    </r>
    <r>
      <rPr>
        <sz val="10"/>
        <color rgb="FF90BE2F"/>
        <rFont val="メイリオ"/>
        <family val="3"/>
        <charset val="128"/>
        <scheme val="minor"/>
      </rPr>
      <t>,</t>
    </r>
    <r>
      <rPr>
        <sz val="10"/>
        <color rgb="FFF3D23F"/>
        <rFont val="メイリオ"/>
        <family val="3"/>
        <charset val="128"/>
        <scheme val="minor"/>
      </rPr>
      <t>めざめるパワー電</t>
    </r>
    <r>
      <rPr>
        <sz val="10"/>
        <color rgb="FF90BE2F"/>
        <rFont val="メイリオ"/>
        <family val="3"/>
        <charset val="128"/>
        <scheme val="minor"/>
      </rPr>
      <t>,</t>
    </r>
    <r>
      <rPr>
        <sz val="10"/>
        <color rgb="FF5367A9"/>
        <rFont val="メイリオ"/>
        <family val="3"/>
        <charset val="128"/>
        <scheme val="minor"/>
      </rPr>
      <t>めざめるパワー霊</t>
    </r>
    <r>
      <rPr>
        <sz val="10"/>
        <color rgb="FF90BE2F"/>
        <rFont val="メイリオ"/>
        <family val="3"/>
        <charset val="128"/>
        <scheme val="minor"/>
      </rPr>
      <t>,</t>
    </r>
    <r>
      <rPr>
        <sz val="10"/>
        <color rgb="FF90AADE"/>
        <rFont val="メイリオ"/>
        <family val="3"/>
        <charset val="128"/>
        <scheme val="minor"/>
      </rPr>
      <t>めざめるパワー飛</t>
    </r>
  </si>
  <si>
    <r>
      <t>たいあたり</t>
    </r>
    <r>
      <rPr>
        <sz val="10"/>
        <color rgb="FF5EB654"/>
        <rFont val="メイリオ"/>
        <family val="3"/>
        <charset val="128"/>
        <scheme val="minor"/>
      </rPr>
      <t>,つるのムチ</t>
    </r>
  </si>
  <si>
    <r>
      <t>けたぐり</t>
    </r>
    <r>
      <rPr>
        <sz val="10"/>
        <color rgb="FF8C949C"/>
        <rFont val="メイリオ"/>
        <family val="3"/>
        <charset val="128"/>
        <scheme val="minor"/>
      </rPr>
      <t>,</t>
    </r>
    <r>
      <rPr>
        <sz val="10"/>
        <color rgb="FFFF9D54"/>
        <rFont val="メイリオ"/>
        <family val="3"/>
        <charset val="128"/>
        <scheme val="minor"/>
      </rPr>
      <t>ひのこ</t>
    </r>
  </si>
  <si>
    <r>
      <t>たいあたり</t>
    </r>
    <r>
      <rPr>
        <sz val="10"/>
        <color rgb="FF90BE2F"/>
        <rFont val="メイリオ"/>
        <family val="3"/>
        <charset val="128"/>
        <scheme val="minor"/>
      </rPr>
      <t>,</t>
    </r>
    <r>
      <rPr>
        <sz val="10"/>
        <color rgb="FF4F90D1"/>
        <rFont val="メイリオ"/>
        <family val="3"/>
        <charset val="128"/>
        <scheme val="minor"/>
      </rPr>
      <t>みずでっぽう</t>
    </r>
  </si>
  <si>
    <r>
      <t>かみつく</t>
    </r>
    <r>
      <rPr>
        <sz val="10"/>
        <color rgb="FF8C949C"/>
        <rFont val="メイリオ"/>
        <family val="3"/>
        <charset val="128"/>
        <scheme val="minor"/>
      </rPr>
      <t>,</t>
    </r>
    <r>
      <rPr>
        <sz val="10"/>
        <color rgb="FFCA4067"/>
        <rFont val="メイリオ"/>
        <family val="3"/>
        <charset val="128"/>
        <scheme val="minor"/>
      </rPr>
      <t>けたぐり</t>
    </r>
  </si>
  <si>
    <r>
      <t>ひっかく</t>
    </r>
    <r>
      <rPr>
        <sz val="10"/>
        <color rgb="FF585365"/>
        <rFont val="メイリオ"/>
        <family val="3"/>
        <charset val="128"/>
        <scheme val="minor"/>
      </rPr>
      <t>,</t>
    </r>
    <r>
      <rPr>
        <sz val="10"/>
        <color rgb="FF4F90D1"/>
        <rFont val="メイリオ"/>
        <family val="3"/>
        <charset val="128"/>
        <scheme val="minor"/>
      </rPr>
      <t>みずでっぽう</t>
    </r>
  </si>
  <si>
    <r>
      <t>かみつく</t>
    </r>
    <r>
      <rPr>
        <sz val="10"/>
        <color rgb="FF90AADE"/>
        <rFont val="メイリオ"/>
        <family val="3"/>
        <charset val="128"/>
        <scheme val="minor"/>
      </rPr>
      <t>,</t>
    </r>
    <r>
      <rPr>
        <sz val="10"/>
        <color rgb="FF4F90D1"/>
        <rFont val="メイリオ"/>
        <family val="3"/>
        <charset val="128"/>
        <scheme val="minor"/>
      </rPr>
      <t>みずでっぽう</t>
    </r>
  </si>
  <si>
    <r>
      <t>あわ</t>
    </r>
    <r>
      <rPr>
        <sz val="10"/>
        <color rgb="FFCA4067"/>
        <rFont val="メイリオ"/>
        <family val="3"/>
        <charset val="128"/>
        <scheme val="minor"/>
      </rPr>
      <t>,</t>
    </r>
    <r>
      <rPr>
        <sz val="10"/>
        <color rgb="FFD47948"/>
        <rFont val="メイリオ"/>
        <family val="3"/>
        <charset val="128"/>
        <scheme val="minor"/>
      </rPr>
      <t>マッドショット</t>
    </r>
  </si>
  <si>
    <r>
      <t>カウンター</t>
    </r>
    <r>
      <rPr>
        <sz val="10"/>
        <color rgb="FF90AADE"/>
        <rFont val="メイリオ"/>
        <family val="3"/>
        <charset val="128"/>
        <scheme val="minor"/>
      </rPr>
      <t>,</t>
    </r>
    <r>
      <rPr>
        <sz val="10"/>
        <color rgb="FF585365"/>
        <rFont val="メイリオ"/>
        <family val="3"/>
        <charset val="128"/>
        <scheme val="minor"/>
      </rPr>
      <t>バークアウト</t>
    </r>
  </si>
  <si>
    <r>
      <t>かみつく</t>
    </r>
    <r>
      <rPr>
        <sz val="10"/>
        <color rgb="FFC4B589"/>
        <rFont val="メイリオ"/>
        <family val="3"/>
        <charset val="128"/>
        <scheme val="minor"/>
      </rPr>
      <t>,</t>
    </r>
    <r>
      <rPr>
        <sz val="10"/>
        <color rgb="FF4F90D1"/>
        <rFont val="メイリオ"/>
        <family val="3"/>
        <charset val="128"/>
        <scheme val="minor"/>
      </rPr>
      <t>みずでっぽう</t>
    </r>
  </si>
  <si>
    <r>
      <t>たいあたり</t>
    </r>
    <r>
      <rPr>
        <sz val="10"/>
        <color rgb="FFF3D23F"/>
        <rFont val="メイリオ"/>
        <family val="3"/>
        <charset val="128"/>
        <scheme val="minor"/>
      </rPr>
      <t>,</t>
    </r>
    <r>
      <rPr>
        <sz val="10"/>
        <color rgb="FF508698"/>
        <rFont val="メイリオ"/>
        <family val="3"/>
        <charset val="128"/>
        <scheme val="minor"/>
      </rPr>
      <t>メタルクロー</t>
    </r>
  </si>
  <si>
    <r>
      <t>タネマシンガン</t>
    </r>
    <r>
      <rPr>
        <sz val="10"/>
        <color rgb="FFF3D23F"/>
        <rFont val="メイリオ"/>
        <family val="3"/>
        <charset val="128"/>
        <scheme val="minor"/>
      </rPr>
      <t>,</t>
    </r>
    <r>
      <rPr>
        <sz val="10"/>
        <color rgb="FF508698"/>
        <rFont val="メイリオ"/>
        <family val="3"/>
        <charset val="128"/>
        <scheme val="minor"/>
      </rPr>
      <t>メタルクロー</t>
    </r>
  </si>
  <si>
    <r>
      <t>でんきショック</t>
    </r>
    <r>
      <rPr>
        <sz val="10"/>
        <color rgb="FFD47948"/>
        <rFont val="メイリオ"/>
        <family val="3"/>
        <charset val="128"/>
        <scheme val="minor"/>
      </rPr>
      <t>,マッドショット</t>
    </r>
  </si>
  <si>
    <r>
      <t>かみつく</t>
    </r>
    <r>
      <rPr>
        <sz val="10"/>
        <color rgb="FFC4B589"/>
        <rFont val="メイリオ"/>
        <family val="3"/>
        <charset val="128"/>
        <scheme val="minor"/>
      </rPr>
      <t>,</t>
    </r>
    <r>
      <rPr>
        <sz val="10"/>
        <color rgb="FF0B68B9"/>
        <rFont val="メイリオ"/>
        <family val="3"/>
        <charset val="128"/>
        <scheme val="minor"/>
      </rPr>
      <t>りゅうのいぶき</t>
    </r>
  </si>
  <si>
    <r>
      <t>かみつく</t>
    </r>
    <r>
      <rPr>
        <sz val="10"/>
        <color rgb="FFF86E73"/>
        <rFont val="メイリオ"/>
        <family val="3"/>
        <charset val="128"/>
        <scheme val="minor"/>
      </rPr>
      <t>,</t>
    </r>
    <r>
      <rPr>
        <sz val="10"/>
        <color rgb="FF0B68B9"/>
        <rFont val="メイリオ"/>
        <family val="3"/>
        <charset val="128"/>
        <scheme val="minor"/>
      </rPr>
      <t>りゅうのいぶき</t>
    </r>
  </si>
  <si>
    <r>
      <t>かみつく</t>
    </r>
    <r>
      <rPr>
        <sz val="10"/>
        <color rgb="FF8C949C"/>
        <rFont val="メイリオ"/>
        <family val="3"/>
        <charset val="128"/>
        <scheme val="minor"/>
      </rPr>
      <t>,</t>
    </r>
    <r>
      <rPr>
        <sz val="10"/>
        <color rgb="FF0B68B9"/>
        <rFont val="メイリオ"/>
        <family val="3"/>
        <charset val="128"/>
        <scheme val="minor"/>
      </rPr>
      <t>りゅうのいぶき</t>
    </r>
  </si>
  <si>
    <t>かみなり,ワイルドボルト</t>
  </si>
  <si>
    <r>
      <t>かみなり</t>
    </r>
    <r>
      <rPr>
        <sz val="10"/>
        <color rgb="FFEC90E2"/>
        <rFont val="メイリオ"/>
        <family val="3"/>
        <charset val="128"/>
        <scheme val="minor"/>
      </rPr>
      <t>,</t>
    </r>
    <r>
      <rPr>
        <sz val="10"/>
        <color rgb="FFF3D23F"/>
        <rFont val="メイリオ"/>
        <family val="3"/>
        <charset val="128"/>
        <scheme val="minor"/>
      </rPr>
      <t>ワイルドボルト</t>
    </r>
  </si>
  <si>
    <r>
      <t>じゃれつく</t>
    </r>
    <r>
      <rPr>
        <sz val="10"/>
        <color rgb="FF8C949C"/>
        <rFont val="メイリオ"/>
        <family val="3"/>
        <charset val="128"/>
        <scheme val="minor"/>
      </rPr>
      <t>,</t>
    </r>
    <r>
      <rPr>
        <sz val="10"/>
        <color rgb="FFCA4067"/>
        <rFont val="メイリオ"/>
        <family val="3"/>
        <charset val="128"/>
        <scheme val="minor"/>
      </rPr>
      <t>フライングプレス</t>
    </r>
  </si>
  <si>
    <r>
      <t>マジカルシャイン</t>
    </r>
    <r>
      <rPr>
        <sz val="10"/>
        <color rgb="FF8C949C"/>
        <rFont val="メイリオ"/>
        <family val="3"/>
        <charset val="128"/>
        <scheme val="minor"/>
      </rPr>
      <t>,</t>
    </r>
    <r>
      <rPr>
        <sz val="10"/>
        <color rgb="FFEC90E2"/>
        <rFont val="メイリオ"/>
        <family val="3"/>
        <charset val="128"/>
        <scheme val="minor"/>
      </rPr>
      <t>ムーンフォース</t>
    </r>
  </si>
  <si>
    <r>
      <t>だましうち</t>
    </r>
    <r>
      <rPr>
        <sz val="10"/>
        <color rgb="FFEC90E2"/>
        <rFont val="メイリオ"/>
        <family val="3"/>
        <charset val="128"/>
        <scheme val="minor"/>
      </rPr>
      <t>,</t>
    </r>
    <r>
      <rPr>
        <sz val="10"/>
        <color rgb="FF8C949C"/>
        <rFont val="メイリオ"/>
        <family val="3"/>
        <charset val="128"/>
        <scheme val="minor"/>
      </rPr>
      <t>はたく</t>
    </r>
  </si>
  <si>
    <r>
      <t>どくづき</t>
    </r>
    <r>
      <rPr>
        <sz val="10"/>
        <color rgb="FFC4B589"/>
        <rFont val="メイリオ"/>
        <family val="3"/>
        <charset val="128"/>
        <scheme val="minor"/>
      </rPr>
      <t>,</t>
    </r>
    <r>
      <rPr>
        <sz val="10"/>
        <color rgb="FFA364C3"/>
        <rFont val="メイリオ"/>
        <family val="3"/>
        <charset val="128"/>
        <scheme val="minor"/>
      </rPr>
      <t>ようかいえき</t>
    </r>
  </si>
  <si>
    <r>
      <t>あなをほる</t>
    </r>
    <r>
      <rPr>
        <sz val="10"/>
        <color rgb="FFC4B589"/>
        <rFont val="メイリオ"/>
        <family val="3"/>
        <charset val="128"/>
        <scheme val="minor"/>
      </rPr>
      <t>,ストーンエッジ</t>
    </r>
  </si>
  <si>
    <r>
      <t>ストーンエッジ</t>
    </r>
    <r>
      <rPr>
        <sz val="10"/>
        <color rgb="FFFF9D54"/>
        <rFont val="メイリオ"/>
        <family val="3"/>
        <charset val="128"/>
        <scheme val="minor"/>
      </rPr>
      <t>,</t>
    </r>
    <r>
      <rPr>
        <sz val="10"/>
        <color rgb="FFF3D23F"/>
        <rFont val="メイリオ"/>
        <family val="3"/>
        <charset val="128"/>
        <scheme val="minor"/>
      </rPr>
      <t>ワイルドボルト</t>
    </r>
  </si>
  <si>
    <r>
      <t>どくづき</t>
    </r>
    <r>
      <rPr>
        <sz val="10"/>
        <color rgb="FF585365"/>
        <rFont val="メイリオ"/>
        <family val="3"/>
        <charset val="128"/>
        <scheme val="minor"/>
      </rPr>
      <t>,</t>
    </r>
    <r>
      <rPr>
        <sz val="10"/>
        <color rgb="FFA364C3"/>
        <rFont val="メイリオ"/>
        <family val="3"/>
        <charset val="128"/>
        <scheme val="minor"/>
      </rPr>
      <t>ようかいえき</t>
    </r>
  </si>
  <si>
    <r>
      <t>ハイドロポンプ</t>
    </r>
    <r>
      <rPr>
        <sz val="10"/>
        <color rgb="FFA364C3"/>
        <rFont val="メイリオ"/>
        <family val="3"/>
        <charset val="128"/>
        <scheme val="minor"/>
      </rPr>
      <t>,</t>
    </r>
    <r>
      <rPr>
        <sz val="10"/>
        <color rgb="FF71C7BA"/>
        <rFont val="メイリオ"/>
        <family val="3"/>
        <charset val="128"/>
        <scheme val="minor"/>
      </rPr>
      <t>ふぶき</t>
    </r>
  </si>
  <si>
    <r>
      <t>シャドーボール</t>
    </r>
    <r>
      <rPr>
        <sz val="10"/>
        <color rgb="FFCA4067"/>
        <rFont val="メイリオ"/>
        <family val="3"/>
        <charset val="128"/>
        <scheme val="minor"/>
      </rPr>
      <t>,</t>
    </r>
    <r>
      <rPr>
        <sz val="10"/>
        <color rgb="FF5367A9"/>
        <rFont val="メイリオ"/>
        <family val="3"/>
        <charset val="128"/>
        <scheme val="minor"/>
      </rPr>
      <t>シャドーボール</t>
    </r>
  </si>
  <si>
    <r>
      <t>シャドークロー</t>
    </r>
    <r>
      <rPr>
        <sz val="10"/>
        <color rgb="FFC4B589"/>
        <rFont val="メイリオ"/>
        <family val="3"/>
        <charset val="128"/>
        <scheme val="minor"/>
      </rPr>
      <t>,</t>
    </r>
    <r>
      <rPr>
        <sz val="10"/>
        <color rgb="FF5367A9"/>
        <rFont val="メイリオ"/>
        <family val="3"/>
        <charset val="128"/>
        <scheme val="minor"/>
      </rPr>
      <t>たたりめ</t>
    </r>
  </si>
  <si>
    <r>
      <t>つるのムチ</t>
    </r>
    <r>
      <rPr>
        <sz val="10"/>
        <color rgb="FFD47948"/>
        <rFont val="メイリオ"/>
        <family val="3"/>
        <charset val="128"/>
        <scheme val="minor"/>
      </rPr>
      <t>,</t>
    </r>
    <r>
      <rPr>
        <sz val="10"/>
        <color rgb="FF90BE2F"/>
        <rFont val="メイリオ"/>
        <family val="3"/>
        <charset val="128"/>
        <scheme val="minor"/>
      </rPr>
      <t>まとわりつく</t>
    </r>
  </si>
  <si>
    <r>
      <t>ハイドロポンプ</t>
    </r>
    <r>
      <rPr>
        <sz val="10"/>
        <color rgb="FF8C949C"/>
        <rFont val="メイリオ"/>
        <family val="3"/>
        <charset val="128"/>
        <scheme val="minor"/>
      </rPr>
      <t>,</t>
    </r>
    <r>
      <rPr>
        <sz val="10"/>
        <color rgb="FF71C7BA"/>
        <rFont val="メイリオ"/>
        <family val="3"/>
        <charset val="128"/>
        <scheme val="minor"/>
      </rPr>
      <t>ふぶき</t>
    </r>
  </si>
  <si>
    <r>
      <t>たきのぼり</t>
    </r>
    <r>
      <rPr>
        <sz val="10"/>
        <color rgb="FF5EB654"/>
        <rFont val="メイリオ"/>
        <family val="3"/>
        <charset val="128"/>
        <scheme val="minor"/>
      </rPr>
      <t>,</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</si>
  <si>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8C949C"/>
        <rFont val="メイリオ"/>
        <family val="3"/>
        <charset val="128"/>
        <scheme val="minor"/>
      </rPr>
      <t>はかいこうせん</t>
    </r>
  </si>
  <si>
    <r>
      <t>くさむすび</t>
    </r>
    <r>
      <rPr>
        <sz val="10"/>
        <color rgb="FF5367A9"/>
        <rFont val="メイリオ"/>
        <family val="3"/>
        <charset val="128"/>
        <scheme val="minor"/>
      </rPr>
      <t>,</t>
    </r>
    <r>
      <rPr>
        <sz val="10"/>
        <color rgb="FFF86E73"/>
        <rFont val="メイリオ"/>
        <family val="3"/>
        <charset val="128"/>
        <scheme val="minor"/>
      </rPr>
      <t>サイコキネシス</t>
    </r>
  </si>
  <si>
    <r>
      <t>だましうち</t>
    </r>
    <r>
      <rPr>
        <sz val="10"/>
        <color rgb="FFD47948"/>
        <rFont val="メイリオ"/>
        <family val="3"/>
        <charset val="128"/>
        <scheme val="minor"/>
      </rPr>
      <t>,</t>
    </r>
    <r>
      <rPr>
        <sz val="10"/>
        <color rgb="FF8C949C"/>
        <rFont val="メイリオ"/>
        <family val="3"/>
        <charset val="128"/>
        <scheme val="minor"/>
      </rPr>
      <t>はたく</t>
    </r>
  </si>
  <si>
    <r>
      <t>シャドーボール</t>
    </r>
    <r>
      <rPr>
        <sz val="10"/>
        <color rgb="FFEC90E2"/>
        <rFont val="メイリオ"/>
        <family val="3"/>
        <charset val="128"/>
        <scheme val="minor"/>
      </rPr>
      <t>,</t>
    </r>
    <r>
      <rPr>
        <sz val="10"/>
        <color rgb="FFF3D23F"/>
        <rFont val="メイリオ"/>
        <family val="3"/>
        <charset val="128"/>
        <scheme val="minor"/>
      </rPr>
      <t>ワイルドボルト</t>
    </r>
  </si>
  <si>
    <r>
      <t>じしん</t>
    </r>
    <r>
      <rPr>
        <sz val="10"/>
        <color rgb="FF4F90D1"/>
        <rFont val="メイリオ"/>
        <family val="3"/>
        <charset val="128"/>
        <scheme val="minor"/>
      </rPr>
      <t>,</t>
    </r>
    <r>
      <rPr>
        <sz val="10"/>
        <color rgb="FFC4B589"/>
        <rFont val="メイリオ"/>
        <family val="3"/>
        <charset val="128"/>
        <scheme val="minor"/>
      </rPr>
      <t>ストーンエッジ</t>
    </r>
  </si>
  <si>
    <r>
      <t>タネマシンガン</t>
    </r>
    <r>
      <rPr>
        <sz val="10"/>
        <color rgb="FF8C949C"/>
        <rFont val="メイリオ"/>
        <family val="3"/>
        <charset val="128"/>
        <scheme val="minor"/>
      </rPr>
      <t>,</t>
    </r>
    <r>
      <rPr>
        <sz val="10"/>
        <color rgb="FF90BE2F"/>
        <rFont val="メイリオ"/>
        <family val="3"/>
        <charset val="128"/>
        <scheme val="minor"/>
      </rPr>
      <t>まとわりつく</t>
    </r>
  </si>
  <si>
    <r>
      <t>いわなだれ</t>
    </r>
    <r>
      <rPr>
        <sz val="10"/>
        <color rgb="FF585365"/>
        <rFont val="メイリオ"/>
        <family val="3"/>
        <charset val="128"/>
        <scheme val="minor"/>
      </rPr>
      <t>,</t>
    </r>
    <r>
      <rPr>
        <sz val="10"/>
        <color rgb="FFD47948"/>
        <rFont val="メイリオ"/>
        <family val="3"/>
        <charset val="128"/>
        <scheme val="minor"/>
      </rPr>
      <t>ドリルライナー</t>
    </r>
  </si>
  <si>
    <r>
      <t>インファイト</t>
    </r>
    <r>
      <rPr>
        <sz val="10"/>
        <color rgb="FF8C949C"/>
        <rFont val="メイリオ"/>
        <family val="3"/>
        <charset val="128"/>
        <scheme val="minor"/>
      </rPr>
      <t>,</t>
    </r>
    <r>
      <rPr>
        <sz val="10"/>
        <color rgb="FFD47948"/>
        <rFont val="メイリオ"/>
        <family val="3"/>
        <charset val="128"/>
        <scheme val="minor"/>
      </rPr>
      <t>じしん</t>
    </r>
    <r>
      <rPr>
        <sz val="10"/>
        <color rgb="FF8C949C"/>
        <rFont val="メイリオ"/>
        <family val="3"/>
        <charset val="128"/>
        <scheme val="minor"/>
      </rPr>
      <t>,</t>
    </r>
    <r>
      <rPr>
        <sz val="10"/>
        <color rgb="FF90BE2F"/>
        <rFont val="メイリオ"/>
        <family val="3"/>
        <charset val="128"/>
        <scheme val="minor"/>
      </rPr>
      <t>メガホーン</t>
    </r>
  </si>
  <si>
    <r>
      <t>だましうち</t>
    </r>
    <r>
      <rPr>
        <sz val="10"/>
        <color rgb="FFFF9D54"/>
        <rFont val="メイリオ"/>
        <family val="3"/>
        <charset val="128"/>
        <scheme val="minor"/>
      </rPr>
      <t>,ひのこ</t>
    </r>
  </si>
  <si>
    <r>
      <t>ギガインパクト</t>
    </r>
    <r>
      <rPr>
        <sz val="10"/>
        <color rgb="FFC4B589"/>
        <rFont val="メイリオ"/>
        <family val="3"/>
        <charset val="128"/>
        <scheme val="minor"/>
      </rPr>
      <t>,</t>
    </r>
    <r>
      <rPr>
        <sz val="10"/>
        <color rgb="FF8C949C"/>
        <rFont val="メイリオ"/>
        <family val="3"/>
        <charset val="128"/>
        <scheme val="minor"/>
      </rPr>
      <t>はかいこうせん</t>
    </r>
  </si>
  <si>
    <r>
      <t>10まんボルト</t>
    </r>
    <r>
      <rPr>
        <sz val="10"/>
        <color rgb="FF8C949C"/>
        <rFont val="メイリオ"/>
        <family val="3"/>
        <charset val="128"/>
        <scheme val="minor"/>
      </rPr>
      <t>,</t>
    </r>
    <r>
      <rPr>
        <sz val="10"/>
        <color rgb="FF71C7BA"/>
        <rFont val="メイリオ"/>
        <family val="3"/>
        <charset val="128"/>
        <scheme val="minor"/>
      </rPr>
      <t>れいとうビーム</t>
    </r>
  </si>
  <si>
    <r>
      <t>じしん</t>
    </r>
    <r>
      <rPr>
        <sz val="10"/>
        <color rgb="FFFF9D54"/>
        <rFont val="メイリオ"/>
        <family val="3"/>
        <charset val="128"/>
        <scheme val="minor"/>
      </rPr>
      <t>,</t>
    </r>
    <r>
      <rPr>
        <sz val="10"/>
        <color rgb="FF5EB654"/>
        <rFont val="メイリオ"/>
        <family val="3"/>
        <charset val="128"/>
        <scheme val="minor"/>
      </rPr>
      <t>ハードプラント</t>
    </r>
  </si>
  <si>
    <r>
      <t>あなをほる</t>
    </r>
    <r>
      <rPr>
        <sz val="10"/>
        <color rgb="FFA364C3"/>
        <rFont val="メイリオ"/>
        <family val="3"/>
        <charset val="128"/>
        <scheme val="minor"/>
      </rPr>
      <t>,</t>
    </r>
    <r>
      <rPr>
        <sz val="10"/>
        <color rgb="FFF3D23F"/>
        <rFont val="メイリオ"/>
        <family val="3"/>
        <charset val="128"/>
        <scheme val="minor"/>
      </rPr>
      <t>かみなり</t>
    </r>
  </si>
  <si>
    <r>
      <t>くさむすび</t>
    </r>
    <r>
      <rPr>
        <sz val="10"/>
        <color rgb="FF8C949C"/>
        <rFont val="メイリオ"/>
        <family val="3"/>
        <charset val="128"/>
        <scheme val="minor"/>
      </rPr>
      <t>,</t>
    </r>
    <r>
      <rPr>
        <sz val="10"/>
        <color rgb="FFCA4067"/>
        <rFont val="メイリオ"/>
        <family val="3"/>
        <charset val="128"/>
        <scheme val="minor"/>
      </rPr>
      <t>ばくれつパンチ</t>
    </r>
  </si>
  <si>
    <r>
      <t>あなをほる</t>
    </r>
    <r>
      <rPr>
        <sz val="10"/>
        <color rgb="FFEC90E2"/>
        <rFont val="メイリオ"/>
        <family val="3"/>
        <charset val="128"/>
        <scheme val="minor"/>
      </rPr>
      <t>,</t>
    </r>
    <r>
      <rPr>
        <sz val="10"/>
        <color rgb="FFF3D23F"/>
        <rFont val="メイリオ"/>
        <family val="3"/>
        <charset val="128"/>
        <scheme val="minor"/>
      </rPr>
      <t>ワイルドボルト</t>
    </r>
  </si>
  <si>
    <r>
      <t>シャドークロー</t>
    </r>
    <r>
      <rPr>
        <sz val="10"/>
        <color rgb="FF71C7BA"/>
        <rFont val="メイリオ"/>
        <family val="3"/>
        <charset val="128"/>
        <scheme val="minor"/>
      </rPr>
      <t>,</t>
    </r>
    <r>
      <rPr>
        <sz val="10"/>
        <color rgb="FF585365"/>
        <rFont val="メイリオ"/>
        <family val="3"/>
        <charset val="128"/>
        <scheme val="minor"/>
      </rPr>
      <t>だましうち</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</si>
  <si>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</si>
  <si>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</si>
  <si>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F3D23F"/>
        <rFont val="メイリオ"/>
        <family val="3"/>
        <charset val="128"/>
        <scheme val="minor"/>
      </rPr>
      <t>,</t>
    </r>
    <r>
      <rPr>
        <sz val="10"/>
        <color rgb="FFCA4067"/>
        <rFont val="メイリオ"/>
        <family val="3"/>
        <charset val="128"/>
        <scheme val="minor"/>
      </rPr>
      <t>ばくれつパンチ</t>
    </r>
  </si>
  <si>
    <r>
      <t>どくづき</t>
    </r>
    <r>
      <rPr>
        <sz val="10"/>
        <color rgb="FF90AADE"/>
        <rFont val="メイリオ"/>
        <family val="3"/>
        <charset val="128"/>
        <scheme val="minor"/>
      </rPr>
      <t>,</t>
    </r>
    <r>
      <rPr>
        <sz val="10"/>
        <color rgb="FF585365"/>
        <rFont val="メイリオ"/>
        <family val="3"/>
        <charset val="128"/>
        <scheme val="minor"/>
      </rPr>
      <t>ふいうち</t>
    </r>
  </si>
  <si>
    <r>
      <t>あなをほる</t>
    </r>
    <r>
      <rPr>
        <sz val="10"/>
        <color rgb="FF585365"/>
        <rFont val="メイリオ"/>
        <family val="3"/>
        <charset val="128"/>
        <scheme val="minor"/>
      </rPr>
      <t>,</t>
    </r>
    <r>
      <rPr>
        <sz val="10"/>
        <color rgb="FFCA4067"/>
        <rFont val="メイリオ"/>
        <family val="3"/>
        <charset val="128"/>
        <scheme val="minor"/>
      </rPr>
      <t>インファイト</t>
    </r>
  </si>
  <si>
    <r>
      <t>マッドショット</t>
    </r>
    <r>
      <rPr>
        <sz val="10"/>
        <color rgb="FF4F90D1"/>
        <rFont val="メイリオ"/>
        <family val="3"/>
        <charset val="128"/>
        <scheme val="minor"/>
      </rPr>
      <t>,みずでっぽう</t>
    </r>
  </si>
  <si>
    <r>
      <t>まとわりつく</t>
    </r>
    <r>
      <rPr>
        <sz val="10"/>
        <color rgb="FF5EB654"/>
        <rFont val="メイリオ"/>
        <family val="3"/>
        <charset val="128"/>
        <scheme val="minor"/>
      </rPr>
      <t>,</t>
    </r>
    <r>
      <rPr>
        <sz val="10"/>
        <color rgb="FFA364C3"/>
        <rFont val="メイリオ"/>
        <family val="3"/>
        <charset val="128"/>
        <scheme val="minor"/>
      </rPr>
      <t>ようかいえき</t>
    </r>
  </si>
  <si>
    <r>
      <t>タネマシンガン</t>
    </r>
    <r>
      <rPr>
        <sz val="10"/>
        <color rgb="FF90BE2F"/>
        <rFont val="メイリオ"/>
        <family val="3"/>
        <charset val="128"/>
        <scheme val="minor"/>
      </rPr>
      <t>,まとわりつく,</t>
    </r>
    <r>
      <rPr>
        <sz val="10"/>
        <color rgb="FFA364C3"/>
        <rFont val="メイリオ"/>
        <family val="3"/>
        <charset val="128"/>
        <scheme val="minor"/>
      </rPr>
      <t>ようかいえき</t>
    </r>
  </si>
  <si>
    <r>
      <t>きあいだま</t>
    </r>
    <r>
      <rPr>
        <sz val="10"/>
        <color rgb="FF71C7BA"/>
        <rFont val="メイリオ"/>
        <family val="3"/>
        <charset val="128"/>
        <scheme val="minor"/>
      </rPr>
      <t>,</t>
    </r>
    <r>
      <rPr>
        <sz val="10"/>
        <color rgb="FFF3D23F"/>
        <rFont val="メイリオ"/>
        <family val="3"/>
        <charset val="128"/>
        <scheme val="minor"/>
      </rPr>
      <t>でんじほう</t>
    </r>
  </si>
  <si>
    <r>
      <t>きあいだま</t>
    </r>
    <r>
      <rPr>
        <sz val="10"/>
        <color rgb="FF0B68B9"/>
        <rFont val="メイリオ"/>
        <family val="3"/>
        <charset val="128"/>
        <scheme val="minor"/>
      </rPr>
      <t>,</t>
    </r>
    <r>
      <rPr>
        <sz val="10"/>
        <color rgb="FF8C949C"/>
        <rFont val="メイリオ"/>
        <family val="3"/>
        <charset val="128"/>
        <scheme val="minor"/>
      </rPr>
      <t>はかいこうせん</t>
    </r>
  </si>
  <si>
    <r>
      <t>エアスラッシュ</t>
    </r>
    <r>
      <rPr>
        <sz val="10"/>
        <color rgb="FFF86E73"/>
        <rFont val="メイリオ"/>
        <family val="3"/>
        <charset val="128"/>
        <scheme val="minor"/>
      </rPr>
      <t>,</t>
    </r>
    <r>
      <rPr>
        <sz val="10"/>
        <color rgb="FF0B68B9"/>
        <rFont val="メイリオ"/>
        <family val="3"/>
        <charset val="128"/>
        <scheme val="minor"/>
      </rPr>
      <t>ドラゴンテール</t>
    </r>
  </si>
  <si>
    <r>
      <t>いわくだき</t>
    </r>
    <r>
      <rPr>
        <sz val="10"/>
        <color rgb="FF4F90D1"/>
        <rFont val="メイリオ"/>
        <family val="3"/>
        <charset val="128"/>
        <scheme val="minor"/>
      </rPr>
      <t>,</t>
    </r>
    <r>
      <rPr>
        <sz val="10"/>
        <color rgb="FFFF9D54"/>
        <rFont val="メイリオ"/>
        <family val="3"/>
        <charset val="128"/>
        <scheme val="minor"/>
      </rPr>
      <t>ほのおのうず</t>
    </r>
  </si>
  <si>
    <r>
      <t>こごえるかぜ</t>
    </r>
    <r>
      <rPr>
        <sz val="10"/>
        <color rgb="FF4F90D1"/>
        <rFont val="メイリオ"/>
        <family val="3"/>
        <charset val="128"/>
        <scheme val="minor"/>
      </rPr>
      <t>,</t>
    </r>
    <r>
      <rPr>
        <sz val="10"/>
        <color rgb="FF90AADE"/>
        <rFont val="メイリオ"/>
        <family val="3"/>
        <charset val="128"/>
        <scheme val="minor"/>
      </rPr>
      <t>ドリルくちばし</t>
    </r>
  </si>
  <si>
    <r>
      <t>がんせきふうじ</t>
    </r>
    <r>
      <rPr>
        <sz val="10"/>
        <color rgb="FF508698"/>
        <rFont val="メイリオ"/>
        <family val="3"/>
        <charset val="128"/>
        <scheme val="minor"/>
      </rPr>
      <t>,ヘビーボンバー</t>
    </r>
  </si>
  <si>
    <r>
      <t>エナジーボール</t>
    </r>
    <r>
      <rPr>
        <sz val="10"/>
        <color rgb="FF90BE2F"/>
        <rFont val="メイリオ"/>
        <family val="3"/>
        <charset val="128"/>
        <scheme val="minor"/>
      </rPr>
      <t>,むしのさざめき</t>
    </r>
  </si>
  <si>
    <r>
      <t>エナジーボール</t>
    </r>
    <r>
      <rPr>
        <sz val="10"/>
        <color rgb="FF71C7BA"/>
        <rFont val="メイリオ"/>
        <family val="3"/>
        <charset val="128"/>
        <scheme val="minor"/>
      </rPr>
      <t>,</t>
    </r>
    <r>
      <rPr>
        <sz val="10"/>
        <color rgb="FF5EB654"/>
        <rFont val="メイリオ"/>
        <family val="3"/>
        <charset val="128"/>
        <scheme val="minor"/>
      </rPr>
      <t>パワーウィップ</t>
    </r>
  </si>
  <si>
    <r>
      <t>つるのムチ</t>
    </r>
    <r>
      <rPr>
        <sz val="10"/>
        <color rgb="FFCA4067"/>
        <rFont val="メイリオ"/>
        <family val="3"/>
        <charset val="128"/>
        <scheme val="minor"/>
      </rPr>
      <t>,</t>
    </r>
    <r>
      <rPr>
        <sz val="10"/>
        <color rgb="FF90BE2F"/>
        <rFont val="メイリオ"/>
        <family val="3"/>
        <charset val="128"/>
        <scheme val="minor"/>
      </rPr>
      <t>まとわりつく</t>
    </r>
  </si>
  <si>
    <r>
      <t>ゆきなだれ</t>
    </r>
    <r>
      <rPr>
        <sz val="10"/>
        <color rgb="FFD47948"/>
        <rFont val="メイリオ"/>
        <family val="3"/>
        <charset val="128"/>
        <scheme val="minor"/>
      </rPr>
      <t>,</t>
    </r>
    <r>
      <rPr>
        <sz val="10"/>
        <color rgb="FF71C7BA"/>
        <rFont val="メイリオ"/>
        <family val="3"/>
        <charset val="128"/>
        <scheme val="minor"/>
      </rPr>
      <t>れいとうビーム</t>
    </r>
  </si>
  <si>
    <r>
      <t>めざめるパワー地</t>
    </r>
    <r>
      <rPr>
        <sz val="10"/>
        <color rgb="FFEC90E2"/>
        <rFont val="メイリオ"/>
        <family val="3"/>
        <charset val="128"/>
        <scheme val="minor"/>
      </rPr>
      <t>,</t>
    </r>
    <r>
      <rPr>
        <sz val="10"/>
        <color rgb="FFC4B589"/>
        <rFont val="メイリオ"/>
        <family val="3"/>
        <charset val="128"/>
        <scheme val="minor"/>
      </rPr>
      <t>めざめるパワー岩</t>
    </r>
    <r>
      <rPr>
        <sz val="10"/>
        <color rgb="FFEC90E2"/>
        <rFont val="メイリオ"/>
        <family val="3"/>
        <charset val="128"/>
        <scheme val="minor"/>
      </rPr>
      <t>,</t>
    </r>
    <r>
      <rPr>
        <sz val="10"/>
        <color rgb="FF585365"/>
        <rFont val="メイリオ"/>
        <family val="3"/>
        <charset val="128"/>
        <scheme val="minor"/>
      </rPr>
      <t>めざめるパワー悪</t>
    </r>
    <r>
      <rPr>
        <sz val="10"/>
        <color rgb="FFEC90E2"/>
        <rFont val="メイリオ"/>
        <family val="3"/>
        <charset val="128"/>
        <scheme val="minor"/>
      </rPr>
      <t>,</t>
    </r>
    <r>
      <rPr>
        <sz val="10"/>
        <color rgb="FFA364C3"/>
        <rFont val="メイリオ"/>
        <family val="3"/>
        <charset val="128"/>
        <scheme val="minor"/>
      </rPr>
      <t>めざめるパワー毒</t>
    </r>
    <r>
      <rPr>
        <sz val="10"/>
        <color rgb="FFEC90E2"/>
        <rFont val="メイリオ"/>
        <family val="3"/>
        <charset val="128"/>
        <scheme val="minor"/>
      </rPr>
      <t>,</t>
    </r>
    <r>
      <rPr>
        <sz val="10"/>
        <color rgb="FF4F90D1"/>
        <rFont val="メイリオ"/>
        <family val="3"/>
        <charset val="128"/>
        <scheme val="minor"/>
      </rPr>
      <t>めざめるパワー水</t>
    </r>
    <r>
      <rPr>
        <sz val="10"/>
        <color rgb="FFEC90E2"/>
        <rFont val="メイリオ"/>
        <family val="3"/>
        <charset val="128"/>
        <scheme val="minor"/>
      </rPr>
      <t>,</t>
    </r>
    <r>
      <rPr>
        <sz val="10"/>
        <color rgb="FF71C7BA"/>
        <rFont val="メイリオ"/>
        <family val="3"/>
        <charset val="128"/>
        <scheme val="minor"/>
      </rPr>
      <t>めざめるパワー氷</t>
    </r>
    <r>
      <rPr>
        <sz val="10"/>
        <color rgb="FFEC90E2"/>
        <rFont val="メイリオ"/>
        <family val="3"/>
        <charset val="128"/>
        <scheme val="minor"/>
      </rPr>
      <t>,</t>
    </r>
    <r>
      <rPr>
        <sz val="10"/>
        <color rgb="FFFF9D54"/>
        <rFont val="メイリオ"/>
        <family val="3"/>
        <charset val="128"/>
        <scheme val="minor"/>
      </rPr>
      <t>めざめるパワー炎</t>
    </r>
    <r>
      <rPr>
        <sz val="10"/>
        <color rgb="FFEC90E2"/>
        <rFont val="メイリオ"/>
        <family val="3"/>
        <charset val="128"/>
        <scheme val="minor"/>
      </rPr>
      <t>,</t>
    </r>
    <r>
      <rPr>
        <sz val="10"/>
        <color rgb="FF0B68B9"/>
        <rFont val="メイリオ"/>
        <family val="3"/>
        <charset val="128"/>
        <scheme val="minor"/>
      </rPr>
      <t>めざめるパワー竜</t>
    </r>
    <r>
      <rPr>
        <sz val="10"/>
        <color rgb="FFEC90E2"/>
        <rFont val="メイリオ"/>
        <family val="3"/>
        <charset val="128"/>
        <scheme val="minor"/>
      </rPr>
      <t>,</t>
    </r>
    <r>
      <rPr>
        <sz val="10"/>
        <color rgb="FF5EB654"/>
        <rFont val="メイリオ"/>
        <family val="3"/>
        <charset val="128"/>
        <scheme val="minor"/>
      </rPr>
      <t>めざめるパワー草</t>
    </r>
    <r>
      <rPr>
        <sz val="10"/>
        <color rgb="FFEC90E2"/>
        <rFont val="メイリオ"/>
        <family val="3"/>
        <charset val="128"/>
        <scheme val="minor"/>
      </rPr>
      <t>,</t>
    </r>
    <r>
      <rPr>
        <sz val="10"/>
        <color rgb="FF90BE2F"/>
        <rFont val="メイリオ"/>
        <family val="3"/>
        <charset val="128"/>
        <scheme val="minor"/>
      </rPr>
      <t>めざめるパワー虫</t>
    </r>
    <r>
      <rPr>
        <sz val="10"/>
        <color rgb="FFEC90E2"/>
        <rFont val="メイリオ"/>
        <family val="3"/>
        <charset val="128"/>
        <scheme val="minor"/>
      </rPr>
      <t>,</t>
    </r>
    <r>
      <rPr>
        <sz val="10"/>
        <color rgb="FFF86E73"/>
        <rFont val="メイリオ"/>
        <family val="3"/>
        <charset val="128"/>
        <scheme val="minor"/>
      </rPr>
      <t>めざめるパワー超</t>
    </r>
    <r>
      <rPr>
        <sz val="10"/>
        <color rgb="FFEC90E2"/>
        <rFont val="メイリオ"/>
        <family val="3"/>
        <charset val="128"/>
        <scheme val="minor"/>
      </rPr>
      <t>,</t>
    </r>
    <r>
      <rPr>
        <sz val="10"/>
        <color rgb="FF508698"/>
        <rFont val="メイリオ"/>
        <family val="3"/>
        <charset val="128"/>
        <scheme val="minor"/>
      </rPr>
      <t>めざめるパワー鋼</t>
    </r>
    <r>
      <rPr>
        <sz val="10"/>
        <color rgb="FFEC90E2"/>
        <rFont val="メイリオ"/>
        <family val="3"/>
        <charset val="128"/>
        <scheme val="minor"/>
      </rPr>
      <t>,</t>
    </r>
    <r>
      <rPr>
        <sz val="10"/>
        <color rgb="FFCA4067"/>
        <rFont val="メイリオ"/>
        <family val="3"/>
        <charset val="128"/>
        <scheme val="minor"/>
      </rPr>
      <t>めざめるパワー闘</t>
    </r>
    <r>
      <rPr>
        <sz val="10"/>
        <color rgb="FFEC90E2"/>
        <rFont val="メイリオ"/>
        <family val="3"/>
        <charset val="128"/>
        <scheme val="minor"/>
      </rPr>
      <t>,</t>
    </r>
    <r>
      <rPr>
        <sz val="10"/>
        <color rgb="FFF3D23F"/>
        <rFont val="メイリオ"/>
        <family val="3"/>
        <charset val="128"/>
        <scheme val="minor"/>
      </rPr>
      <t>めざめるパワー電</t>
    </r>
    <r>
      <rPr>
        <sz val="10"/>
        <color rgb="FFEC90E2"/>
        <rFont val="メイリオ"/>
        <family val="3"/>
        <charset val="128"/>
        <scheme val="minor"/>
      </rPr>
      <t>,</t>
    </r>
    <r>
      <rPr>
        <sz val="10"/>
        <color rgb="FF5367A9"/>
        <rFont val="メイリオ"/>
        <family val="3"/>
        <charset val="128"/>
        <scheme val="minor"/>
      </rPr>
      <t>めざめるパワー霊</t>
    </r>
    <r>
      <rPr>
        <sz val="10"/>
        <color rgb="FFEC90E2"/>
        <rFont val="メイリオ"/>
        <family val="3"/>
        <charset val="128"/>
        <scheme val="minor"/>
      </rPr>
      <t>,</t>
    </r>
    <r>
      <rPr>
        <sz val="10"/>
        <color rgb="FF90AADE"/>
        <rFont val="メイリオ"/>
        <family val="3"/>
        <charset val="128"/>
        <scheme val="minor"/>
      </rPr>
      <t>めざめるパワー飛</t>
    </r>
  </si>
  <si>
    <r>
      <t>ワイルドボルト</t>
    </r>
    <r>
      <rPr>
        <sz val="10"/>
        <color rgb="FFC4B589"/>
        <rFont val="メイリオ"/>
        <family val="3"/>
        <charset val="128"/>
        <scheme val="minor"/>
      </rPr>
      <t>,</t>
    </r>
    <r>
      <rPr>
        <sz val="10"/>
        <color rgb="FFF3D23F"/>
        <rFont val="メイリオ"/>
        <family val="3"/>
        <charset val="128"/>
        <scheme val="minor"/>
      </rPr>
      <t>ワイルドボルト</t>
    </r>
  </si>
  <si>
    <r>
      <t>タネマシンガン</t>
    </r>
    <r>
      <rPr>
        <sz val="10"/>
        <color rgb="FFC4B589"/>
        <rFont val="メイリオ"/>
        <family val="3"/>
        <charset val="128"/>
        <scheme val="minor"/>
      </rPr>
      <t>,</t>
    </r>
    <r>
      <rPr>
        <sz val="10"/>
        <color rgb="FFA364C3"/>
        <rFont val="メイリオ"/>
        <family val="3"/>
        <charset val="128"/>
        <scheme val="minor"/>
      </rPr>
      <t>どくづき</t>
    </r>
  </si>
  <si>
    <r>
      <t>とっしん</t>
    </r>
    <r>
      <rPr>
        <sz val="10"/>
        <color rgb="FF90BE2F"/>
        <rFont val="メイリオ"/>
        <family val="3"/>
        <charset val="128"/>
        <scheme val="minor"/>
      </rPr>
      <t>,</t>
    </r>
    <r>
      <rPr>
        <sz val="10"/>
        <color rgb="FF8C949C"/>
        <rFont val="メイリオ"/>
        <family val="3"/>
        <charset val="128"/>
        <scheme val="minor"/>
      </rPr>
      <t>はたく</t>
    </r>
  </si>
  <si>
    <r>
      <t>エアスラッシュ</t>
    </r>
    <r>
      <rPr>
        <sz val="10"/>
        <color rgb="FF0B68B9"/>
        <rFont val="メイリオ"/>
        <family val="3"/>
        <charset val="128"/>
        <scheme val="minor"/>
      </rPr>
      <t>,</t>
    </r>
    <r>
      <rPr>
        <sz val="10"/>
        <color rgb="FF4F90D1"/>
        <rFont val="メイリオ"/>
        <family val="3"/>
        <charset val="128"/>
        <scheme val="minor"/>
      </rPr>
      <t>みずでっぽう</t>
    </r>
  </si>
  <si>
    <r>
      <t>エナジーボール</t>
    </r>
    <r>
      <rPr>
        <sz val="10"/>
        <color rgb="FF90BE2F"/>
        <rFont val="メイリオ"/>
        <family val="3"/>
        <charset val="128"/>
        <scheme val="minor"/>
      </rPr>
      <t>,</t>
    </r>
    <r>
      <rPr>
        <sz val="10"/>
        <color rgb="FF5EB654"/>
        <rFont val="メイリオ"/>
        <family val="3"/>
        <charset val="128"/>
        <scheme val="minor"/>
      </rPr>
      <t>くさむすび</t>
    </r>
  </si>
  <si>
    <r>
      <t>でんじほう</t>
    </r>
    <r>
      <rPr>
        <sz val="10"/>
        <color rgb="FFFF9D54"/>
        <rFont val="メイリオ"/>
        <family val="3"/>
        <charset val="128"/>
        <scheme val="minor"/>
      </rPr>
      <t>,</t>
    </r>
    <r>
      <rPr>
        <sz val="10"/>
        <color rgb="FF8C949C"/>
        <rFont val="メイリオ"/>
        <family val="3"/>
        <charset val="128"/>
        <scheme val="minor"/>
      </rPr>
      <t>はかいこうせん</t>
    </r>
  </si>
  <si>
    <r>
      <t>インファイト</t>
    </r>
    <r>
      <rPr>
        <sz val="10"/>
        <color rgb="FFF3D23F"/>
        <rFont val="メイリオ"/>
        <family val="3"/>
        <charset val="128"/>
        <scheme val="minor"/>
      </rPr>
      <t>,</t>
    </r>
    <r>
      <rPr>
        <sz val="10"/>
        <color rgb="FFD47948"/>
        <rFont val="メイリオ"/>
        <family val="3"/>
        <charset val="128"/>
        <scheme val="minor"/>
      </rPr>
      <t>じしん</t>
    </r>
  </si>
  <si>
    <r>
      <t>シャドークロー</t>
    </r>
    <r>
      <rPr>
        <sz val="10"/>
        <color theme="1"/>
        <rFont val="メイリオ"/>
        <family val="3"/>
        <charset val="128"/>
        <scheme val="minor"/>
      </rPr>
      <t>,</t>
    </r>
    <r>
      <rPr>
        <sz val="10"/>
        <color rgb="FF508698"/>
        <rFont val="メイリオ"/>
        <family val="3"/>
        <charset val="128"/>
        <scheme val="minor"/>
      </rPr>
      <t>メタルクロー</t>
    </r>
  </si>
  <si>
    <t xml:space="preserve">FFF, EFF, FEF, FFE, DFF, EEF, _x000D_
FDF, EFE, FEE, FFD, CFF, DEF, EDF, FCF, DFE, EEE, FDE, EFD, FED, FFC, BFF, CEF, DDF, ECF, _x000D_
FBF, CFE, DEE, EDE, FCE, DFD, EED, FDD, EFC, FEC, AFF, BEF, CDF, FFA, FFB, DCF, EBF, FAF, BFE, CEE, DDE, ECE, FBE, CFD, DED, EDD, </t>
  </si>
  <si>
    <t xml:space="preserve">FFF, EFF, FFE, FEF, DFF, _x000D_
EFE, EEF, FFD, FEE, FDF, CFF, DFE, DEF, EFD, EEE, FFB, FFC, EDF, FED, FDE, FCF, BFF, _x000D_
CFE, DFD, CEF, DEE, EFB, EFC, EED, DDF, FFA, EDE, FEB, FEC, FDD, ECF, FCE, FBF, AFF, BFE, CFD, BEF, CEE, DFB, DFC, DED, CDF, EFA, DDE, EEB, </t>
  </si>
  <si>
    <t xml:space="preserve">FFF, EFF, FEF, FFE, DFF, EEF, FDF, _x000D_
EFE, FEE, CFF, DEF, FFD, EDF, FCF, DFE, EEE, FDE, BFF, CEF, EFD, DDF, FED, ECF, FBF, CFE, DEE, _x000D_
FFB, FFC, EDE, FCE, AFF, BEF, DFD, CDF, EED, DCF, FDD, EBF, BFE, CEE, FAF, EFB, EFC, DDE, FEB, FEC, ECE, 9FF, FBE, AEF, </t>
  </si>
  <si>
    <t xml:space="preserve">0FE, _x000D_
0EE, 0EF, 1DE, 09E, 0FD, 1ED, _x000D_
0DE, 0DF, 1CE, 1CF, 3FE, 3FF, 2BE, 08E, 08F, 02F, 4EE, 3AE, 1FB, 1FC, 0BB, 5DE, 17E, 2EB, 1AB, 3DB, 0E8, 0ED, 1D8, 1DD, _x000D_
03E, 2CD, 09D, 3BD, 4FD, 18D, 0CA, 5ED, 0CE, 0CF, 2FA, 1BA, 3EA, 2FE, 2FF, 1BE, 1BF, 3EE, 3EF, </t>
  </si>
  <si>
    <t xml:space="preserve">FFF, EFF, FEF, FFE, DFF, EEF, FDF, _x000D_
EFE, FEE, CFF, DEF, FFD, EDF, FCF, DFE, EEE, FDE, BFF, CEF, EFD, DDF, FED, ECF, FBF, CFE, DEE, _x000D_
EDE, FFB, FFC, AFF, FCE, BEF, DFD, CDF, EED, DCF, FDD, EBF, BFE, CEE, FAF, DDE, EFB, EFC, 9FF, ECE, FEB, FEC, AEF, FBE, </t>
  </si>
  <si>
    <t xml:space="preserve">1FF, 2EF, 0CD, 1BD, 0FA, 0AF, 2FD, 2FE, 1EA, 05E, _x000D_
3ED, 19F, 0FF, 1EF, 0DC, 2DF, 1CC, 3CF, 0BD, 0BE, 06D, 1AD, 1AE, 1F9, 3FC, 29D, 09A, 1FD, 1FE, 5FF, _x000D_
0EA, 0EB, 2ED, 2EE, 09F, 1DA, 1DB, 6EF, 3DD, 3DE, 0EF, 18F, 04E, 04F, 2CA, 7DF, 0C7, 1DF, 4CD, 0CC, </t>
  </si>
  <si>
    <t xml:space="preserve">FFF, EFF, FEF, FFE, DFF, EEF, FDF, _x000D_
EFE, FEE, FFD, CFF, DEF, EDF, FCF, DFE, EEE, FDE, EFD, FED, FFC, CEF, BFF, DDF, ECF, FBF, _x000D_
CFE, DEE, EDE, FCE, DFD, EED, FDD, EFC, FEC, BEF, CDF, AFF, DCF, EBF, FFA, FFB, FAF, CEE, BFE, DDE, ECE, FBE, CFD, DED, EDD, </t>
  </si>
  <si>
    <t xml:space="preserve">FFF, FEF, EFF, FFE, FDF, EEF, _x000D_
DFF, FEE, EFE, FFD, FCF, EDF, DEF, CFF, FDE, EEE, DFE, FED, EFD, FFC, FBF, ECF, DDF, CEF, _x000D_
BFF, FCE, EDE, DEE, CFE, FDD, EED, DFD, FEC, FAF, EFC, EBF, DCF, CDF, BEF, FBE, AFF, FFA, FFB, ECE, DDE, CEE, BFE, FCD, EDD, DED, </t>
  </si>
  <si>
    <t xml:space="preserve">FFF, FFD, FFE, EFF, FEF, FFC, _x000D_
EFD, EFE, FED, FEE, DFF, EEF, FDF, FFB, EFC, FEC, DFD, DFE, EED, EEE, FDD, FDE, CFF, DEF, EDF, FCF, FF9, FFA, _x000D_
EFB, FEB, DFC, EEC, FDC, CFD, CFE, DED, DEE, EDD, EDE, FCD, FCE, CEF, BFF, DDF, ECF, FBF, FF8, EF9, EFA, FE9, </t>
  </si>
  <si>
    <t xml:space="preserve">FFF, FEF, EFF, FFD, FFE, FDF, EEF, _x000D_
DFF, FED, FEE, EFD, EFE, FCF, FFC, EDF, DEF, FDD, FDE, CFF, EED, EEE, FBF, DFD, DFE, FEC, ECF, EFC, DDF, FCD, FCE, FFB, CEF, EDD, EDE, _x000D_
FAF, BFF, DED, DEE, FDC, EBF, CFD, CFE, EEC, DCF, FBD, FBE, DFC, FEB, CDF, ECD, </t>
  </si>
  <si>
    <t xml:space="preserve">FFF, EFF, FEF, FFE, DFF, EEF, _x000D_
FDF, EFE, FEE, FFD, CFF, DEF, EDF, FCF, DFE, EEE, FDE, EFD, FED, BFF, CEF, FFC, DDF, ECF, CFE, _x000D_
DEE, FBF, EDE, FCE, DFD, EED, FDD, AFF, BEF, EFC, CDF, FEC, DCF, BFE, CEE, EBF, FFA, FFB, DDE, FAF, ECE, CFD, DED, FBE, EDD, </t>
  </si>
  <si>
    <t xml:space="preserve">FFF, EFF, FEF, FFE, DFF, EEF, _x000D_
FDF, EFE, FEE, CFF, FFC, FFD, DEF, EDF, DFE, EEE, FCF, BFF, FDE, EFC, EFD, CEF, FEC, FED, DDF, CFE, _x000D_
ECF, FFB, DEE, AFF, EDE, FBF, DFC, DFD, BEF, FCE, EEC, EED, CDF, BFE, FDC, FDD, EFB, DCF, CEE, 9FF, FEB, DDE, EBF, CFC, </t>
  </si>
  <si>
    <t xml:space="preserve">FFF, EFF, FFE, FEF, _x000D_
DFF, EFE, FFD, EEF, FEE, FDF, CFF, DFE, EFD, FFB, FFC, DEF, EEE, FED, EDF, FDE, FCF, _x000D_
BFF, CFE, DFD, EFB, EFC, CEF, DEE, FFA, EED, FEB, FEC, DDF, EDE, FDD, ECF, FCE, FBF, BFE, AFF, CFD, DFB, DFC, BEF, CEE, EFA, DED, EEB, EEC, FF9, </t>
  </si>
  <si>
    <t xml:space="preserve">FFF, EFF, FEF, FFD, FFE, DFF, EEF, _x000D_
FDF, EFD, EFE, FED, FEE, FFC, CFF, DEF, EDF, DFD, DFE, FCF, EED, EEE, FDD, FDE, EFC, BFF, FEC, CEF, FFB, DDF, CFD, CFE, ECF, DED, DEE, _x000D_
EDD, EDE, FBF, DFC, AFF, FCD, FCE, EEC, BEF, FDC, EFB, CDF, BFD, BFE, FEB, DCF, </t>
  </si>
  <si>
    <t xml:space="preserve">FFF, EFF, FFE, FEF, DFF, _x000D_
EFE, EEF, FFD, FEE, FDF, CFF, DFE, DEF, EFD, EEE, EDF, FFC, FED, BFF, FDE, FCF, CFE, CEF, DFD, _x000D_
DEE, DDF, EFC, EED, EDE, AFF, ECF, FFA, FFB, FEC, BFE, FDD, BEF, FCE, FBF, CFD, CEE, CDF, DFC, DED, DDE, 9FF, DCF, EFA, EFB, EEC, </t>
  </si>
  <si>
    <t xml:space="preserve">FFF, EFF, FFE, FEF, DFF, _x000D_
EFE, EEF, FEE, FFD, FDF, CFF, DFE, DEF, EEE, EFD, EDF, FED, FDE, FFC, BFF, FCF, CFE, CEF, _x000D_
DEE, DFD, DDF, EED, EDE, EFC, ECF, AFF, FDD, FEC, BFE, FCE, BEF, FFA, FFB, FBF, CEE, CFD, CDF, DED, DDE, DFC, DCF, 9FF, EDD, EEC, ECE, </t>
  </si>
  <si>
    <t xml:space="preserve">FFF, EFF, FFD, FFE, FEF, DFF, EFD, EFE, EEF, _x000D_
CFF, FFC, FED, FEE, FDF, DFD, DFE, DEF, BFF, EFC, EED, EEE, EDF, CFD, CFE, CEF, FEC, FFB, AFF, FDD, FDE, FCF, DFC, DED, DEE, DDF, _x000D_
BFD, BFE, BEF, EEC, EFB, EDD, EDE, 9FF, ECF, CFC, CED, CEE, CDF, AFD, AFE, </t>
  </si>
  <si>
    <t xml:space="preserve">FFF, EFF, FEF, FFD, FFE, DFF, EEF, _x000D_
EFD, EFE, FDF, FED, FEE, CFF, FFC, DEF, DFD, DFE, EDF, EED, EEE, BFF, FCF, EFC, FDD, FDE, CEF, FEC, CFD, CFE, DDF, FFB, DED, DEE, AFF, ECF, _x000D_
DFC, EDD, EDE, BEF, FBF, EEC, BFD, BFE, FCD, FCE, CDF, EFB, FDC, CED, CEE, </t>
  </si>
  <si>
    <t xml:space="preserve">FFF, EFF, FFE, FEF, DFF, EFE, _x000D_
EEF, FFD, FEE, FDF, CFF, DFE, DEF, EFD, EEE, EDF, FFB, FFC, FED, BFF, FDE, FCF, CFE, CEF, DFD, _x000D_
DEE, DDF, EFB, EFC, EED, AFF, EDE, FFA, ECF, FEB, FEC, BFE, FDD, BEF, FCE, CFD, FBF, CEE, CDF, DFB, DFC, DED, DDE, 9FF, EFA, </t>
  </si>
  <si>
    <t xml:space="preserve">0FF, 0CF, 1BF, 0DE, 0ED, _x000D_
0AE, 4FF, 19E, 0FB, 0FC, 0BD, 0EF, 2FE, 2FF, 1EB, 07F, 1DF, 3EE, 0CC, 0FE, 0BF, 2CF, 4DE, 1FA, 1EE, 1AF, 3FD, 0DA, 0DB, 0CE, _x000D_
2DE, 09C, 04F, 29F, 1CA, 1BE, 1FC, 1FD, 0DD, 0E9, 05E, 0AB, 3FF, 38F, 2EC, 2ED, 2AE, 09E, 09F, 1D9, </t>
  </si>
  <si>
    <t xml:space="preserve">0EF, 1DF, 0FD, 0FE, 1ED, 2DD, _x000D_
0DF, 1CF, 05F, 1FB, 1FC, 2BF, 2EB, 2EC, 3AF, 0ED, 0EE, 3DB, 06D, 06E, 09A, 1DD, 1DE, 0C6, _x000D_
2CD, 2CE, 15D, 1B6, 0CF, 0F3, 2F9, 2FA, 3BD, 0FB, 0FC, 1BF, 07C, 3E9, 3EA, 6FE, 6FF, 0A8, 0A9, 04F, 4AD, 1EB, 1EC, 2AF, 16C, 0D5, </t>
  </si>
  <si>
    <t xml:space="preserve">FFF, EFF, FEF, DFF, FFD, FFE, EEF, CFF, _x000D_
EFD, EFE, FDF, DEF, BFF, FED, FEE, DFD, DFE, EDF, CEF, FFC, AFF, EED, EEE, FCF, CFD, CFE, DDF, BEF, EFC, FDD, FDE, 9FF, DED, DEE, ECF, BFD, BFE, _x000D_
CDF, FEC, AEF, DFC, EDD, EDE, FBF, 8FF, CED, CEE, FFB, DCF, AFD, </t>
  </si>
  <si>
    <t xml:space="preserve">FFF, EFF, FFD, FFE, FEF, DFF, EFD, EFE, FFC, _x000D_
EEF, FED, FEE, CFF, DFD, DFE, FDF, EFC, FFB, DEF, EED, EEE, FEC, BFF, CFD, CFE, EDF, DFC, FDD, FDE, EFB, FF9, FFA, CEF, DED, DEE, _x000D_
FCF, EEC, FEB, AFF, BFD, BFE, DDF, CFC, EDD, EDE, DFB, FDC, EF9, EFA, BEF, </t>
  </si>
  <si>
    <t xml:space="preserve">FFF, EFF, FFE, FEF, DFF, EFE, _x000D_
EEF, FFD, FEE, FDF, CFF, DFE, DEF, EFD, EEE, EDF, FFC, FED, FDE, FCF, BFF, CFE, CEF, DFD, DEE, _x000D_
DDF, EFC, EED, EDE, ECF, AFF, FFA, FFB, FEC, FDD, FCE, FBF, BFE, BEF, CFD, CEE, CDF, DFC, DED, DDE, DCF, EFA, EFB, 9FF, EEC, </t>
  </si>
  <si>
    <t xml:space="preserve">FFF, EFF, FFE, DFF, FEF, EFE, FFD, _x000D_
CFF, EEF, DFE, FEE, EFD, BFF, DEF, FDF, FFC, CFE, EEE, DFD, FED, CEF, AFF, EDF, EFC, BFE, DEE, FDE, FFA, FFB, _x000D_
CFD, EED, BEF, 9FF, DDF, DFC, FEC, FCF, CEE, AFE, EDE, EFA, EFB, BFD, DED, FDD, FF9, AEF, CDF, 8FF, CFC, </t>
  </si>
  <si>
    <t xml:space="preserve">FFF, FEF, EFF, FFD, FFE, FDF, EEF, _x000D_
FED, FEE, FCF, DFF, EFD, EFE, FFC, EDF, FDD, FDE, FBF, DEF, EED, EEE, FEC, ECF, CFF, FCD, FCE, DFD, DFE, EFC, FAF, DDF, EDD, EDE, FFB, _x000D_
FDC, EBF, CEF, FBD, FBE, DED, DEE, EEC, DCF, F9F, BFF, ECD, ECE, FEB, CFD, CFE, </t>
  </si>
  <si>
    <t xml:space="preserve">FFF, FEF, EFF, FFD, FFE, FDF, EEF, DFF, _x000D_
FED, FEE, EFD, EFE, FCF, EDF, DEF, FFC, CFF, FDD, FDE, EED, EEE, DFD, DFE, FBF, ECF, DDF, FEC, CEF, EFC, BFF, _x000D_
FCD, FCE, EDD, EDE, DED, DEE, CFD, CFE, FFB, FAF, EBF, DCF, FDC, CDF, EEC, DFC, BEF, AFF, FBD, FBE, </t>
  </si>
  <si>
    <t xml:space="preserve">FFF, FEF, EFF, FFD, FFE, FDF, EEF, DFF, _x000D_
FED, FEE, EFD, EFE, FCF, EDF, FFC, DEF, CFF, FDD, FDE, EED, EEE, DFD, DFE, FBF, ECF, FEC, DDF, EFC, CEF, BFF, _x000D_
FCD, FCE, EDD, EDE, FFB, DED, DEE, CFD, CFE, FAF, FDC, EBF, DCF, EEC, CDF, DFC, BEF, AFF, FBD, FBE, </t>
  </si>
  <si>
    <t xml:space="preserve">FFF, FEF, EFF, FFE, FDF, EEF, DFF, _x000D_
FEE, EFE, FCF, FFD, EDF, DEF, CFF, FDE, EEE, DFE, FBF, FED, ECF, EFD, DDF, CEF, BFF, FCE, EDE, FFC, _x000D_
DEE, CFE, FAF, FDD, EBF, EED, DCF, DFD, CDF, BEF, AFF, FBE, ECE, FEC, DDE, EFC, CEE, BFE, F9F, FCD, EAF, EDD, DBF, </t>
  </si>
  <si>
    <t xml:space="preserve">1EF, 0FF, 2ED, 2CF, 1DF, 1FD, 1FE, 0EF, _x000D_
0C9, 0E7, 08C, 06E, 3CD, 3EB, 3AF, 2DD, 2DE, 2BF, 2FB, 2FC, 1ED, 1EE, 1CF, 0DF, 0FD, 0FE, _x000D_
1A9, 1C7, 25C, 1E5, 0B9, 16C, 09B, 0D7, 0D8, 07C, 07D, 23E, 0F5, 0F6, 7FE, 14E, 05E, 05F, 4CB, 4AD, 48F, 3BD, 3BE, 3DB, </t>
  </si>
  <si>
    <t xml:space="preserve">DEF, CFF, ABC, _x000D_
ECF, DDF, EED, CEF, DFD, DFE, BFF, AAC, AAD, ACB, _x000D_
FAF, EBF, DCF, FCD, EDD, EDE, CDF, </t>
  </si>
  <si>
    <t xml:space="preserve">FFF, FFE, EFF, FEF, FFC, FFD, EFE, FEE, _x000D_
DFF, EEF, FDF, FFB, EFC, EFD, FEC, FED, DFE, EEE, FDE, FFA, CFF, DEF, EDF, FCF, EFB, FEB, DFC, DFD, EEC, EED, FDC, FDD, _x000D_
FF9, CFE, DEE, EDE, FCE, EFA, FEA, BFF, CEF, DDF, ECF, DFB, FBF, EEB, FDB, FF7, FF8, CFC, </t>
  </si>
  <si>
    <t xml:space="preserve">FFF, EFF, FEF, FFE, DFF, EEF, _x000D_
FDF, EFE, FEE, FFD, CFF, DEF, EDF, DFE, FCF, EEE, FDE, EFD, FED, FFB, FFC, BFF, CEF, DDF, CFE, _x000D_
ECF, DEE, FBF, EDE, DFD, FCE, EED, FDD, EFB, EFC, AFF, FEB, FEC, BEF, CDF, FFA, BFE, DCF, CEE, EBF, DDE, CFD, ECE, FAF, DED, </t>
  </si>
  <si>
    <t xml:space="preserve">FFF, EFF, FEF, FFE, DFF, EEF, _x000D_
EFE, CFF, FDF, FEE, FFC, FFD, DEF, DFE, BFF, EDF, EEE, EFC, EFD, CEF, CFE, AFF, FCF, FDE, FEC, FED, DDF, DEE, FFB, DFC, DFD, _x000D_
BEF, BFE, 9FF, ECF, EDE, EEC, EED, CDF, CEE, EFB, CFC, CFD, AEF, AFE, FBF, 8FF, FCE, FDC, FDD, </t>
  </si>
  <si>
    <t xml:space="preserve">FFF, FEF, EFF, FFE, FDF, EEF, DFF, _x000D_
FEE, EFE, FCF, EDF, DEF, CFF, FFC, FFD, FDE, EEE, FBF, DFE, ECF, DDF, CEF, FEC, FED, BFF, EFC, EFD, FCE, _x000D_
EDE, FAF, DEE, EBF, CFE, DCF, FFB, CDF, FDC, FDD, BEF, EEC, EED, FBE, AFF, ECE, DFC, DFD, F9F, DDE, EAF, CEE, </t>
  </si>
  <si>
    <t xml:space="preserve">FFF, EFF, DFF, FFE, FEF, CFF, EFE, EEF, _x000D_
BFF, DFE, DEF, FFC, FFD, FEE, AFF, FDF, CFE, CEF, EFC, EFD, EEE, 9FF, EDF, BFE, BEF, DFC, DFD, DEE, 8FF, DDF, FFB, FEC, FED, _x000D_
AFE, FDE, AEF, FCF, CFC, CFD, CEE, 7FF, CDF, EFB, EEC, EED, 9FE, EDE, 9EF, ECF, BFC, </t>
  </si>
  <si>
    <t xml:space="preserve">FFF, FEF, FDF, EFF, FFE, FCF, EEF, FEE, FBF, _x000D_
EDF, FDE, FAF, DFF, EFE, ECF, FCE, FFC, FFD, F9F, DEF, EEE, EBF, FEC, FED, FBE, F8F, DDF, EDE, EAF, FDC, FDD, FAE, CFF, F7F, _x000D_
DFE, DCF, ECE, EFC, EFD, E9F, FCC, FCD, F9E, FFB, CEF, F6F, DEE, DBF, EEC, EED, </t>
  </si>
  <si>
    <t xml:space="preserve">FFF, FEF, FFE, EFF, FDF, FEE, _x000D_
FFD, EEF, EFE, FCF, DFF, FDE, FED, EDF, EEE, FFB, FFC, FBF, EFD, DEF, FCE, DFE, FDD, ECF, CFF, FEB, FEC, EDE, _x000D_
FAF, EED, FFA, DDF, FBE, EFB, EFC, DEE, FCD, EBF, DFD, CEF, FDB, FDC, ECE, CFE, EDD, FEA, F9F, DCF, BFF, FAE, </t>
  </si>
  <si>
    <t xml:space="preserve">FFF, FEF, FFE, EFF, FDF, FEE, EEF, _x000D_
FFD, EFE, DFF, FCF, FDE, EDF, FED, EEE, DEF, FBF, FFB, FFC, EFD, DFE, CFF, FCE, ECF, FDD, EDE, DDF, FAF, _x000D_
FEB, FEC, EED, DEE, CEF, FBE, EBF, FFA, EFB, EFC, DFD, CFE, FCD, ECE, BFF, DCF, F9F, FDB, FDC, EDD, DDE, CDF, </t>
  </si>
  <si>
    <t xml:space="preserve">FFF, FEF, EFF, FFD, FFE, FDF, EEF, DFF, _x000D_
FED, FEE, EFD, EFE, FFC, FCF, EDF, DEF, CFF, FDD, FDE, EED, EEE, DFD, DFE, FEC, EFC, FFB, ECF, FBF, DDF, CEF, BFF, _x000D_
FCD, FCE, EDD, EDE, DED, DEE, CFD, CFE, FDC, EEC, DFC, FEB, EFB, EBF, DCF, FAF, CDF, BEF, AFF, </t>
  </si>
  <si>
    <t xml:space="preserve">FFF, FEF, EFF, FFE, FDF, EEF, DFF, _x000D_
FEE, EFE, FCF, EDF, DEF, FFD, CFF, FDE, EEE, DFE, FBF, ECF, FED, DDF, EFD, CEF, BFF, FCE, EDE, _x000D_
DEE, FFB, FFC, CFE, FAF, EBF, FDD, DCF, EED, CDF, DFD, BEF, AFF, FBE, ECE, DDE, FEB, FEC, CEE, EFB, EFC, F9F, BFE, EAF, </t>
  </si>
  <si>
    <t xml:space="preserve">FFF, FEF, FFE, EFF, FDF, _x000D_
FEE, EEF, FFD, EFE, DFF, FCF, FDE, EDF, FED, EEE, DEF, FFB, FFC, EFD, DFE, CFF, FBF, FCE, ECF, _x000D_
FDD, EDE, DDF, FEB, FEC, EED, DEE, CEF, FFA, EFB, EFC, DFD, CFE, BFF, FAF, FBE, EBF, FCD, ECE, DCF, FDB, FDC, EDD, DDE, FEA, CDF, </t>
  </si>
  <si>
    <t xml:space="preserve">FFF, FEF, FFE, EFF, FDF, FEE, _x000D_
EEF, FFD, FCF, EFE, DFF, FDE, EDF, FED, FBF, EEE, DEF, FCE, FFC, EFD, ECF, DFE, CFF, FDD, FAF, EDE, _x000D_
DDF, FEC, FBE, EED, EBF, DEE, CEF, FCD, FFA, FFB, ECE, EFC, F9F, DFD, DCF, CFE, BFF, FDC, FAE, EDD, EAF, DDE, CDF, FBD, </t>
  </si>
  <si>
    <t xml:space="preserve">FFF, FEF, EFF, FFD, FFE, FDF, EEF, _x000D_
DFF, FED, FEE, EFD, EFE, FCF, EDF, FFC, DEF, FDD, FDE, CFF, EED, EEE, FBF, DFD, DFE, ECF, FEC, DDF, EFC, FCD, FCE, CEF, _x000D_
EDD, EDE, BFF, FFB, FAF, DED, DEE, EBF, FDC, CFD, CFE, DCF, EEC, FBD, FBE, CDF, DFC, ECD, ECE, </t>
  </si>
  <si>
    <t xml:space="preserve">FFF, FEF, EFF, FFD, FFE, FDF, EEF, DFF, _x000D_
FED, FEE, FCF, EFD, EFE, EDF, DEF, FFC, CFF, FDD, FDE, EED, EEE, FBF, ECF, DFD, DFE, DDF, FEC, CEF, FCD, FCE, EFC, EDD, EDE, BFF, FAF, _x000D_
DED, DEE, EBF, FFB, DCF, CFD, CFE, FDC, CDF, FBD, FBE, EEC, ECD, ECE, BEF, </t>
  </si>
  <si>
    <t xml:space="preserve">FFF, FEF, EFF, FFD, FFE, FDF, EEF, DFF, _x000D_
FED, FEE, EFD, EFE, FCF, EDF, DEF, CFF, FFC, FDD, FDE, EED, EEE, FBF, DFD, DFE, ECF, DDF, CEF, FEC, BFF, EFC, FCD, FCE, EDD, EDE, _x000D_
FAF, DED, DEE, EBF, CFD, CFE, DCF, FFB, CDF, FDC, BEF, EEC, FBD, FBE, AFF, DFC, </t>
  </si>
  <si>
    <t xml:space="preserve">FFF, FFD, FFE, FFC, FEF, FFB, FED, FEE, FFA, EFF, FEC, FDF, FF8, FF9, _x000D_
EFD, EFE, FEB, FDD, FDE, FF7, EFC, FEA, EEF, FDC, FF6, EFB, FE8, FE9, FCF, EED, EEE, FDB, FF4, FF5, EFA, FE7, FCD, FCE, EEC, FDA, DFF, FF3, EDF, EF8, EF9, FCC, FE6, EEB, DFD, DFE, </t>
  </si>
  <si>
    <t xml:space="preserve">FFF, FEF, EFF, FFD, FFE, FDF, EEF, DFF, _x000D_
FED, FEE, EFD, EFE, FCF, FFC, EDF, DEF, CFF, FDD, FDE, EED, EEE, DFD, DFE, FEC, ECF, FBF, EFC, DDF, CEF, BFF, _x000D_
FCD, FCE, EDD, EDE, DED, DEE, FFB, CFD, CFE, FDC, EEC, EBF, DCF, FAF, DFC, CDF, BEF, AFF, ECD, ECE, </t>
  </si>
  <si>
    <t xml:space="preserve">FFF, EFF, FEF, FFE, DFF, EEF, _x000D_
FDF, EFE, CFF, FEE, DEF, EDF, FFC, FFD, DFE, FCF, BFF, EEE, CEF, FDE, DDF, EFC, EFD, CFE, ECF, FEC, FED, AFF, _x000D_
DEE, FBF, BEF, EDE, FFB, CDF, DFC, DFD, FCE, BFE, DCF, EEC, EED, 9FF, CEE, EBF, FDC, FDD, AEF, DDE, EFB, FAF, </t>
  </si>
  <si>
    <t xml:space="preserve">FFF, EFF, FEF, FFE, DFF, EEF, FDF, _x000D_
EFE, FEE, CFF, DEF, EDF, FCF, FFD, DFE, EEE, BFF, FDE, CEF, DDF, ECF, EFD, FBF, FED, CFE, DEE, _x000D_
EDE, AFF, BEF, FCE, FFB, FFC, CDF, DCF, DFD, EBF, EED, BFE, FAF, FDD, CEE, DDE, 9FF, AEF, ECE, EFB, EFC, BDF, FBE, FEB, </t>
  </si>
  <si>
    <t xml:space="preserve">FFF, EFF, FEF, FFE, DFF, EEF, _x000D_
FDF, EFE, FEE, FFD, CFF, DEF, EDF, FCF, DFE, EEE, FDE, EFD, FED, BFF, FFC, CEF, DDF, ECF, _x000D_
CFE, DEE, FBF, EDE, FCE, DFD, EED, FDD, EFC, AFF, BEF, FEC, CDF, DCF, BFE, FFA, FFB, CEE, EBF, DDE, FAF, ECE, CFD, DED, FBE, EDD, </t>
  </si>
  <si>
    <t xml:space="preserve">FFF, EFF, FEF, FFE, DFF, EEF, _x000D_
FDF, EFE, FEE, FFD, CFF, DEF, EDF, DFE, FCF, EEE, FDE, EFD, FED, FFC, BFF, CEF, DDF, CFE, ECF, _x000D_
DEE, FBF, EDE, DFD, FCE, EED, FDD, EFC, FEC, FFA, FFB, AFF, BEF, CDF, BFE, DCF, CEE, EBF, DDE, CFD, FAF, ECE, DED, FBE, EDD, </t>
  </si>
  <si>
    <t xml:space="preserve">FFF, EFF, FEF, FFE, DFF, EEF, FDF, _x000D_
EFE, CFF, FEE, DEF, EDF, FCF, FFC, FFD, DFE, BFF, EEE, CEF, FDE, DDF, ECF, EFC, EFD, CFE, AFF, FBF, FEC, FED, DEE, _x000D_
BEF, EDE, CDF, FCE, DCF, FFB, DFC, DFD, BFE, 9FF, EBF, EEC, EED, CEE, AEF, FDC, FDD, FAF, DDE, BDF, </t>
  </si>
  <si>
    <t xml:space="preserve">FFF, FEF, EFF, FDF, EEF, DFF, FFD, FFE, _x000D_
FCF, EDF, DEF, FED, FEE, EFD, EFE, CFF, FBF, ECF, DDF, FDD, FDE, EED, EEE, CEF, DFD, DFE, BFF, FFC, FAF, EBF, DCF, FCD, FCE, EDD, EDE, CDF, _x000D_
DED, DEE, BEF, FEC, F9F, CFD, CFE, EFC, AFF, EAF, DBF, FBD, FBE, ECD, </t>
  </si>
  <si>
    <t xml:space="preserve">FFF, FEF, EFF, FFE, FDF, _x000D_
EEF, FEE, DFF, EFE, FFD, FCF, EDF, FDE, DEF, EEE, FED, CFF, DFE, EFD, FFB, FFC, FBF, _x000D_
ECF, FCE, DDF, EDE, FDD, CEF, DEE, EED, FEB, FEC, BFF, CFE, DFD, EFB, EFC, FFA, FAF, EBF, FBE, DCF, ECE, FCD, CDF, DDE, EDD, FDB, FDC, BEF, </t>
  </si>
  <si>
    <t xml:space="preserve">FFF, EFF, FEF, FFE, DFF, EEF, _x000D_
EFE, FDF, FEE, FFC, FFD, CFF, DEF, DFE, EDF, EEE, EFC, EFD, BFF, FCF, FDE, FEC, FED, FFB, CEF, CFE, DDF, _x000D_
DEE, DFC, DFD, ECF, AFF, EDE, EEC, EED, EFB, BEF, FBF, BFE, FCE, FDC, FDD, FEB, CDF, CEE, FFA, CFC, CFD, DCF, 9FF, </t>
  </si>
  <si>
    <t xml:space="preserve">FFF, EFF, FEF, FFE, DFF, EEF, _x000D_
EFE, FDF, FEE, FFD, CFF, DEF, DFE, EDF, EEE, FCF, FDE, EFD, FED, FFC, BFF, CEF, DDF, CFE, _x000D_
DEE, ECF, EDE, DFD, FBF, EED, FCE, FDD, EFC, AFF, FEC, BEF, FFA, FFB, CDF, BFE, CEE, DCF, DDE, CFD, EBF, DED, ECE, FAF, EDD, DFC, </t>
  </si>
  <si>
    <t xml:space="preserve">FFF, FEF, FFD, FFE, EFF, FDF, FED, FEE, FFC, _x000D_
EEF, EFD, EFE, DFF, FCF, FDD, FDE, FEC, FFB, EDF, EED, EEE, EFC, DEF, DFD, DFE, CFF, FBF, FCD, FCE, FDC, FEB, FFA, _x000D_
ECF, EDD, EDE, EEC, EFB, DDF, DED, DEE, DFC, CEF, CFD, CFE, BFF, FBD, FBE, FAF, FCC, FDB, </t>
  </si>
  <si>
    <t xml:space="preserve">FFE, FFF, FFD, EFE, EFF, FEE, FEF, FFC, _x000D_
EFD, FED, DFE, DFF, EEE, EEF, FDE, FDF, FFB, EFC, FEC, DFD, EED, CFE, CFF, FDD, DEE, DEF, EDE, EDF, FCE, FCF, FF9, FFA, EFB, FEB, _x000D_
DFC, EEC, CFD, FDC, DED, EDD, BFE, BFF, CEE, CEF, FCD, DDE, DDF, ECE, ECF, FF8, </t>
  </si>
  <si>
    <t xml:space="preserve">FFE, FFF, FFD, EFE, EFF, FEE, FEF, FFC, _x000D_
EFD, FED, DFE, DFF, EEE, EEF, FDE, FDF, FFB, EFC, FEC, DFD, </t>
  </si>
  <si>
    <t xml:space="preserve">FFF, FFD, FFE, EFF, FEF, FFC, EFD, EFE, FED, FEE, _x000D_
EEF, DFF, FDF, FFB, EFC, FEC, EED, EEE, DFD, DFE, FDD, FDE, DEF, CFF, EDF, FCF, FFA, EFB, FEB, EEC, DFC, FDC, _x000D_
DED, DEE, CFD, CFE, EDD, EDE, FCD, FCE, FF8, FF9, CEF, DDF, BFF, ECF, FBF, EFA, FEA, EEB, </t>
  </si>
  <si>
    <t xml:space="preserve">FFF, EFF, FEF, FFD, FFE, DFF, EEF, _x000D_
EFD, EFE, FDF, FED, FEE, CFF, FFC, DEF, DFD, DFE, EDF, EED, EEE, BFF, EFC, FCF, FDD, FDE, CEF, FEC, CFD, CFE, FFB, DDF, _x000D_
DED, DEE, AFF, DFC, ECF, EDD, EDE, BEF, EEC, BFD, BFE, EFB, FBF, FCD, FCE, CDF, FDC, CED, CEE, </t>
  </si>
  <si>
    <t xml:space="preserve">FFF, EFF, FEF, FFD, FFE, DFF, EEF, FDF, _x000D_
EFD, EFE, FED, FEE, CFF, FFC, DEF, EDF, DFD, DFE, FCF, EED, EEE, FDD, FDE, BFF, EFC, CEF, FEC, DDF, CFD, CFE, ECF, FFB, DED, DEE, _x000D_
FBF, EDD, EDE, AFF, DFC, FCD, FCE, BEF, EEC, CDF, FDC, BFD, BFE, DCF, EFB, CED, </t>
  </si>
  <si>
    <t xml:space="preserve">FFE, FFF, FEE, FEF, EFE, EFF, FFD, FDE, FDF, EEE, EEF, _x000D_
DFE, DFF, FED, EFD, FCE, FCF, FFC, EDE, EDF, DEE, DEF, FDD, CFE, CFF, EED, DFD, FBE, FBF, FEC, ECE, ECF, EFC, DDE, DDF, FCD, FFB, CEE, CEF, _x000D_
EDD, BFE, BFF, DED, FDC, FAE, FAF, CFD, EBE, EBF, EEC, </t>
  </si>
  <si>
    <t xml:space="preserve">FFF, FEF, EFF, FFD, FFE, FDF, EEF, DFF, _x000D_
FED, FEE, EFD, EFE, FFC, FCF, EDF, DEF, CFF, FDD, FDE, EED, EEE, DFD, DFE, FEC, FBF, EFC, ECF, DDF, CEF, FCD, FCE, FFB, BFF, EDD, EDE, _x000D_
DED, DEE, CFD, CFE, FDC, FAF, EEC, EBF, DFC, DCF, CDF, FEB, FBD, FBE, BEF, </t>
  </si>
  <si>
    <t xml:space="preserve">FFE, FFF, EFE, EFF, FEE, FEF, FFD, DFE, DFF, EEE, EEF, _x000D_
EFD, FDE, FDF, FED, FFC, CFE, CFF, DEE, DEF, DFD, EDE, EDF, EED, EFC, FCE, FCF, FDD, FEC, BFE, BFF, FFB, CEE, CEF, CFD, DDE, DDF, _x000D_
DED, DFC, ECE, ECF, EDD, EEC, FBE, FBF, AFE, AFF, EFB, FCD, FDC, </t>
  </si>
  <si>
    <t xml:space="preserve">FFF, FEF, FFE, FDF, EFF, FEE, FCF, EEF, _x000D_
FFC, FFD, FDE, EFE, FBF, EDF, DFF, FEC, FED, FCE, EEE, FAF, ECF, FFB, DEF, FDC, FDD, EFC, EFD, FBE, EDE, DFE, F9F, FEB, EBF, DDF, CFF, _x000D_
FCC, FCD, EEC, EED, FAE, ECE, FFA, DEE, FDB, F8F, EAF, EFB, DCF, CEF, FBC, </t>
  </si>
  <si>
    <t xml:space="preserve">FFF, EFF, FFD, FFE, FEF, DFF, EFD, EFE, _x000D_
EEF, FFC, FED, FEE, FDF, CFF, DFD, DFE, DEF, EFC, EED, EEE, EDF, BFF, FFB, FEC, FDD, FDE, FCF, CFD, CFE, CEF, DFC, DED, DEE, _x000D_
DDF, AFF, EFB, EEC, EDD, EDE, ECF, BFD, BFE, BEF, FEB, FF9, FFA, FDC, FCD, FCE, CFC, </t>
  </si>
  <si>
    <t xml:space="preserve">FFF, FFD, FFE, FFC, FEF, FFB, FED, FEE, EFF, FF9, FFA, FEC, EFD, EFE, _x000D_
FDF, FF8, FEB, EFC, FDD, FDE, FF7, EEF, FE9, FEA, EFB, FDC, EED, EEE, FF6, FCF, FE8, DFF, EF9, EFA, FDB, EEC, FF4, FF5, FCD, FCE, FE7, DFD, DFE, EDF, EF8, FD9, FDA, EEB, FF3, FCC, </t>
  </si>
  <si>
    <t xml:space="preserve">FFF, EFF, FEF, FFD, FFE, DFF, EEF, _x000D_
EFD, EFE, FDF, FED, FEE, FFC, CFF, DEF, DFD, DFE, EDF, EED, EEE, FCF, EFC, FDD, FDE, FEC, BFF, FFB, CEF, CFD, CFE, DDF, DED, DEE, _x000D_
ECF, DFC, EDD, EDE, FBF, EEC, AFF, FCD, FCE, EFB, FDC, BEF, FEB, BFD, BFE, CDF, FF9, </t>
  </si>
  <si>
    <t xml:space="preserve">FFF, FEF, EFF, FFE, FDF, EEF, DFF, _x000D_
FEE, EFE, FFD, EDF, FCF, DEF, CFF, FDE, EEE, DFE, FED, EFD, FFC, ECF, DDF, FBF, CEF, BFF, _x000D_
EDE, FCE, DEE, CFE, FDD, EED, DFD, FEC, EFC, DCF, EBF, CDF, FAF, BEF, FFA, FFB, AFF, ECE, DDE, FBE, CEE, BFE, EDD, FCD, DED, </t>
  </si>
  <si>
    <t xml:space="preserve">FFE, FFF, FEE, FEF, EFE, EFF, FFD, FDE, FDF, EEE, EEF, _x000D_
DFE, DFF, FED, EFD, FCE, FCF, EDE, EDF, FFC, DEE, DEF, FDD, CFE, CFF, EED, FBE, FBF, DFD, ECE, ECF, FEC, DDE, DDF, EFC, FCD, CEE, CEF, EDD, _x000D_
FAE, FAF, FFB, BFE, BFF, DED, EBE, EBF, FDC, CFD, DCE, </t>
  </si>
  <si>
    <t xml:space="preserve">FFE, FFF, FEE, FEF, EFE, EFF, FFD, FDE, FDF, EEE, EEF, _x000D_
DFE, DFF, FED, EFD, FCE, FCF, EDE, EDF, FFC, </t>
  </si>
  <si>
    <t xml:space="preserve">FFF, EFF, FFE, FEF, DFF, EFE, _x000D_
EEF, FFD, FEE, CFF, FDF, DFE, DEF, EFD, EEE, FFB, FFC, BFF, FED, EDF, CFE, FDE, CEF, DFD, DEE, FCF, EFB, EFC, AFF, _x000D_
EED, DDF, BFE, FFA, EDE, FEB, FEC, CFD, BEF, FDD, CEE, ECF, DFB, DFC, 9FF, DED, FCE, CDF, EFA, AFE, DDE, </t>
  </si>
  <si>
    <t xml:space="preserve">FFF, EFF, FEF, FFD, FFE, DFF, EEF, _x000D_
EFD, EFE, FDF, FED, FEE, CFF, FFC, DEF, DFD, DFE, EDF, EED, EEE, FCF, BFF, FDD, FDE, EFC, CEF, FEC, DDF, CFD, CFE, FFB, DED, DEE, ECF, _x000D_
AFF, EDD, EDE, DFC, FBF, BEF, EEC, FCD, FCE, CDF, BFD, BFE, FDC, EFB, CED, CEE, </t>
  </si>
  <si>
    <t xml:space="preserve">FFF, EFF, FEF, FFE, DFF, EEF, FDF, _x000D_
EFE, FEE, CFF, DEF, EDF, FFD, FCF, DFE, EEE, FDE, BFF, CEF, EFD, DDF, FED, ECF, CFE, FBF, DEE, _x000D_
EDE, FFB, FFC, AFF, FCE, BEF, DFD, CDF, EED, DCF, FDD, BFE, EBF, CEE, FAF, DDE, EFB, EFC, 9FF, ECE, FEB, FEC, AEF, CFD, </t>
  </si>
  <si>
    <t xml:space="preserve">FFF, EFF, FEF, FFE, DFF, _x000D_
EEF, EFE, FEE, FDF, FFD, CFF, DEF, DFE, EEE, EDF, EFD, FDE, BFF, FED, FCF, FFC, CEF, CFE, _x000D_
DEE, DDF, DFD, EDE, EED, ECF, AFF, EFC, BEF, BFE, FDD, FCE, FEC, FBF, FFA, FFB, CEE, CDF, CFD, DDE, DED, DCF, DFC, 9FF, EDD, AEF, ECE, </t>
  </si>
  <si>
    <t xml:space="preserve">FFF, FEF, EFF, FDF, FFD, FFE, EEF, FCF, _x000D_
FED, FEE, DFF, EDF, EFD, EFE, FBF, FDD, FDE, FFC, DEF, ECF, EED, EEE, FAF, CFF, FCD, FCE, FEC, DDF, DFD, DFE, EBF, EDD, EDE, EFC, CEF, _x000D_
F9F, FBD, FBE, FDC, FFB, DCF, DED, DEE, EAF, ECD, ECE, BFF, EEC, CDF, FAD, </t>
  </si>
  <si>
    <t xml:space="preserve">FFF, FEF, EFF, FDF, FFD, FFE, EEF, FCF, _x000D_
FED, FEE, DFF, EDF, EFD, EFE, FBF, FDD, FDE, FFC, DEF, ECF, EED, EEE, FAF, FCD, FCE, CFF, FEC, DDF, DFD, DFE, EBF, EDD, EDE, EFC, CEF, F9F, _x000D_
FBD, FBE, FDC, FFB, DCF, DED, DEE, EAF, ECD, ECE, BFF, EEC, CDF, FAD, </t>
  </si>
  <si>
    <t xml:space="preserve">FFF, EFF, FFE, FEF, DFF, EFE, _x000D_
EEF, CFF, FFD, FEE, FDF, DFE, DEF, BFF, EFD, EEE, EDF, CFE, CEF, FFC, FED, FDE, AFF, FCF, DFD, DEE, _x000D_
DDF, BFE, BEF, EFC, EED, EDE, 9FF, ECF, CFD, CEE, FFA, FFB, CDF, FEC, FDD, AFE, FCE, AEF, DFC, DED, FBF, DDE, 8FF, DCF, </t>
  </si>
  <si>
    <t xml:space="preserve">FFF, FFE, EFF, FEF, FFC, FFD, EFE, DFF, _x000D_
FEE, EEF, FDF, FFB, EFC, EFD, DFE, FEC, FED, CFF, EEE, DEF, FDE, EDF, FFA, EFB, DFC, DFD, FCF, FEB, CFE, EEC, EED, BFF, _x000D_
DEE, FDC, FDD, CEF, EDE, FF9, DDF, EFA, DFB, FCE, ECF, FEA, CFC, CFD, EEB, BFE, DEC, DED, </t>
  </si>
  <si>
    <t xml:space="preserve">FFF, EFF, FEF, FFD, FFE, DFF, EEF, EFD, EFE, _x000D_
FDF, FED, FEE, CFF, FFC, DEF, DFD, DFE, EDF, EED, EEE, BFF, EFC, FCF, FDD, FDE, CEF, FEC, CFD, CFE, FFB, DDF, DED, DEE, AFF, DFC, _x000D_
ECF, EDD, EDE, BEF, EEC, BFD, BFE, EFB, FBF, FCD, FCE, CDF, FDC, CED, CEE, </t>
  </si>
  <si>
    <t xml:space="preserve">FFF, FEF, EFF, FDF, FFE, EEF, DFF, _x000D_
FCF, FEE, EDF, EFE, DEF, CFF, FBF, FDE, ECF, FFD, EEE, DDF, DFE, CEF, FAF, FCE, EBF, BFF, FED, EDE, DCF, EFD, _x000D_
DEE, CDF, F9F, CFE, FBE, BEF, FDD, EAF, ECE, FFC, DBF, EED, AFF, DDE, CCF, DFD, F8F, CEE, FAE, BDF, FCD, </t>
  </si>
  <si>
    <t xml:space="preserve">FFF, EFF, FEF, FFE, DFF, EEF, EFE, _x000D_
CFF, FDF, FEE, FFD, DEF, DFE, BFF, EDF, EEE, EFD, CEF, CFE, FDE, FCF, FED, FFC, AFF, DDF, DEE, DFD, _x000D_
BEF, BFE, EDE, ECF, EED, EFC, 9FF, CDF, CEE, CFD, FCE, FDD, FBF, FEC, FFA, FFB, AEF, AFE, DDE, DCF, DED, DFC, 8FF, </t>
  </si>
  <si>
    <t xml:space="preserve">FFF, EFF, FEF, FFE, DFF, EEF, _x000D_
EFE, FDF, FEE, FFD, CFF, DEF, DFE, EDF, EEE, FCF, EFD, FDE, BFF, FED, CEF, FFC, CFE, DDF, _x000D_
DEE, ECF, DFD, EDE, AFF, EED, FBF, FCE, BEF, EFC, FDD, BFE, CDF, FEC, CEE, FFA, FFB, DCF, CFD, DDE, 9FF, DED, EBF, ECE, DFC, AEF, </t>
  </si>
  <si>
    <t xml:space="preserve">FFF, EFF, FEF, FFE, DFF, EEF, FDF, _x000D_
EFE, FEE, FFC, FFD, CFF, DEF, EDF, FCF, DFE, EEE, FDE, EFC, EFD, BFF, FEC, FED, CEF, DDF, ECF, FBF, FFB, CFE, DEE, EDE, _x000D_
FCE, DFC, DFD, AFF, EEC, EED, BEF, FDC, FDD, CDF, DCF, EBF, FAF, EFB, BFE, FEB, CEE, DDE, ECE, </t>
  </si>
  <si>
    <t xml:space="preserve">0DF, 1CF, 1FC, 0EE, 1DE, _x000D_
0CF, 08D, 1BF, 0BA, 2AF, 0FC, 0FD, 1EC, 1ED, 2DC, 06F, 09C, 0DE, 1CE, 2BE, 0C9, 1FB, 2EB, _x000D_
0BF, 5FD, 07D, 07E, 1AF, 0AA, 0AB, 0EC, 0ED, 16D, 29F, 19A, 1DC, 1DD, 38F, 2CC, 2CD, 3BC, 47F, 2FA, 00E, 3FF, 4EF, 5DF, 0CE, 08C, 05F, </t>
  </si>
  <si>
    <t xml:space="preserve">3FE, 2FE, 2FF, 3EE, 3EF, 4FC, 4DE, 0E7, _x000D_
0C9, 0AB, 08D, 06F, 1FE, 1FF, 2EE, 2EF, 3FC, 3FD, 3DE, 3DF, 4EC, 4ED, 0D7, 0D8, 4CE, 4CF, 0F5, 0F6, 0B9, 0BA, 5DC, 1C7, 1E5, 09B, 09C, 5BE, _x000D_
1A9, 18B, 07D, 07E, 16D, 05F, 25D, 14F, 23F, 0FE, 0FF, 1EE, 1EF, 2FC, </t>
  </si>
  <si>
    <t xml:space="preserve">FFF, EFF, FFE, FEF, DFF, _x000D_
EFE, EEF, FFD, FEE, FDF, CFF, DFE, DEF, EFD, EEE, EDF, FFC, FED, FDE, BFF, FCF, CFE, CEF, _x000D_
DFD, DEE, DDF, EFC, EED, EDE, ECF, AFF, FEC, FFA, FFB, FDD, BFE, FCE, BEF, FBF, CFD, CEE, CDF, DFC, DED, DDE, DCF, 9FF, EEC, EFA, EFB, </t>
  </si>
  <si>
    <t xml:space="preserve">FFF, EFF, FEF, FFD, FFE, DFF, EEF, _x000D_
EFD, EFE, FDF, FED, FEE, FFC, CFF, DEF, DFD, DFE, EDF, EED, EEE, FCF, EFC, FDD, FDE, FEC, BFF, FFB, CEF, CFD, CFE, DDF, _x000D_
DED, DEE, ECF, DFC, EDD, EDE, EEC, FBF, AFF, FCD, FCE, EFB, FDC, BEF, FEB, BFD, BFE, CDF, FFA, </t>
  </si>
  <si>
    <t xml:space="preserve">FFF, EFF, FFE, FEF, DFF, _x000D_
EFE, EEF, FFD, FEE, FDF, CFF, DFE, DEF, EFD, EEE, EDF, BFF, FFC, FED, FDE, FCF, CFE, CEF, DFD, _x000D_
DEE, DDF, AFF, EFC, EED, EDE, ECF, BFE, BEF, FEC, FFA, FFB, FDD, FCE, FBF, CFD, CEE, CDF, 9FF, DFC, DED, DDE, DCF, AFE, AEF, EEC, </t>
  </si>
  <si>
    <t xml:space="preserve">FFF, EFF, FFE, FEF, DFF, EFE, _x000D_
EEF, FFD, FEE, FDF, CFF, DFE, DEF, EFD, EEE, EDF, BFF, FFC, FED, FDE, FCF, CFE, CEF, DFD, _x000D_
DEE, DDF, AFF, EFC, EED, EDE, ECF, BFE, BEF, FEC, FFA, FFB, FDD, FCE, FBF, CFD, CEE, CDF, 9FF, DFC, DED, DDE, DCF, AFE, AEF, EEC, </t>
  </si>
  <si>
    <t xml:space="preserve">FFF, FEF, FFE, EFF, FDF, FEE, _x000D_
EEF, FCF, FFD, EFE, DFF, FDE, EDF, FED, FBF, EEE, DEF, FCE, FFB, FFC, ECF, EFD, DFE, FDD, FAF, CFF, EDE, _x000D_
DDF, FBE, FEB, FEC, EED, EBF, DEE, FCD, FFA, F9F, CEF, ECE, EFB, EFC, DCF, DFD, FDB, FDC, FAE, CFE, EDD, EAF, BFF, </t>
  </si>
  <si>
    <t xml:space="preserve">FFF, FEF, EFF, FFE, FDF, _x000D_
EEF, FEE, DFF, EFE, FFD, FCF, EDF, FDE, DEF, EEE, FED, CFF, DFE, EFD, FFB, FFC, FBF, _x000D_
ECF, FCE, DDF, EDE, FDD, CEF, DEE, EED, FEB, FEC, CFE, BFF, DFD, EFB, EFC, FFA, FAF, EBF, FBE, DCF, ECE, FCD, CDF, DDE, EDD, FDB, FDC, CEE, </t>
  </si>
  <si>
    <t xml:space="preserve">FFF, EFF, FFD, FFE, FEF, DFF, EFD, EFE, FFC, _x000D_
EEF, FED, FEE, CFF, DFD, DFE, EFC, FDF, FFB, DEF, EED, EEE, FEC, BFF, CFD, CFE, DFC, EDF, EFB, FDD, FDE, FF9, FFA, CEF, DED, DEE, _x000D_
EEC, FCF, FEB, AFF, BFD, BFE, CFC, DDF, DFB, EDD, EDE, EF9, EFA, FDC, FF8, </t>
  </si>
  <si>
    <t xml:space="preserve">FFF, FEF, EFF, FFE, FDF, EEF, DFF, _x000D_
FEE, EFE, FCF, EDF, DEF, CFF, FFD, FDE, EEE, DFE, FBF, ECF, DDF, CEF, BFF, FED, EFD, FCE, EDE, _x000D_
DEE, CFE, FFB, FFC, FAF, EBF, DCF, CDF, BEF, AFF, FDD, EED, DFD, FBE, ECE, DDE, CEE, BFE, FEB, FEC, EFB, EFC, F9F, EAF, </t>
  </si>
  <si>
    <t xml:space="preserve">FFF, EFF, FEF, FFD, FFE, DFF, EEF, _x000D_
FDF, EFD, EFE, FED, FEE, FFC, CFF, DEF, EDF, DFD, DFE, FCF, EED, EEE, FDD, FDE, EFC, BFF, FEC, CEF, DDF, FFB, CFD, CFE, ECF, DED, DEE, _x000D_
FBF, EDD, EDE, DFC, FCD, FCE, AFF, EEC, BEF, FDC, CDF, EFB, BFD, BFE, DCF, FEB, </t>
  </si>
  <si>
    <t xml:space="preserve">FFF, FFE, EFF, FEF, FFD, _x000D_
EFE, DFF, FEE, EEF, FDF, FFB, FFC, EFD, DFE, CFF, FED, EEE, DEF, FDE, EDF, FCF, FFA, EFB, EFC, _x000D_
DFD, CFE, FEB, FEC, BFF, EED, DEE, CEF, FDD, EDE, DDF, FCE, ECF, FBF, FF9, EFA, DFB, DFC, CFD, BFE, FEA, EEB, EEC, DED, AFF, CEE, </t>
  </si>
  <si>
    <t xml:space="preserve">FFF, FEF, EFF, FFD, FFE, _x000D_
FDF, EEF, DFF, FED, FEE, EFD, EFE, FFC, FCF, EDF, DEF, FDD, FDE, CFF, EED, EEE, DFD, DFE, FEC, EFC, FFB, _x000D_
ECF, FBF, DDF, CEF, FCD, FCE, EDD, EDE, DED, DEE, BFF, CFD, CFE, FDC, EEC, DFC, FEB, EFB, FF9, FFA, EBF, DCF, FAF, CDF, </t>
  </si>
  <si>
    <t xml:space="preserve">FFF, FEF, EFF, FFE, FDF, EEF, _x000D_
DFF, FEE, FCF, EFE, EDF, DEF, FFD, FDE, FBF, CFF, EEE, ECF, DFE, DDF, FED, FCE, FAF, CEF, EFD, EDE, _x000D_
EBF, BFF, DEE, FFB, FFC, DCF, FDD, FBE, CFE, CDF, EED, F9F, ECE, EAF, BEF, DFD, DDE, FEB, FEC, DBF, FCD, AFF, FAE, CEE, </t>
  </si>
  <si>
    <t xml:space="preserve">FFF, EFF, FEF, FFD, FFE, DFF, EEF, EFD, EFE, _x000D_
FDF, CFF, FED, FEE, FFC, DEF, DFD, DFE, EDF, BFF, EED, EEE, EFC, CEF, FCF, FDD, FDE, CFD, CFE, FEC, FFB, DDF, AFF, DED, DEE, DFC, _x000D_
BEF, ECF, EDD, EDE, BFD, BFE, EEC, EFB, CDF, 9FF, FBF, CED, CEE, FCD, FCE, </t>
  </si>
  <si>
    <t xml:space="preserve">0FF, 1FD, _x000D_
0EF, 0FD, 0FE, 0CB, 1DF, _x000D_
0DA, 1ED, 1EE, 4FF, 1BB, 2CF, 3FA, 0E8, 09F, 1FC, 2DD, 2DE, 5EF, 3BF, 0DF, 0AD, 0AE, 0F7, 1D8, 2EC, 5FE, 18F, 3CD, 6DF, 3FF, 0ED, 0EE, _x000D_
0BB, 0BC, 1CF, 19D, 1E7, 2FA, 2FB, 2C8, 3DC, 6EE, 0FC, 4BD, 7CF, 0CA, 4EF, 1DD, </t>
  </si>
  <si>
    <t xml:space="preserve">AFE, _x000D_
AEE, AEF, _x000D_
AFD, BDE, BDF, BED, CCE, _x000D_
EFF, AAC, BFB, BFC, CDD, ADE, ADF, DBE, FEF, ABB, CEB, CEC, </t>
  </si>
  <si>
    <t xml:space="preserve">FFF, EFF, FFE, DFF, EFE, CFF, FFD, FEF, DFE, _x000D_
BFF, EFD, EEF, CFE, AFF, FEE, FFC, DFD, DEF, BFE, 9FF, EEE, EFC, CFD, CEF, AFE, FED, FFA, FFB, FDF, 8FF, DEE, DFC, BFD, BEF, 9FE, _x000D_
EED, EFA, EFB, EDF, 7FF, CEE, CFC, AFD, AEF, FEC, FDE, FF9, 8FE, DED, DFA, </t>
  </si>
  <si>
    <t xml:space="preserve">FFF, EFF, FFD, FFE, DFF, FEF, EFD, EFE, CFF, _x000D_
EEF, FFC, DFD, DFE, BFF, FED, FEE, DEF, EFC, CFD, CFE, AFF, FDF, EED, EEE, FFB, CEF, DFC, BFD, BFE, 9FF, EDF, FEC, DED, DEE, EFB, BEF, CFC, AFD, AFE, FDD, FDE, _x000D_
DDF, 8FF, EEC, FF9, FFA, CED, CEE, DFB, AEF, </t>
  </si>
  <si>
    <t xml:space="preserve">FFF, FFE, EFF, FFD, EFE, FEF, DFF, FFC, _x000D_
EFD, FEE, DFE, EEF, FFA, FFB, CFF, EFC, FED, DFD, EEE, FF9, CFE, FDF, DEF, EFA, EFB, BFF, FEC, DFC, EED, FF8, CFD, FDE, DEE, EF9, BFE, EDF, FEA, FEB, CEF, _x000D_
DFA, DFB, AFF, EEC, FF7, CFC, FDD, DED, EF8, BFD, EDE, </t>
  </si>
  <si>
    <t xml:space="preserve">FFF, EFF, FFE, FEF, DFF, EFE, FFD, _x000D_
EEF, FEE, FDF, CFF, DFE, EFD, FFB, FFC, DEF, EEE, FED, EDF, FDE, BFF, CFE, DFD, EFB, EFC, FCF, FFA, CEF, _x000D_
DEE, EED, FEB, FEC, DDF, EDE, AFF, FDD, BFE, CFD, DFB, DFC, ECF, EFA, BEF, FCE, FF9, CEE, DED, EEB, EEC, FEA, </t>
  </si>
  <si>
    <t xml:space="preserve">FFF, EFF, FEF, FFD, FFE, DFF, EEF, _x000D_
EFD, EFE, FDF, FED, FEE, FFC, CFF, DEF, DFD, DFE, EDF, EED, EEE, FCF, EFC, BFF, FDD, FDE, FEC, CEF, FFB, CFD, CFE, DDF, DED, DEE, _x000D_
ECF, DFC, AFF, EDD, EDE, FBF, EEC, BEF, FCD, FCE, EFB, BFD, BFE, FDC, CDF, FEB, CED, </t>
  </si>
  <si>
    <t xml:space="preserve">FFF, FEF, EFF, FFD, FFE, FDF, EEF, _x000D_
FED, FEE, DFF, FCF, EFD, EFE, FFC, EDF, FDD, FDE, DEF, FBF, EED, EEE, CFF, FEC, ECF, DFD, DFE, FCD, FCE, EFC, DDF, FAF, EDD, EDE, FFB, _x000D_
CEF, FDC, EBF, DED, DEE, FBD, FBE, EEC, DCF, BFF, F9F, CFD, CFE, ECD, ECE, FEB, </t>
  </si>
  <si>
    <t xml:space="preserve">FFF, EFF, FEF, FFE, _x000D_
DFF, EEF, FDF, EFE, FEE, FFD, CFF, DEF, EDF, FCF, DFE, EEE, FDE, EFD, FED, FFB, FFC, _x000D_
CEF, BFF, DDF, ECF, FBF, CFE, DEE, EDE, FCE, DFD, EED, FDD, EFB, EFC, FEB, FEC, FFA, BEF, CDF, AFF, DCF, EBF, CEE, BFE, DDE, FAF, ECE, FBE, CFD, </t>
  </si>
  <si>
    <t xml:space="preserve">FFF, EFF, FFE, FEF, DFF, EFE, _x000D_
EEF, CFF, FFD, FEE, DFE, FDF, DEF, BFF, EFD, EEE, CFE, EDF, CEF, FFC, AFF, FED, DFD, FDE, DEE, BFE, FCF, _x000D_
DDF, BEF, EFC, 9FF, EED, CFD, EDE, CEE, AFE, ECF, FFA, FFB, CDF, FEC, AEF, DFC, 8FF, FDD, DED, BFD, FCE, DDE, BEE, </t>
  </si>
  <si>
    <t xml:space="preserve">FFF, EFF, FEF, FFE, DFF, EEF, _x000D_
EFE, FDF, FEE, FFD, CFF, DEF, DFE, EDF, EEE, EFD, BFF, FCF, FDE, FED, FFC, CEF, CFE, DDF, DEE, _x000D_
DFD, AFF, ECF, EDE, EED, EFC, BEF, BFE, FBF, FCE, FDD, FEC, FFA, FFB, CDF, CEE, CFD, 9FF, DCF, DDE, DED, DFC, AEF, AFE, EBF, </t>
  </si>
  <si>
    <t xml:space="preserve">FFF, EFF, FFE, FEF, DFF, EFE, _x000D_
EEF, CFF, FFD, FEE, DFE, FDF, DEF, BFF, EFD, EEE, CFE, FFC, EDF, CEF, FED, AFF, DFD, FDE, DEE, BFE, EFC, _x000D_
FCF, DDF, BEF, EED, CFD, 9FF, FFA, FFB, EDE, CEE, FEC, AFE, DFC, ECF, CDF, FDD, AEF, DED, BFD, 8FF, EFA, EFB, FCE, </t>
  </si>
  <si>
    <t xml:space="preserve">FFF, EFF, FFD, FFE, FEF, DFF, EFD, EFE, EEF, _x000D_
CFF, FFC, FED, FEE, FDF, DFD, DFE, DEF, BFF, EFC, EED, EEE, EDF, CFD, CFE, CEF, AFF, FFB, FEC, FDD, FDE, FCF, DFC, DED, DEE, DDF, _x000D_
BFD, BFE, BEF, 9FF, EFB, EEC, EDD, EDE, ECF, CFC, CED, CEE, CDF, AFD, AFE, </t>
  </si>
  <si>
    <t xml:space="preserve">FFF, EFF, FFD, FFE, FEF, DFF, EFD, EFE, EEF, _x000D_
FFC, FED, FEE, CFF, FDF, DFD, DFE, DEF, EFC, EED, EEE, BFF, EDF, FFB, CFD, CFE, FEC, CEF, FDD, FDE, FCF, DFC, DED, DEE, AFF, DDF, _x000D_
EFB, EEC, BFD, BFE, EDD, EDE, BEF, ECF, FFA, CFC, FEB, CED, CEE, FDC, 9FF, </t>
  </si>
  <si>
    <t xml:space="preserve">FFF, FFE, EFF, FEF, FFD, EFE, FEE, _x000D_
DFF, EEF, FDF, FFC, EFD, FED, DFE, EEE, FDE, CFF, DEF, EDF, FCF, FFA, FFB, EFC, FEC, DFD, EED, FDD, _x000D_
CFE, DEE, EDE, FCE, CEF, BFF, DDF, ECF, FBF, FF9, EFA, EFB, FEA, FEB, DFC, EEC, FDC, CFD, DED, EDD, FCD, CEE, BFE, </t>
  </si>
  <si>
    <t xml:space="preserve">FFF, EFF, FEF, FFD, FFE, DFF, EEF, _x000D_
EFD, EFE, FDF, FED, FEE, CFF, FFC, DEF, DFD, DFE, EDF, EED, EEE, BFF, EFC, FCF, FDD, FDE, CEF, FEC, CFD, CFE, FFB, DDF, _x000D_
DED, DEE, DFC, AFF, ECF, EDD, EDE, BEF, EEC, FBF, BFD, BFE, FCD, FCE, EFB, CDF, FDC, CED, CEE, </t>
  </si>
  <si>
    <t xml:space="preserve">FFF, FEF, FFE, EFF, FDF, FEE, _x000D_
EEF, FFD, EFE, DFF, FCF, FDE, EDF, FED, EEE, DEF, FFB, FFC, FBF, EFD, DFE, FCE, CFF, ECF, FDD, EDE, _x000D_
DDF, FEB, FEC, FAF, EED, DEE, FFA, FBE, CEF, EFB, EFC, EBF, DFD, FCD, CFE, ECE, BFF, DCF, FDB, FDC, EDD, F9F, DDE, FEA, </t>
  </si>
  <si>
    <t xml:space="preserve">FFE, FFF, FEE, FEF, EFE, EFF, FFD, FDE, FDF, EEE, EEF, _x000D_
FED, DFE, DFF, EFD, FFC, FCE, FCF, EDE, EDF, FDD, DEE, DEF, EED, FEC, FBE, FBF, CFE, CFF, DFD, EFC, FFB, ECE, ECF, FCD, DDE, DDF, EDD, _x000D_
FDC, FAE, FAF, CEE, CEF, DED, EEC, FEB, EBE, EBF, FBD, BFE, </t>
  </si>
  <si>
    <t xml:space="preserve">FFE, FFF, FEE, FEF, EFE, EFF, FFD, FDE, FDF, EEE, EEF, _x000D_
FED, DFE, DFF, EFD, FFC, FCE, FCF, EDE, EDF, </t>
  </si>
  <si>
    <t xml:space="preserve">FFF, EFF, FFE, FEF, DFF, EFE, _x000D_
EEF, FFD, CFF, FEE, DFE, FDF, DEF, EFD, BFF, EEE, FFB, FFC, CFE, FED, EDF, CEF, DFD, AFF, FDE, DEE, EFB, EFC, BFE, _x000D_
EED, FCF, DDF, BEF, CFD, FFA, 9FF, EDE, FEB, FEC, CEE, DFB, DFC, AFE, FDD, DED, ECF, CDF, EFA, BFD, AEF, </t>
  </si>
  <si>
    <t xml:space="preserve">FFE, FFF, EFE, EFF, FEE, FEF, FFD, DFE, DFF, EEE, EEF, _x000D_
EFD, CFE, CFF, FDE, FDF, FED, FFC, DEE, DEF, DFD, BFE, BFF, EDE, EDF, EED, EFC, CEE, CEF, FCE, FCF, CFD, FDD, AFE, AFF, FEC, DDE, DDF, FFB, DED, _x000D_
DFC, BEE, BEF, ECE, ECF, BFD, EDD, EEC, 9FE, 9FF, </t>
  </si>
  <si>
    <t xml:space="preserve">FFE, FFF, EFE, EFF, FEE, FEF, FFD, DFE, DFF, EEE, EEF, _x000D_
EFD, CFE, CFF, FDE, FDF, FED, FFC, DEE, DEF, </t>
  </si>
  <si>
    <t xml:space="preserve">FFE, FFF, FEE, FEF, EFE, EFF, FFD, FDE, FDF, EEE, EEF, DFE, DFF, _x000D_
FED, EFD, FFC, FCE, FCF, EDE, EDF, DEE, DEF, CFE, CFF, FDD, EED, DFD, FEC, EFC, FBE, FBF, ECE, ECF, DDE, DDF, FFB, CEE, CEF, BFE, BFF, _x000D_
FCD, EDD, DED, CFD, FDC, EEC, DFC, FAE, FAF, EBE, </t>
  </si>
  <si>
    <t xml:space="preserve">FFF, FEF, EFF, FFE, FDF, EEF, _x000D_
DFF, FEE, EFE, FFD, FCF, EDF, DEF, FDE, CFF, EEE, DFE, FED, EFD, FFC, FBF, ECF, DDF, FCE, CEF, _x000D_
EDE, BFF, DEE, FDD, CFE, EED, DFD, FEC, EFC, FFA, FFB, FAF, EBF, DCF, FBE, CDF, ECE, BEF, DDE, FCD, AFF, CEE, EDD, BFE, DED, </t>
  </si>
  <si>
    <t xml:space="preserve">FFF, EFF, FEF, FFE, DFF, EEF, FDF, _x000D_
EFE, FEE, CFF, DEF, EDF, FCF, FFC, FFD, DFE, EEE, FDE, BFF, CEF, DDF, ECF, FBF, EFC, EFD, FEC, FED, _x000D_
CFE, DEE, EDE, FCE, AFF, BEF, CDF, DCF, EBF, FAF, FFB, DFC, DFD, EEC, EED, FDC, FDD, BFE, CEE, DDE, ECE, FBE, AEF, </t>
  </si>
  <si>
    <t xml:space="preserve">FFF, EFF, FEF, FFE, DFF, EEF, _x000D_
EFE, FDF, FEE, FFD, CFF, DEF, DFE, EDF, EEE, EFD, BFF, FCF, FDE, FED, FFC, CEF, CFE, DDF, _x000D_
DEE, DFD, AFF, ECF, EDE, EED, EFC, BEF, BFE, FBF, FCE, FDD, FEC, CDF, FFA, FFB, CEE, CFD, 9FF, DCF, DDE, DED, DFC, AEF, AFE, EBF, </t>
  </si>
  <si>
    <t xml:space="preserve">FFF, EFF, FEF, FFD, FFE, DFF, EEF, FDF, _x000D_
EFD, EFE, FED, FEE, FFC, CFF, DEF, EDF, FCF, DFD, DFE, EED, EEE, FDD, FDE, EFC, BFF, FEC, CEF, DDF, ECF, FBF, FFB, CFD, CFE, DED, DEE, _x000D_
EDD, EDE, FCD, FCE, DFC, EEC, AFF, BEF, FDC, CDF, DCF, EBF, FAF, EFB, BFD, </t>
  </si>
  <si>
    <t xml:space="preserve">FFF, FEF, FDF, EFF, FCF, EEF, FFE, FBF, _x000D_
EDF, FEE, FAF, DFF, ECF, FDE, F9F, DEF, EFE, EBF, FCE, F8F, DDF, EEE, FFD, EAF, FBE, CFF, F7F, DCF, EDE, FED, E9F, FAE, CEF, DFE, F6F, _x000D_
DBF, ECE, FDD, E8F, F9E, CDF, DEE, EFD, F5F, DAF, EBE, FCD, BFF, E7F, F8E, </t>
  </si>
  <si>
    <t xml:space="preserve">FFF, EFF, FEF, FFE, DFF, _x000D_
EEF, FDF, EFE, FEE, FFD, CFF, DEF, EDF, DFE, FCF, EEE, FDE, EFD, FED, FFB, FFC, BFF, _x000D_
CEF, DDF, CFE, ECF, DEE, EDE, FBF, DFD, FCE, EED, FDD, EFB, EFC, FEB, FEC, FFA, AFF, BEF, CDF, BFE, DCF, CEE, DDE, EBF, CFD, ECE, DED, FAF, </t>
  </si>
  <si>
    <t xml:space="preserve">FFF, EFF, FEF, FFE, _x000D_
DFF, EEF, EFE, FDF, FEE, FFD, CFF, DEF, DFE, EDF, EEE, EFD, FCF, FDE, FED, FFC, _x000D_
BFF, CEF, CFE, DDF, DEE, DFD, ECF, EDE, EED, EFC, FBF, FCE, FDD, FEC, FFA, FFB, AFF, BEF, BFE, CDF, CEE, CFD, DCF, DDE, DED, EBF, DFC, ECE, EDD, EEC, </t>
  </si>
  <si>
    <t xml:space="preserve">FFF, EFF, FFE, FEF, DFF, EFE, _x000D_
EEF, FFD, FEE, FDF, CFF, DFE, DEF, EFD, EEE, EDF, FFB, FFC, BFF, FED, FDE, FCF, CFE, CEF, DFD, DEE, _x000D_
DDF, EFB, EFC, AFF, EED, EDE, ECF, BFE, FFA, FEB, FEC, BEF, FDD, FCE, CFD, CEE, FBF, CDF, DFB, DFC, DED, 9FF, DDE, DCF, </t>
  </si>
  <si>
    <t xml:space="preserve">FFF, EFF, FEF, FFE, DFF, EEF, _x000D_
EFE, FDF, FEE, CFF, FFD, DEF, DFE, EDF, EEE, FCF, BFF, EFD, FDE, CEF, FED, CFE, DDF, FFC, DEE, ECF, AFF, _x000D_
DFD, EDE, FBF, BEF, EED, FCE, BFE, CDF, EFC, FDD, CEE, DCF, 9FF, FEC, CFD, DDE, EBF, AEF, FFA, FFB, DED, ECE, AFE, </t>
  </si>
  <si>
    <t xml:space="preserve">0FF, 0CF, 1FD, 1BF, 0DE, _x000D_
0ED, 0EF, 2FE, 0FB, 0FC, 1DF, 0FD, 0FE, 3EE, 0BD, 1EB, _x000D_
0BF, 2CF, 1ED, 1EE, 3FD, 0CC, 1AD, 1FA, 07F, 3FF, 0CE, 1AF, 2DD, 2DE, 1FC, 0DB, 08E, 1FE, 1FF, 4EF, 1BE, 0DD, 16F, 3CD, 29F, 09A, 2EC, 0E7, 09C, 09D, 0DF, 0E9, 0EA, 2EE, </t>
  </si>
  <si>
    <t xml:space="preserve">0FC, 0DE, 1CE, _x000D_
0EC, 0ED, 1DC, 0CE, 0CF, 4FF, 2CC, 0FB, 1BE, 1BF, 5EF, _x000D_
1EB, 2AE, 0DC, 0DD, 2DB, 07B, 39E, 3FF, 1CC, 1CD, 04F, 5FD, 5FE, 1F9, 1FA, 0BE, 0BF, 16B, 4EF, 3F7, 2BC, 2BD, 6ED, 0EB, 2E9, _x000D_
08A, 1AE, 1AF, 5DF, 05D, 05E, 3AC, 0B6, 7DD, 1DB, 3D9, </t>
  </si>
  <si>
    <t xml:space="preserve">BFE, CEE, _x000D_
AFE, AFF, CFC, CFD, BEE, BEF, DEC, AAB, CDE, CDF, _x000D_
EDC, DCE, BFC, BFD, ABA, AEE, AEF, DFB, </t>
  </si>
  <si>
    <t xml:space="preserve">FFF, FEF, EFF, FFD, FFE, FDF, EEF, _x000D_
DFF, FED, FEE, EFD, EFE, FCF, FFC, EDF, DEF, FDD, FDE, CFF, EED, EEE, FBF, DFD, DFE, FEC, ECF, EFC, DDF, FCD, FCE, CEF, FFB, EDD, EDE, _x000D_
FAF, BFF, DED, DEE, FDC, EBF, CFD, CFE, EEC, DCF, FBD, FBE, DFC, CDF, FEB, ECD, </t>
  </si>
  <si>
    <t xml:space="preserve">FFF, FEF, FFE, EFF, FDF, FEE, _x000D_
EEF, FCF, FFD, EFE, FDE, DFF, EDF, FBF, FED, EEE, FCE, DEF, FFB, FFC, ECF, FAF, EFD, FDD, DFE, EDE, FBE, CFF, _x000D_
DDF, FEB, FEC, EBF, F9F, EED, FCD, DEE, FFA, ECE, FAE, CEF, EFB, EFC, DCF, FDB, FDC, EAF, DFD, EDD, F8F, FBD, </t>
  </si>
  <si>
    <t xml:space="preserve">FFF, EFF, FFE, FEF, DFF, EFE, FFD, _x000D_
EEF, CFF, FEE, DFE, EFD, DEF, FDF, BFF, FFB, FFC, EEE, CFE, FED, DFD, EDF, CEF, AFF, EFB, EFC, DEE, FDE, BFE, FFA, _x000D_
EED, CFD, DDF, BEF, FCF, 9FF, FEB, FEC, DFB, DFC, EDE, CEE, AFE, EFA, DED, FDD, BFD, FF9, CDF, AEF, </t>
  </si>
  <si>
    <t xml:space="preserve">FFF, EFF, FEF, FFD, FFE, DFF, EEF, FDF, _x000D_
EFD, EFE, FED, FEE, FFC, DEF, CFF, EDF, FCF, DFD, DFE, EED, EEE, FDD, FDE, EFC, FEC, FFB, CEF, DDF, BFF, ECF, FBF, _x000D_
DED, DEE, CFD, CFE, EDD, EDE, FCD, FCE, DFC, EEC, FDC, EFB, FEB, CDF, BEF, DCF, AFF, EBF, FAF, </t>
  </si>
  <si>
    <t xml:space="preserve">FFF, FFE, FEF, EFF, FFC, FFD, _x000D_
FEE, EFE, FDF, EEF, DFF, FFB, FEC, FED, EFC, EFD, FDE, EEE, DFE, FCF, EDF, DEF, CFF, FFA, FEB, EFB, FDC, FDD, _x000D_
EEC, EED, DFC, DFD, FCE, EDE, DEE, CFE, FBF, ECF, DDF, CEF, BFF, FF9, FEA, EFA, FDB, EEB, DFB, FCC, FCD, EDC, </t>
  </si>
  <si>
    <t xml:space="preserve">FFF, FFE, EFF, FEF, FFC, FFD, EFE, DFF, _x000D_
FEE, EEF, FFB, EFC, EFD, FDF, DFE, FEC, FED, CFF, EEE, FFA, DEF, EFB, FDE, DFC, DFD, EDF, FEB, CFE, EEC, EED, FF9, BFF, _x000D_
FCF, DEE, EFA, FDC, FDD, CEF, DFB, EDE, FEA, CFC, CFD, DDF, EEB, BFE, FF7, FF8, FCE, DEC, </t>
  </si>
  <si>
    <t xml:space="preserve">FFF, EFF, FEF, FFE, DFF, _x000D_
EEF, EFE, FDF, FEE, FFD, CFF, DEF, DFE, EDF, EEE, EFD, FCF, FDE, FED, FFB, FFC, BFF, CEF, CFE, _x000D_
DDF, DEE, DFD, ECF, EDE, EED, EFB, EFC, FBF, FCE, FDD, FEB, FEC, AFF, FFA, BEF, BFE, CDF, CEE, CFD, DCF, DDE, DED, DFB, DFC, EBF, </t>
  </si>
  <si>
    <t xml:space="preserve">FFF, FEF, EFF, FFD, FFE, FDF, EEF, _x000D_
DFF, FED, FEE, FCF, EFD, EFE, EDF, FFC, DEF, FDD, FDE, CFF, FBF, EED, EEE, ECF, DFD, DFE, FEC, DDF, FCD, FCE, EFC, CEF, FAF, EDD, EDE, _x000D_
FFB, BFF, EBF, DED, DEE, FDC, DCF, CFD, CFE, FBD, FBE, EEC, CDF, ECD, ECE, F9F, </t>
  </si>
  <si>
    <t xml:space="preserve">FFF, EFF, FEF, FFE, DFF, _x000D_
EEF, EFE, FDF, FEE, FFD, CFF, DEF, DFE, EDF, EEE, EFD, FCF, FDE, FED, FFC, BFF, CEF, CFE, _x000D_
DDF, DEE, DFD, ECF, EDE, EED, EFC, FBF, FCE, FDD, FEC, FFA, FFB, AFF, BEF, BFE, CDF, CEE, CFD, DCF, DDE, DED, DFC, EBF, ECE, EDD, EEC, </t>
  </si>
  <si>
    <t xml:space="preserve">FFF, EFF, FFE, FEF, DFF, EFE, _x000D_
FFD, EEF, FEE, FDF, CFF, DFE, EFD, DEF, FFB, FFC, EEE, FED, EDF, FDE, BFF, CFE, FCF, DFD, CEF, EFB, EFC, _x000D_
DEE, FFA, EED, DDF, FEB, FEC, EDE, AFF, FDD, BFE, ECF, CFD, FCE, BEF, DFB, DFC, CEE, EFA, FBF, DED, CDF, FF9, EEB, </t>
  </si>
  <si>
    <t xml:space="preserve">FFE, FFF, FEE, FEF, EFE, EFF, FFD, FDE, FDF, EEE, EEF, _x000D_
FED, DFE, DFF, FCE, FCF, EFD, EDE, EDF, FFC, FDD, DEE, DEF, FBE, FBF, EED, CFE, CFF, ECE, ECF, FEC, DFD, FCD, DDE, DDF, FAE, FAF, EFC, EDD, CEE, CEF, EBE, EBF, _x000D_
FFB, FDC, DED, FBD, BFE, BFF, DCE, </t>
  </si>
  <si>
    <t xml:space="preserve">FFE, FFF, FEE, FEF, EFE, EFF, FFD, FDE, FDF, EEE, EEF, _x000D_
FED, DFE, DFF, FCE, FCF, EFD, EDE, EDF, FFC, </t>
  </si>
  <si>
    <t xml:space="preserve">FFF, FEF, EFF, FDF, EEF, FFE, DFF, _x000D_
FCF, EDF, FEE, DEF, EFE, CFF, FBF, ECF, FDE, DDF, EEE, FFD, CEF, DFE, BFF, FAF, EBF, FCE, _x000D_
DCF, EDE, FED, CDF, DEE, EFD, BEF, CFE, F9F, AFF, FBE, EAF, ECE, DBF, FDD, DDE, CCF, EED, FFC, CEE, BDF, DFD, BFE, AEF, F8F, </t>
  </si>
  <si>
    <t xml:space="preserve">FFF, FEF, EFF, FDF, FFE, EEF, DFF, _x000D_
FCF, FEE, EDF, EFE, DEF, CFF, FBF, FDE, FFD, ECF, EEE, DDF, DFE, CEF, FAF, FCE, BFF, FED, EBF, EDE, EFD, _x000D_
DCF, DEE, CDF, CFE, F9F, FBE, BEF, FDD, FFC, EAF, ECE, EED, AFF, DBF, DDE, DFD, CCF, CEE, F8F, FAE, BDF, FCD, </t>
  </si>
  <si>
    <t xml:space="preserve">FFF, EFF, FFE, FEF, DFF, EFE, _x000D_
FFD, EEF, FEE, FDF, CFF, DFE, EFD, DEF, FFB, FFC, EEE, FED, EDF, FDE, BFF, CFE, FCF, DFD, CEF, EFB, EFC, _x000D_
DEE, FFA, EED, DDF, FEB, FEC, EDE, AFF, FDD, BFE, ECF, CFD, BEF, FCE, DFB, DFC, CEE, EFA, DED, FBF, CDF, FF9, EEB, </t>
  </si>
  <si>
    <t xml:space="preserve">FFF, FEF, EFF, FFD, FFE, FDF, EEF, _x000D_
FED, FEE, FCF, DFF, EFD, EFE, FFC, EDF, FDD, FDE, FBF, DEF, EED, EEE, FEC, ECF, FCD, FCE, CFF, DFD, DFE, FAF, EFC, DDF, FFB, EDD, EDE, _x000D_
FDC, EBF, FBD, FBE, CEF, DED, DEE, F9F, EEC, DCF, FEB, ECD, ECE, BFF, FCC, CFD, </t>
  </si>
  <si>
    <t xml:space="preserve">FFF, EFF, FEF, FFE, DFF, EEF, _x000D_
EFE, FDF, FEE, FFD, CFF, DEF, DFE, EDF, EEE, EFD, FCF, FDE, BFF, FED, FFB, FFC, CEF, CFE, DDF, DEE, _x000D_
DFD, ECF, EDE, EED, AFF, FBF, FCE, EFB, EFC, BEF, FDD, BFE, FEB, FEC, CDF, FFA, CEE, CFD, DCF, DDE, DED, 9FF, EBF, ECE, </t>
  </si>
  <si>
    <t xml:space="preserve">FFF, FEF, EFF, FFE, FDF, EEF, _x000D_
FEE, FCF, DFF, EFE, EDF, FFD, FDE, FBF, DEF, EEE, ECF, FED, FCE, FAF, CFF, DFE, DDF, EFD, EDE, EBF, _x000D_
FDD, FFC, FBE, F9F, CEF, DEE, DCF, EED, ECE, EAF, FCD, FEC, FAE, BFF, F8F, CFE, CDF, DFD, DDE, DBF, EDD, EFC, EBE, E9F, </t>
  </si>
  <si>
    <t xml:space="preserve">FFF, EFF, FFE, FEF, _x000D_
DFF, EFE, EEF, FFD, FEE, FDF, CFF, DFE, DEF, EFD, EEE, EDF, FFB, FFC, FED, FDE, FCF, _x000D_
BFF, CFE, CEF, DFD, DEE, DDF, EFB, EFC, EED, EDE, ECF, FEB, FEC, FFA, FDD, FCE, FBF, AFF, BFE, BEF, CFD, CEE, CDF, DFB, DFC, DED, DDE, EEB, EEC, </t>
  </si>
  <si>
    <t xml:space="preserve">FFF, EFF, FEF, FFD, FFE, DFF, EEF, FDF, _x000D_
EFD, EFE, FED, FEE, CFF, DEF, EDF, FCF, FFC, DFD, DFE, EED, EEE, FDD, FDE, BFF, CEF, DDF, ECF, FBF, EFC, FEC, CFD, CFE, DED, DEE, EDD, EDE, FCD, FCE, _x000D_
BEF, AFF, CDF, DCF, EBF, FAF, FFB, DFC, EEC, FDC, BFD, BFE, </t>
  </si>
  <si>
    <t xml:space="preserve">0FF, 2ED, 1FD, 1DF, 0EF, _x000D_
0AD, 08F, 02E, 2FC, 0F9, 1CA, 3CD, 0DA, 2DD, 4FF, 1ED, 1EE, 0FD, 0FE, 0BC, 2BF, 1CF, 3AF, 0DF, 09D, 09E, 18D, _x000D_
07F, 16F, 03D, 3DC, 1D9, 5FE, 2EC, 0E9, 1FC, 01E, 01F, 2AA, 1BA, 5DF, 4EF, 0CA, 0CB, 6CF, 3BD, 3BE, 2CD, 2CE, 3FF, </t>
  </si>
  <si>
    <t xml:space="preserve">ACF, BBF, DFF, _x000D_
AFC, AFD, BEC, ADE, BCE, ABF, BAF, CFF, DEF, EDF, _x000D_
BFB, CEB, AEC, AED, BDC, BDD, CCC, </t>
  </si>
  <si>
    <t xml:space="preserve">FFE, FFF, EFE, EFF, FEE, FEF, FFD, DFE, DFF, EEE, EEF, _x000D_
FDE, FDF, EFD, CFE, CFF, FED, DEE, DEF, FFC, EDE, EDF, DFD, BFE, BFF, FCE, FCF, EED, CEE, CEF, FDD, EFC, DDE, DDF, CFD, FEC, AFE, AFF, ECE, ECF, DED, _x000D_
FFB, BEE, BEF, FBE, FBF, EDD, DFC, CDE, CDF, </t>
  </si>
  <si>
    <t xml:space="preserve">0DF, 1FF, 1CF, 0EE, 1DE, _x000D_
0FD, 0CD, 0FF, 0CF, 1ED, 1BD, 1EF, 1BF, 0DC, 06E, 2DF, 0DE, 3FC, 1FB, _x000D_
2AF, 1CC, 0AF, 1FE, 0E8, 5FF, 3CF, 1CE, 2EB, 0EB, 07F, 39F, 19F, 2EE, 0BB, 0ED, 6EF, 2BE, 0BD, 0BE, 3DB, 0EF, 16F, 3DE, 1DD, 0BF, 48F, 1AB, 0F7, 08E, 2FA, </t>
  </si>
  <si>
    <t xml:space="preserve">1FF, 0FF, _x000D_
1EF, 2DF, 3CF, 0EF, 1FE, 4BF, _x000D_
1DF, 2EE, 3FC, 0E7, 07E, 07F, 2CF, 3DE, 0C9, 16E, 0FE, 3BF, 0AB, 1B9, 0DF, 1EE, 25E, 2FC, 2FD, 4AF, 19B, 08D, 0F6, _x000D_
1CF, 2DE, 3EC, 3ED, 0D7, 0D8, 4FA, 59F, 17D, 06E, 06F, 2BF, 3CE, 4DC, 0B9, 0BA, 1C7, 1C8, 5EA, </t>
  </si>
  <si>
    <t xml:space="preserve">FFF, FEF, FDF, EFF, FFE, FCF, EEF, FEE, _x000D_
FBF, EDF, DFF, FDE, EFE, FAF, ECF, FFD, DEF, FCE, EEE, F9F, EBF, FED, DDF, FBE, CFF, EDE, F8F, DFE, EAF, FDD, DCF, _x000D_
EFD, CEF, FAE, ECE, FFB, FFC, DEE, F7F, E9F, FCD, DBF, EED, CDF, F9E, EBE, BFF, FEB, FEC, DDE, </t>
  </si>
  <si>
    <t xml:space="preserve">FFF, EFF, FEF, FFD, FFE, DFF, EEF, FDF, _x000D_
EFD, EFE, FED, FEE, FFC, CFF, DEF, EDF, FCF, DFD, DFE, EED, EEE, FDD, FDE, EFC, FEC, FFB, BFF, CEF, DDF, ECF, FBF, CFD, CFE, _x000D_
DED, DEE, EDD, EDE, FCD, FCE, DFC, EEC, FDC, EFB, AFF, FEB, BEF, CDF, DCF, EBF, FAF, </t>
  </si>
  <si>
    <t xml:space="preserve">FFE, FFF, FEE, FEF, EFE, EFF, FFD, FDE, FDF, EEE, EEF, _x000D_
FED, DFE, DFF, FCE, FCF, EFD, FFC, EDE, EDF, FDD, DEE, DEF, FBE, FBF, EED, CFE, CFF, FEC, ECE, ECF, DFD, FCD, EFC, DDE, DDF, FFB, FAE, FAF, EDD, _x000D_
CEE, CEF, FDC, EBE, EBF, DED, BFE, BFF, FBD, EEC, </t>
  </si>
  <si>
    <t xml:space="preserve">FFE, FFF, FEE, FEF, EFE, EFF, FFD, FDE, FDF, EEE, EEF, _x000D_
FED, DFE, DFF, FCE, FCF, EFD, FFC, EDE, EDF, </t>
  </si>
  <si>
    <t xml:space="preserve">FFF, EFF, FFD, FFE, FEF, DFF, EFD, EFE, FFC, _x000D_
EEF, FED, FEE, FDF, DFD, DFE, CFF, EFC, FFB, DEF, EED, EEE, FEC, EDF, FDD, FDE, FCF, CFD, CFE, DFC, BFF, EFB, FFA, _x000D_
DED, DEE, CEF, EEC, FEB, DDF, EDD, EDE, FDC, ECF, FCD, FCE, CFC, BFD, BFE, DFB, AFF, EFA, </t>
  </si>
  <si>
    <t xml:space="preserve">FFF, EFF, FFE, FEF, DFF, EFE, _x000D_
EEF, FFD, FEE, FDF, CFF, DFE, DEF, EFD, EEE, FFB, FFC, EDF, FED, BFF, FDE, CFE, FCF, CEF, DFD, _x000D_
DEE, EFB, EFC, EED, DDF, FFA, AFF, EDE, FEB, FEC, BFE, FDD, ECF, BEF, CFD, FCE, CEE, DFB, DFC, FBF, DED, CDF, EFA, 9FF, DDE, </t>
  </si>
  <si>
    <t xml:space="preserve">FFF, EFF, FEF, FFE, DFF, EEF, FDF, _x000D_
EFE, FEE, FFD, CFF, DEF, EDF, FCF, DFE, EEE, FDE, EFD, FED, BFF, CEF, DDF, ECF, FBF, FFB, FFC, CFE, DEE, _x000D_
EDE, FCE, DFD, EED, FDD, AFF, BEF, CDF, DCF, EBF, EFB, EFC, FAF, FEB, FEC, BFE, CEE, DDE, ECE, FBE, FFA, CFD, </t>
  </si>
  <si>
    <t xml:space="preserve">0EF, 0FE, _x000D_
0DD, 1FF, 0DF, 1CF, 0EC, 0EE, 1DE, 0BF, 0FB, 08F, _x000D_
0FD, 1ED, 0CB, 3FE, 0FF, 0CD, 0CE, 1EF, 1BD, 2DF, 0CF, 1BF, 2AF, 09E, 1F9, 1FC, 0DA, 0DC, 1FE, 1CC, 2EE, 06E, 0AA, 0DE, 1CE, 4FF, 15E, 2BE, 5EF, 0AD, 0AF, 19F, 0E9, 2FA, _x000D_
0EB, 07D, 1DB, 03F, </t>
  </si>
  <si>
    <t xml:space="preserve">AEF, _x000D_
BFC, ADF, BFF, BCF, _x000D_
AEE, ABE, ABF, BDE, CFD, BAE, AFA, CFF, DEF, AFC, AFD, EDF, ACD, BEC, BED, </t>
  </si>
  <si>
    <t xml:space="preserve">0FD, 0DF, 0ED, 0EE, 1DD, _x000D_
0CF, 1BF, 0FC, 1EC, 05E, 0DD, 0DE, 5FE, 1CD, 1CE, 2BD, _x000D_
0BF, 1AF, 29F, 1FA, 1FB, 38F, 2EA, 06C, 06D, 0EC, 15C, 1DC, 2CC, 4FE, 4FF, 0CD, 0CE, 099, 04E, 04F, 5EE, 5EF, 1BD, 1BE, 6DE, 13E, 2AD, 2AE, 0E4, 39D, 39E, 0AF, 07B, 48D, </t>
  </si>
  <si>
    <t xml:space="preserve">AFF, _x000D_
AEF, BDF, AFE, BEE, _x000D_
ADF, BCF, CBF, BFC, BFD, AEE, CEC, _x000D_
BDE, CCE, ACF, BBF, CAF, AFC, AFD, CFA, </t>
  </si>
  <si>
    <t xml:space="preserve">1FF, 0F9, 0BE, 2EF, 1E9, 1AE, 0CD, 3DF, 2FD, 2FE, 0FF, 0DB, 0DC, _x000D_
3ED, 1EF, 1CB, 6FF, 0E9, 0EA, 4DD, 3FB, 3FC, 0AE, 0AF, 2DF, 2BB, 2F6, 7EF, 1FD, 1FE, 1D9, 1DA, 0F8, 4EB, 0BD, 19E, 19F, 3CF, _x000D_
0D4, 2ED, 2EE, 099, 2C9, 04F, 1E8, 5DB, 0EF, 1AD, 5FF, 0CB, </t>
  </si>
  <si>
    <t xml:space="preserve">BFE, BFF, ACC, CEE, DDE, _x000D_
ADA, ADB, CFD, AFE, AFF, ECE, BCA, DED, AAE, BEE, BEF, _x000D_
CBA, ABC, ABD, CDE, </t>
  </si>
  <si>
    <t xml:space="preserve">FFF, EFF, FEF, FFE, _x000D_
DFF, EEF, FDF, EFE, FEE, FFD, CFF, DEF, EDF, DFE, FCF, EEE, FDE, EFD, FED, FFB, FFC, _x000D_
BFF, CEF, DDF, CFE, ECF, DEE, EDE, FBF, DFD, FCE, EED, FDD, EFB, EFC, FEB, FEC, FFA, AFF, BEF, CDF, DCF, BFE, CEE, EBF, DDE, ECE, CFD, FAF, DED, </t>
  </si>
  <si>
    <t xml:space="preserve">FFF, EFF, FEF, FFD, FFE, DFF, EEF, _x000D_
FDF, EFD, EFE, FED, FEE, FFC, CFF, DEF, EDF, FCF, DFD, DFE, EED, EEE, FDD, FDE, EFC, FEC, BFF, FFB, CEF, DDF, ECF, CFD, CFE, _x000D_
DED, DEE, FBF, EDD, EDE, FCD, FCE, DFC, EEC, FDC, EFB, AFF, BEF, FEB, CDF, DCF, BFD, BFE, </t>
  </si>
  <si>
    <t xml:space="preserve">FFF, FFD, FFE, EFF, FEF, FFC, EFD, EFE, _x000D_
DFF, FED, FEE, EEF, FDF, FFB, EFC, DFD, DFE, FEC, CFF, EED, EEE, DEF, FDD, FDE, EDF, FCF, FFA, EFB, DFC, CFD, CFE, FEB, _x000D_
EEC, BFF, DED, DEE, CEF, FDC, EDD, EDE, DDF, FCD, FCE, ECF, FF8, FF9, EFA, DFB, FBF, CFC, </t>
  </si>
  <si>
    <t xml:space="preserve">FFF, EFF, FFE, FEF, DFF, EFE, _x000D_
EEF, FFD, FEE, CFF, FDF, DFE, DEF, EFD, EEE, FFB, FFC, BFF, FED, EDF, CFE, FDE, DFD, CEF, DEE, FCF, EFB, EFC, AFF, _x000D_
EED, DDF, FFA, BFE, EDE, FEB, FEC, CFD, BEF, FDD, ECF, CEE, DFB, DFC, 9FF, DED, FCE, CDF, EFA, AFE, DDE, </t>
  </si>
  <si>
    <t xml:space="preserve">FFF, EFF, FFE, FEF, DFF, EFE, EEF, _x000D_
FFD, FEE, FDF, CFF, DFE, DEF, EFD, EEE, EDF, FED, FFB, FFC, FDE, FCF, BFF, CFE, CEF, DFD, DEE, DDF, _x000D_
EED, EFB, EFC, EDE, ECF, FEB, FEC, FDD, FFA, FCE, FBF, AFF, BFE, BEF, CFD, CEE, CDF, DED, DFB, DFC, DDE, DCF, EEB, </t>
  </si>
  <si>
    <t xml:space="preserve">FFF, FEF, EFF, FDF, FFD, FFE, EEF, _x000D_
FCF, FED, FEE, DFF, EDF, EFD, EFE, FBF, FDD, FDE, FFC, DEF, ECF, EED, EEE, CFF, FCD, FCE, FAF, FEC, DDF, DFD, DFE, EBF, EDD, EDE, EFC, CEF, _x000D_
FBD, FBE, F9F, FDC, FFB, DCF, DED, DEE, BFF, ECD, ECE, EAF, EEC, CDF, CFD, </t>
  </si>
  <si>
    <t xml:space="preserve">FFE, FFF, EFE, EFF, FEE, FEF, FFD, DFE, DFF, EEE, EEF, _x000D_
EFD, FDE, FDF, FED, FFC, CFE, CFF, DEE, DEF, DFD, EDE, EDF, EED, EFC, BFE, BFF, FCE, FCF, FDD, FEC, FFB, CEE, CEF, CFD, DDE, DDF, DED, _x000D_
DFC, AFE, AFF, ECE, ECF, EDD, EEC, EFB, BEE, BEF, BFD, FBE, </t>
  </si>
  <si>
    <t xml:space="preserve">FFF, FEF, EFF, FFE, FDF, EEF, _x000D_
DFF, FEE, EFE, FFD, FCF, EDF, DEF, FDE, CFF, EEE, DFE, FED, EFD, FFC, FBF, ECF, DDF, FCE, _x000D_
CEF, EDE, BFF, DEE, FDD, CFE, EED, DFD, FEC, FAF, EFC, EBF, DCF, FBE, FFA, FFB, CDF, ECE, BEF, DDE, AFF, FCD, CEE, EDD, BFE, DED, </t>
  </si>
  <si>
    <t xml:space="preserve">FFF, FEF, EFF, FDF, FFD, FFE, EEF, _x000D_
DFF, FED, FEE, FCF, EDF, EFD, EFE, DEF, FDD, FDE, FBF, FFC, EED, EEE, ECF, CFF, DDF, DFD, DFE, FCD, FCE, FEC, FAF, EDD, EDE, CEF, EBF, EFC, _x000D_
DED, DEE, DCF, BFF, FBD, FBE, FDC, F9F, FFB, CDF, ECD, ECE, CFD, CFE, EEC, </t>
  </si>
  <si>
    <t xml:space="preserve">FFF, FEF, EFF, FDF, FFE, EEF, FCF, _x000D_
DFF, FEE, EDF, EFE, FBF, DEF, FDE, ECF, FFD, CFF, EEE, FAF, DDF, FCE, DFE, FED, EBF, CEF, EDE, F9F, EFD, DCF, _x000D_
FBE, BFF, DEE, FDD, EAF, CDF, ECE, FFB, FFC, F8F, CFE, EED, DBF, FAE, BEF, DDE, FCD, E9F, DFD, CCF, EBE, </t>
  </si>
  <si>
    <t xml:space="preserve">FFF, FEF, EFF, FFE, FDF, _x000D_
EEF, FEE, EFE, DFF, FFD, FCF, EDF, FDE, EEE, DEF, FED, DFE, EFD, CFF, FFC, FBF, ECF, FCE, _x000D_
EDE, DDF, FDD, DEE, EED, CEF, FEC, DFD, CFE, FAF, EFC, BFF, FFA, FFB, EBF, FBE, ECE, DCF, FCD, DDE, EDD, CDF, FDC, DED, CEE, EEC, BEF, </t>
  </si>
  <si>
    <t xml:space="preserve">FFE, FFF, EFE, EFF, FEE, FEF, FFD, DFE, DFF, EEE, EEF, _x000D_
EFD, FDE, FDF, FED, FFC, CFE, CFF, DEE, DEF, DFD, EDE, EDF, EED, EFC, BFE, BFF, FCE, FCF, FDD, FEC, FFB, CEE, CEF, CFD, DDE, DDF, _x000D_
DED, DFC, AFE, AFF, ECE, ECF, EDD, EEC, EFB, BEE, BEF, BFD, FBE, </t>
  </si>
  <si>
    <t xml:space="preserve">FFF, EFF, FFD, FFE, FEF, DFF, EFD, EFE, EEF, _x000D_
CFF, FFC, FED, FEE, FDF, DFD, DFE, DEF, BFF, EFC, EED, EEE, EDF, CFD, CFE, CEF, FFB, AFF, FEC, FDD, FDE, DFC, FCF, DED, DEE, DDF, BFD, BFE, _x000D_
BEF, EFB, 9FF, EEC, EDD, EDE, CFC, ECF, CED, CEE, CDF, AFD, AFE, </t>
  </si>
  <si>
    <t xml:space="preserve">FFE, FFF, EFE, EFF, FEE, FEF, FFD, DFE, DFF, EEE, EEF, _x000D_
EFD, FDE, FDF, FED, FFC, CFE, CFF, DEE, DEF, DFD, EDE, EDF, EED, EFC, FCE, FCF, BFE, BFF, FDD, FEC, FFB, CEE, CEF, CFD, DDE, DDF, _x000D_
DED, DFC, ECE, ECF, AFE, AFF, EDD, EEC, EFB, BEE, BEF, FBE, FBF, </t>
  </si>
  <si>
    <t xml:space="preserve">0CF, 1FF, 2EF, 0EC, 0FB, _x000D_
0FF, 1F9, 0BF, 1EF, 0CE, 1FE, 2DF, 1AF, 0DC, 0DD, 1BE, 2EE, 3CF, 08D, 0EB, 1CC, _x000D_
2FD, 09C, 3DE, 4BF, 0F9, 0FA, 1DB, 0EF, 0AA, 2BC, 3ED, 1E9, 1EA, 0B9, 0FE, 1DF, 5FE, 0AF, 19A, 3FB, 0C8, 1F8, 0BE, 2D9, 1EE, 2CF, 6EE, 19F, 4EB, </t>
  </si>
  <si>
    <t xml:space="preserve">AED, AFC, CFF, _x000D_
BFA, ACF, ADD, ADE, BFF, BBF, _x000D_
AEC, BCD, BCE, AAB, CEF, AFA, AFB, BDC, ABA, CFE, CBD, </t>
  </si>
  <si>
    <t xml:space="preserve">FFF, EFF, FFE, FEF, DFF, EFE, _x000D_
EEF, FFD, CFF, FEE, FDF, DFE, DEF, EFD, BFF, EEE, EDF, FFC, CFE, FED, CEF, FDE, FCF, DFD, DEE, AFF, _x000D_
DDF, EFC, BFE, EED, BEF, EDE, ECF, FFA, FFB, CFD, FEC, CEE, 9FF, FDD, CDF, FCE, DFC, FBF, DED, AFE, AEF, DDE, DCF, EFA, </t>
  </si>
  <si>
    <t xml:space="preserve">FFF, FFD, FFE, EFF, FEF, FFC, EFD, EFE, _x000D_
FED, FEE, DFF, EEF, FDF, FFB, EFC, FEC, DFD, DFE, EED, EEE, FDD, FDE, CFF, DEF, EDF, FCF, FFA, EFB, FEB, DFC, EEC, FDC, _x000D_
CFD, CFE, DED, DEE, EDD, EDE, BFF, FCD, FCE, CEF, DDF, ECF, FBF, FF8, FF9, EFA, FEA, DFB, </t>
  </si>
  <si>
    <t xml:space="preserve">FFE, FFF, FFD, FEE, FEF, EFE, EFF, FFC, FED, EFD, _x000D_
FFA, FFB, FDE, FDF, EEE, EEF, DFE, DFF, FEC, EFC, FF9, FDD, EED, DFD, FEA, FEB, EFA, EFB, FF8, FCE, FCF, EDE, EDF, DEE, DEF, CFE, CFF, FDC, EEC, DFC, FE9, EF9, _x000D_
FF7, FCD, EDD, DED, CFD, FDA, FDB, EEA, </t>
  </si>
  <si>
    <t xml:space="preserve">FFE, FFF, FFD, FEE, FEF, EFE, EFF, FFC, FED, EFD, _x000D_
FFA, FFB, FDE, FDF, EEE, EEF, DFE, DFF, FEC, EFC, </t>
  </si>
  <si>
    <t xml:space="preserve">FFF, EFF, FEF, FFE, DFF, _x000D_
EEF, EFE, FDF, FEE, FFD, CFF, DEF, DFE, EDF, EEE, EFD, FCF, FDE, FED, FFC, BFF, _x000D_
CEF, CFE, DDF, DEE, DFD, ECF, EDE, EED, EFC, FCE, FBF, FDD, FEC, FFA, FFB, AFF, BEF, BFE, CDF, CEE, CFD, DCF, DDE, DED, DFC, ECE, EBF, EDD, EEC, </t>
  </si>
  <si>
    <t xml:space="preserve">FFF, EFF, FEF, FFD, FFE, DFF, EEF, _x000D_
EFD, EFE, FDF, FED, FEE, CFF, FFC, DEF, DFD, DFE, EDF, EED, EEE, BFF, EFC, FCF, FDD, FDE, CEF, FEC, CFD, CFE, FFB, DDF, DED, DEE, DFC, _x000D_
AFF, ECF, EDD, EDE, BEF, EEC, BFD, BFE, EFB, FBF, FCD, FCE, CDF, FDC, CED, CEE, </t>
  </si>
  <si>
    <t xml:space="preserve">FFF, EFF, FEF, FFE, DFF, EEF, EFE, _x000D_
CFF, FDF, FEE, FFD, DEF, DFE, BFF, EDF, EEE, EFD, CEF, FCF, CFE, FDE, FED, FFB, FFC, AFF, DDF, DEE, DFD, _x000D_
BEF, ECF, BFE, EDE, EED, EFB, EFC, 9FF, CDF, CEE, FBF, FCE, CFD, FDD, FEB, FEC, AEF, DCF, AFE, FFA, DDE, DED, </t>
  </si>
  <si>
    <t xml:space="preserve">FFF, EFF, FFE, FEF, DFF, EFE, _x000D_
FFD, EEF, FEE, CFF, DFE, FDF, EFD, DEF, FFB, FFC, EEE, BFF, FED, CFE, EDF, DFD, FDE, CEF, EFB, EFC, DEE, _x000D_
FFA, FCF, AFF, EED, BFE, DDF, FEB, FEC, CFD, EDE, BEF, DFB, DFC, FDD, CEE, EFA, ECF, 9FF, DED, FCE, FF9, AFE, CDF, </t>
  </si>
  <si>
    <t xml:space="preserve">FFF, FEF, FFE, EFF, FDF, FEE, FFC, FFD, _x000D_
EEF, EFE, DFF, FCF, FDE, FEC, FED, FFB, EDF, EEE, EFC, EFD, DEF, DFE, CFF, FBF, FCE, FDC, FDD, FEB, ECF, FFA, EDE, _x000D_
EEC, EED, EFB, DDF, DEE, DFC, DFD, CEF, CFE, BFF, FAF, FBE, FCC, FCD, FDB, FEA, EBF, ECE, FF9, </t>
  </si>
  <si>
    <t xml:space="preserve">FFF, FEF, FFE, EFF, FDF, FEE, FFC, FFD, _x000D_
EEF, EFE, DFF, FCF, FDE, FEC, FED, FFB, EDF, EEE, EFC, EFD, DEF, DFE, CFF, FBF, FCE, FDC, FDD, FEB, FFA, ECF, EDE, _x000D_
EEC, EED, EFB, DDF, DEE, DFC, DFD, CEF, CFE, FAF, FBE, BFF, FCC, FCD, FDB, FEA, EBF, ECE, FF9, </t>
  </si>
  <si>
    <t xml:space="preserve">FFF, EFF, FFD, FFE, FEF, DFF, EFD, EFE, _x000D_
FFC, EEF, FED, FEE, FDF, CFF, DFD, DFE, EFC, DEF, EED, EEE, FFB, FEC, EDF, FDD, FDE, FCF, BFF, CFD, CFE, DFC, CEF, _x000D_
DED, DEE, EFB, EEC, DDF, FF9, FFA, EDD, EDE, FEB, FDC, ECF, AFF, FCD, FCE, BFD, BFE, FBF, CFC, </t>
  </si>
  <si>
    <t xml:space="preserve">FFF, EFF, FFE, FEF, DFF, _x000D_
EFE, EEF, FFD, FEE, FDF, CFF, DFE, DEF, EFD, EEE, EDF, FFB, FFC, FED, FDE, FCF, BFF, CFE, CEF, _x000D_
DFD, DEE, DDF, EFB, EFC, EED, EDE, ECF, FFA, FEB, FEC, FDD, AFF, FCE, FBF, BFE, BEF, CFD, CEE, CDF, DFB, DFC, DED, DDE, DCF, EFA, </t>
  </si>
  <si>
    <t xml:space="preserve">0FC, 0DE, 0EC, 0ED, _x000D_
1DC, 0CE, 0CF, 2CC, 1BE, 4FF, 0FB, 1EB, 2F9, 0DC, 0DD, _x000D_
2DB, 1CC, 1CD, 0BE, 0BF, 2BC, 1AE, 1AF, 3AC, 29E, 3FF, 04D, 38E, 4EF, 5FD, 13D, 6ED, 5DF, 0EB, 02F, 1F9, 1FA, 6CF, 1DB, 2E9, 2EA, 0CC, 0CD, 11F, 07A, 3D9, 2CB, 1BC, 1BD, _x000D_
0AE, </t>
  </si>
  <si>
    <t xml:space="preserve">FFF, EFF, FEF, FFD, FFE, DFF, _x000D_
EEF, EFD, EFE, FDF, FED, FEE, FFC, CFF, DEF, DFD, DFE, EDF, EED, EEE, FCF, EFC, FDD, FDE, FEC, FFB, BFF, CEF, CFD, CFE, _x000D_
DDF, DED, DEE, ECF, DFC, EDD, EDE, EEC, FBF, FCD, FCE, EFB, FDC, FEB, AFF, FFA, BEF, BFD, BFE, CDF, </t>
  </si>
  <si>
    <t>フェアリー,ノーマル,</t>
  </si>
  <si>
    <t>はがね,あく,</t>
  </si>
  <si>
    <t>でんき,いわ,</t>
  </si>
  <si>
    <t>でんき,むし,</t>
  </si>
  <si>
    <t>はがね,ドラゴン,</t>
  </si>
  <si>
    <t>でんき,みず,</t>
  </si>
  <si>
    <t>ノーマル,ノーマル,</t>
  </si>
  <si>
    <t>はがね,いわ,</t>
  </si>
  <si>
    <t>フェアリー,あく,</t>
  </si>
  <si>
    <t>こおり,エスパー,</t>
  </si>
  <si>
    <t>どく,むし,</t>
  </si>
  <si>
    <t>じめん,ほのお,</t>
  </si>
  <si>
    <t>ひこう,こおり,</t>
  </si>
  <si>
    <t>でんき,でんき,</t>
  </si>
  <si>
    <t>どく,くさ,</t>
  </si>
  <si>
    <t>じめん,むし,</t>
  </si>
  <si>
    <t>ゴースト,かくとう,</t>
  </si>
  <si>
    <t>でんき,ドラゴン,</t>
  </si>
  <si>
    <t>v1.9.1</t>
    <phoneticPr fontId="3"/>
  </si>
  <si>
    <t>種族シートに追加（コアルヒー、スワンナ、そらをとぶピカチュウ）。</t>
    <rPh sb="0" eb="2">
      <t>シュゾク</t>
    </rPh>
    <rPh sb="6" eb="8">
      <t>ツイカ</t>
    </rPh>
    <phoneticPr fontId="3"/>
  </si>
  <si>
    <t>Added some pokemons.</t>
    <phoneticPr fontId="3"/>
  </si>
  <si>
    <t xml:space="preserve"> 各リーグの上限CPに対して、mTCP最大のときのCPがある程度小さい場合（スーパー・ハイパーリーグにおいては上限値－500、マスターリーグにおいては2500以下）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</si>
  <si>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X</t>
    <phoneticPr fontId="3"/>
  </si>
  <si>
    <t>Y</t>
    <phoneticPr fontId="3"/>
  </si>
  <si>
    <t>補助線</t>
    <rPh sb="0" eb="3">
      <t>ホジョセン</t>
    </rPh>
    <phoneticPr fontId="3"/>
  </si>
  <si>
    <t>ここまで</t>
    <phoneticPr fontId="3"/>
  </si>
  <si>
    <t>気球1</t>
    <rPh sb="0" eb="2">
      <t>キキュウ</t>
    </rPh>
    <phoneticPr fontId="3"/>
  </si>
  <si>
    <t>ベトベター</t>
    <phoneticPr fontId="3"/>
  </si>
  <si>
    <t>ラプラス</t>
    <phoneticPr fontId="3"/>
  </si>
  <si>
    <t>スイクン</t>
    <phoneticPr fontId="3"/>
  </si>
  <si>
    <t>ロケット団</t>
  </si>
  <si>
    <t>係数a</t>
    <rPh sb="0" eb="2">
      <t>ケイスウ</t>
    </rPh>
    <phoneticPr fontId="3"/>
  </si>
  <si>
    <t>係数b</t>
    <rPh sb="0" eb="2">
      <t>ケイスウ</t>
    </rPh>
    <phoneticPr fontId="3"/>
  </si>
  <si>
    <t>範囲</t>
    <rPh sb="0" eb="2">
      <t>ハンイ</t>
    </rPh>
    <phoneticPr fontId="3"/>
  </si>
  <si>
    <t>ここから</t>
    <phoneticPr fontId="3"/>
  </si>
  <si>
    <t>cDPS_prg</t>
    <phoneticPr fontId="3"/>
  </si>
  <si>
    <t>―</t>
    <phoneticPr fontId="3"/>
  </si>
  <si>
    <t>補助線</t>
    <rPh sb="0" eb="3">
      <t>ホジョセン</t>
    </rPh>
    <phoneticPr fontId="3"/>
  </si>
  <si>
    <t>タイプに「なし」以外を設定し、作成ボタンを押すことで、グラフ上に補助線を引くことができます。設定項目は以下の通りです。</t>
    <rPh sb="8" eb="10">
      <t>イガイ</t>
    </rPh>
    <rPh sb="11" eb="13">
      <t>セッテイ</t>
    </rPh>
    <rPh sb="15" eb="17">
      <t>サクセイ</t>
    </rPh>
    <rPh sb="21" eb="22">
      <t>オ</t>
    </rPh>
    <rPh sb="30" eb="31">
      <t>ジョウ</t>
    </rPh>
    <rPh sb="32" eb="35">
      <t>ホジョセン</t>
    </rPh>
    <rPh sb="36" eb="37">
      <t>ヒ</t>
    </rPh>
    <rPh sb="46" eb="48">
      <t>セッテイ</t>
    </rPh>
    <rPh sb="48" eb="50">
      <t>コウモク</t>
    </rPh>
    <rPh sb="51" eb="53">
      <t>イカ</t>
    </rPh>
    <rPh sb="54" eb="55">
      <t>トオ</t>
    </rPh>
    <phoneticPr fontId="3"/>
  </si>
  <si>
    <t>補助線の種類を指定します。</t>
    <rPh sb="0" eb="3">
      <t>ホジョセン</t>
    </rPh>
    <rPh sb="4" eb="6">
      <t>シュルイ</t>
    </rPh>
    <rPh sb="7" eb="9">
      <t>シテイ</t>
    </rPh>
    <phoneticPr fontId="3"/>
  </si>
  <si>
    <t>なし</t>
    <phoneticPr fontId="3"/>
  </si>
  <si>
    <t>補助線を消すには、タイプを「なし」にして作成ボタンを押します。</t>
    <rPh sb="0" eb="3">
      <t>ホジョセン</t>
    </rPh>
    <rPh sb="4" eb="5">
      <t>ケ</t>
    </rPh>
    <rPh sb="20" eb="22">
      <t>サクセイ</t>
    </rPh>
    <rPh sb="26" eb="27">
      <t>オ</t>
    </rPh>
    <phoneticPr fontId="3"/>
  </si>
  <si>
    <t>補助線を表示しません。</t>
    <rPh sb="0" eb="3">
      <t>ホジョセン</t>
    </rPh>
    <rPh sb="4" eb="6">
      <t>ヒョウジ</t>
    </rPh>
    <phoneticPr fontId="3"/>
  </si>
  <si>
    <t>線形</t>
    <rPh sb="0" eb="2">
      <t>センケイ</t>
    </rPh>
    <phoneticPr fontId="3"/>
  </si>
  <si>
    <t>直線を引きます。y = ax + b</t>
    <rPh sb="0" eb="2">
      <t>チョクセン</t>
    </rPh>
    <rPh sb="3" eb="4">
      <t>ヒ</t>
    </rPh>
    <phoneticPr fontId="3"/>
  </si>
  <si>
    <t>べき乗</t>
    <rPh sb="2" eb="3">
      <t>ジョウ</t>
    </rPh>
    <phoneticPr fontId="3"/>
  </si>
  <si>
    <t>べき関数の曲線を引きます。y = a・x^b</t>
    <rPh sb="2" eb="4">
      <t>カンスウ</t>
    </rPh>
    <rPh sb="5" eb="7">
      <t>キョクセン</t>
    </rPh>
    <rPh sb="8" eb="9">
      <t>ヒ</t>
    </rPh>
    <phoneticPr fontId="3"/>
  </si>
  <si>
    <t>タイプ</t>
    <phoneticPr fontId="3"/>
  </si>
  <si>
    <t>係数a, b</t>
    <rPh sb="0" eb="2">
      <t>ケイスウ</t>
    </rPh>
    <phoneticPr fontId="3"/>
  </si>
  <si>
    <t>関数の係数(定数)を指定します。関数の数式はタイプごとに上の通りです。</t>
    <rPh sb="0" eb="2">
      <t>カンスウ</t>
    </rPh>
    <rPh sb="3" eb="5">
      <t>ケイスウ</t>
    </rPh>
    <rPh sb="6" eb="8">
      <t>テイスウ</t>
    </rPh>
    <rPh sb="10" eb="12">
      <t>シテイ</t>
    </rPh>
    <rPh sb="16" eb="18">
      <t>カンスウ</t>
    </rPh>
    <rPh sb="19" eb="21">
      <t>スウシキ</t>
    </rPh>
    <rPh sb="28" eb="29">
      <t>ウエ</t>
    </rPh>
    <rPh sb="30" eb="31">
      <t>トオ</t>
    </rPh>
    <phoneticPr fontId="3"/>
  </si>
  <si>
    <t>範囲</t>
    <rPh sb="0" eb="2">
      <t>ハンイ</t>
    </rPh>
    <phoneticPr fontId="3"/>
  </si>
  <si>
    <t>ここまで</t>
    <phoneticPr fontId="3"/>
  </si>
  <si>
    <t>ここから,</t>
    <phoneticPr fontId="3"/>
  </si>
  <si>
    <t>補助線を引く範囲をxの値で指定します。</t>
    <rPh sb="0" eb="3">
      <t>ホジョセン</t>
    </rPh>
    <rPh sb="4" eb="5">
      <t>ヒ</t>
    </rPh>
    <rPh sb="6" eb="8">
      <t>ハンイ</t>
    </rPh>
    <rPh sb="11" eb="12">
      <t>アタイ</t>
    </rPh>
    <rPh sb="13" eb="15">
      <t>シテイ</t>
    </rPh>
    <phoneticPr fontId="3"/>
  </si>
  <si>
    <t>X軸が耐久力、Y軸がcDPS（或いはcDPT）の場合で、gTCP=一定値（或いはmTCP=一定値）の補助線を引くには、</t>
    <rPh sb="1" eb="2">
      <t>ジク</t>
    </rPh>
    <rPh sb="3" eb="6">
      <t>タイキュウリョク</t>
    </rPh>
    <rPh sb="8" eb="9">
      <t>ジク</t>
    </rPh>
    <rPh sb="15" eb="16">
      <t>アル</t>
    </rPh>
    <rPh sb="24" eb="26">
      <t>バアイ</t>
    </rPh>
    <rPh sb="33" eb="35">
      <t>イッテイ</t>
    </rPh>
    <rPh sb="35" eb="36">
      <t>チ</t>
    </rPh>
    <rPh sb="37" eb="38">
      <t>アル</t>
    </rPh>
    <rPh sb="45" eb="48">
      <t>イッテイチ</t>
    </rPh>
    <rPh sb="50" eb="53">
      <t>ホジョセン</t>
    </rPh>
    <rPh sb="54" eb="55">
      <t>ヒ</t>
    </rPh>
    <phoneticPr fontId="3"/>
  </si>
  <si>
    <t>タイプにべき乗、係数aに任意の値、係数bに-1を指定します。</t>
    <rPh sb="6" eb="7">
      <t>ジョウ</t>
    </rPh>
    <rPh sb="8" eb="10">
      <t>ケイスウ</t>
    </rPh>
    <rPh sb="12" eb="14">
      <t>ニンイ</t>
    </rPh>
    <rPh sb="15" eb="16">
      <t>アタイ</t>
    </rPh>
    <rPh sb="17" eb="19">
      <t>ケイスウ</t>
    </rPh>
    <rPh sb="24" eb="26">
      <t>シテイ</t>
    </rPh>
    <phoneticPr fontId="3"/>
  </si>
  <si>
    <t>・</t>
    <phoneticPr fontId="3"/>
  </si>
  <si>
    <t>補助線については、「種族マップ」の「補助線」の節をご参照ください。</t>
    <rPh sb="0" eb="3">
      <t>ホジョセン</t>
    </rPh>
    <rPh sb="10" eb="12">
      <t>シュゾク</t>
    </rPh>
    <rPh sb="18" eb="21">
      <t>ホジョセン</t>
    </rPh>
    <rPh sb="23" eb="24">
      <t>セツ</t>
    </rPh>
    <rPh sb="26" eb="28">
      <t>サンショウ</t>
    </rPh>
    <phoneticPr fontId="3"/>
  </si>
  <si>
    <t>v1.10</t>
    <phoneticPr fontId="3"/>
  </si>
  <si>
    <t>種族マップ、個体マップに補助線機能を追加。種族SLシートの欠陥修正。</t>
    <rPh sb="0" eb="2">
      <t>シュゾク</t>
    </rPh>
    <rPh sb="6" eb="8">
      <t>コタイ</t>
    </rPh>
    <rPh sb="12" eb="15">
      <t>ホジョセン</t>
    </rPh>
    <rPh sb="15" eb="17">
      <t>キノウ</t>
    </rPh>
    <rPh sb="18" eb="20">
      <t>ツイカ</t>
    </rPh>
    <rPh sb="21" eb="23">
      <t>シュゾク</t>
    </rPh>
    <rPh sb="29" eb="31">
      <t>ケッカン</t>
    </rPh>
    <rPh sb="31" eb="33">
      <t>シュウセイ</t>
    </rPh>
    <phoneticPr fontId="3"/>
  </si>
  <si>
    <t>Added feature of auxilary line.</t>
    <phoneticPr fontId="3"/>
  </si>
  <si>
    <t>スーパーリーグ</t>
    <phoneticPr fontId="3"/>
  </si>
  <si>
    <t>種族分析</t>
    <phoneticPr fontId="3"/>
  </si>
  <si>
    <t>耐久力</t>
    <phoneticPr fontId="3"/>
  </si>
  <si>
    <t>cDPS_gCdps1</t>
    <phoneticPr fontId="3"/>
  </si>
  <si>
    <t>1'1"</t>
    <phoneticPr fontId="3"/>
  </si>
  <si>
    <t>耐久力</t>
    <phoneticPr fontId="3"/>
  </si>
  <si>
    <t>耐久力_pr</t>
    <phoneticPr fontId="3"/>
  </si>
  <si>
    <t>なし</t>
    <phoneticPr fontId="3"/>
  </si>
  <si>
    <t>なし</t>
    <phoneticPr fontId="3"/>
  </si>
  <si>
    <t>ジム</t>
    <phoneticPr fontId="3"/>
  </si>
  <si>
    <t>KT</t>
    <phoneticPr fontId="3"/>
  </si>
  <si>
    <t>定義リスト2</t>
    <phoneticPr fontId="3"/>
  </si>
  <si>
    <t>定義リスト3</t>
    <phoneticPr fontId="3"/>
  </si>
  <si>
    <t>定義リスト4</t>
    <phoneticPr fontId="3"/>
  </si>
  <si>
    <t>定義リスト5</t>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</si>
  <si>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</si>
  <si>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</si>
  <si>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</si>
  <si>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</si>
  <si>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</si>
  <si>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</si>
  <si>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</si>
  <si>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</si>
  <si>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</si>
  <si>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</si>
  <si>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</si>
  <si>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</si>
  <si>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</si>
  <si>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</si>
  <si>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</si>
  <si>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</si>
  <si>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</si>
  <si>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</si>
  <si>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</si>
  <si>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</si>
  <si>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</si>
  <si>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</si>
  <si>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</si>
  <si>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</si>
  <si>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</si>
  <si>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</si>
  <si>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</si>
  <si>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</si>
  <si>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</si>
  <si>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</si>
  <si>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</si>
  <si>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</si>
  <si>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</si>
  <si>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</si>
  <si>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</si>
  <si>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</si>
  <si>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</si>
  <si>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</si>
  <si>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</si>
  <si>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</si>
  <si>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</si>
  <si>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</si>
  <si>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</si>
  <si>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</si>
  <si>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</si>
  <si>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</si>
  <si>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</si>
  <si>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</si>
  <si>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</si>
  <si>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</si>
  <si>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</si>
  <si>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</si>
  <si>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</si>
  <si>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</si>
  <si>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</si>
  <si>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</si>
  <si>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</si>
  <si>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</si>
  <si>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</si>
  <si>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</si>
  <si>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</si>
  <si>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</si>
  <si>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個体値</t>
    </r>
    <r>
      <rPr>
        <sz val="10"/>
        <color rgb="FFB7E0FF"/>
        <rFont val="メイリオ"/>
        <family val="3"/>
        <charset val="128"/>
        <scheme val="minor"/>
      </rPr>
      <t>_l1</t>
    </r>
    <phoneticPr fontId="3"/>
  </si>
  <si>
    <r>
      <t>(たまご)</t>
    </r>
    <r>
      <rPr>
        <sz val="10"/>
        <color rgb="FFB7E0FF"/>
        <rFont val="メイリオ"/>
        <family val="3"/>
        <charset val="128"/>
        <scheme val="minor"/>
      </rPr>
      <t>_l1</t>
    </r>
    <phoneticPr fontId="3"/>
  </si>
  <si>
    <r>
      <t>mTCP</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</si>
  <si>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</si>
  <si>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個体値</t>
    </r>
    <r>
      <rPr>
        <sz val="10"/>
        <color rgb="FF8ACDFF"/>
        <rFont val="メイリオ"/>
        <family val="3"/>
        <charset val="128"/>
        <scheme val="minor"/>
      </rPr>
      <t>_l2</t>
    </r>
    <phoneticPr fontId="3"/>
  </si>
  <si>
    <r>
      <t>(たまご)</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</si>
  <si>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</si>
  <si>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</si>
  <si>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個体値</t>
    </r>
    <r>
      <rPr>
        <sz val="10"/>
        <color rgb="FF48B1FF"/>
        <rFont val="メイリオ"/>
        <family val="3"/>
        <charset val="128"/>
        <scheme val="minor"/>
      </rPr>
      <t>_l3</t>
    </r>
    <phoneticPr fontId="3"/>
  </si>
  <si>
    <r>
      <t>(たまご)</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</si>
  <si>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</si>
  <si>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</si>
  <si>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ATK</t>
    </r>
    <r>
      <rPr>
        <sz val="10"/>
        <color rgb="FFFFFFFF"/>
        <rFont val="メイリオ"/>
        <family val="3"/>
        <charset val="128"/>
        <scheme val="minor"/>
      </rPr>
      <t>_ind</t>
    </r>
    <phoneticPr fontId="3"/>
  </si>
  <si>
    <r>
      <t>DEF</t>
    </r>
    <r>
      <rPr>
        <sz val="10"/>
        <color rgb="FFFFFFFF"/>
        <rFont val="メイリオ"/>
        <family val="3"/>
        <charset val="128"/>
        <scheme val="minor"/>
      </rPr>
      <t>_ind</t>
    </r>
    <phoneticPr fontId="3"/>
  </si>
  <si>
    <r>
      <t>HP</t>
    </r>
    <r>
      <rPr>
        <sz val="10"/>
        <color rgb="FFFFFFFF"/>
        <rFont val="メイリオ"/>
        <family val="3"/>
        <charset val="128"/>
        <scheme val="minor"/>
      </rPr>
      <t>_ind</t>
    </r>
    <phoneticPr fontId="3"/>
  </si>
  <si>
    <r>
      <t>ダメージ</t>
    </r>
    <r>
      <rPr>
        <sz val="10"/>
        <color rgb="FFFFFFC5"/>
        <rFont val="メイリオ"/>
        <family val="3"/>
        <charset val="128"/>
        <scheme val="minor"/>
      </rPr>
      <t>_mn</t>
    </r>
    <phoneticPr fontId="3"/>
  </si>
  <si>
    <r>
      <t>tDPT</t>
    </r>
    <r>
      <rPr>
        <sz val="10"/>
        <color rgb="FFFFFFC5"/>
        <rFont val="メイリオ"/>
        <family val="3"/>
        <charset val="128"/>
        <scheme val="minor"/>
      </rPr>
      <t>_mn</t>
    </r>
    <phoneticPr fontId="3"/>
  </si>
  <si>
    <r>
      <t>EPT</t>
    </r>
    <r>
      <rPr>
        <sz val="10"/>
        <color rgb="FFFFFFC5"/>
        <rFont val="メイリオ"/>
        <family val="3"/>
        <charset val="128"/>
        <scheme val="minor"/>
      </rPr>
      <t>_mn</t>
    </r>
    <phoneticPr fontId="3"/>
  </si>
  <si>
    <r>
      <t>ダメージ</t>
    </r>
    <r>
      <rPr>
        <sz val="10"/>
        <color rgb="FFFFDE79"/>
        <rFont val="メイリオ"/>
        <family val="3"/>
        <charset val="128"/>
        <scheme val="minor"/>
      </rPr>
      <t>_ms1</t>
    </r>
    <phoneticPr fontId="3"/>
  </si>
  <si>
    <r>
      <t>DPE</t>
    </r>
    <r>
      <rPr>
        <sz val="10"/>
        <color rgb="FFFFDE79"/>
        <rFont val="メイリオ"/>
        <family val="3"/>
        <charset val="128"/>
        <scheme val="minor"/>
      </rPr>
      <t>_ms1</t>
    </r>
    <phoneticPr fontId="3"/>
  </si>
  <si>
    <r>
      <t>cDPT</t>
    </r>
    <r>
      <rPr>
        <sz val="10"/>
        <color rgb="FFFFFFFF"/>
        <rFont val="メイリオ"/>
        <family val="3"/>
        <charset val="128"/>
        <scheme val="minor"/>
      </rPr>
      <t>_ms1</t>
    </r>
    <phoneticPr fontId="3"/>
  </si>
  <si>
    <r>
      <t>Cyc</t>
    </r>
    <r>
      <rPr>
        <sz val="10"/>
        <color rgb="FFFFFFFF"/>
        <rFont val="メイリオ"/>
        <family val="3"/>
        <charset val="128"/>
        <scheme val="minor"/>
      </rPr>
      <t>_ms1</t>
    </r>
    <phoneticPr fontId="3"/>
  </si>
  <si>
    <r>
      <t>ダメージ</t>
    </r>
    <r>
      <rPr>
        <sz val="10"/>
        <color rgb="FFFFCE39"/>
        <rFont val="メイリオ"/>
        <family val="3"/>
        <charset val="128"/>
        <scheme val="minor"/>
      </rPr>
      <t>_ms2</t>
    </r>
    <phoneticPr fontId="3"/>
  </si>
  <si>
    <r>
      <t>DPE</t>
    </r>
    <r>
      <rPr>
        <sz val="10"/>
        <color rgb="FFFFCE39"/>
        <rFont val="メイリオ"/>
        <family val="3"/>
        <charset val="128"/>
        <scheme val="minor"/>
      </rPr>
      <t>_ms2</t>
    </r>
    <phoneticPr fontId="3"/>
  </si>
  <si>
    <r>
      <t>cDPT</t>
    </r>
    <r>
      <rPr>
        <sz val="10"/>
        <color rgb="FFFFFFFF"/>
        <rFont val="メイリオ"/>
        <family val="3"/>
        <charset val="128"/>
        <scheme val="minor"/>
      </rPr>
      <t>_ms2</t>
    </r>
    <phoneticPr fontId="3"/>
  </si>
  <si>
    <r>
      <t>Cyc</t>
    </r>
    <r>
      <rPr>
        <sz val="10"/>
        <color rgb="FFFFFFFF"/>
        <rFont val="メイリオ"/>
        <family val="3"/>
        <charset val="128"/>
        <scheme val="minor"/>
      </rPr>
      <t>_ms2</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</si>
  <si>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</si>
  <si>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</si>
  <si>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</si>
  <si>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</si>
  <si>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</si>
  <si>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</si>
  <si>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</si>
  <si>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</si>
  <si>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</si>
  <si>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</si>
  <si>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</si>
  <si>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</si>
  <si>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</si>
  <si>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</si>
  <si>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</si>
  <si>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</si>
  <si>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</si>
  <si>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</si>
  <si>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</si>
  <si>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</si>
  <si>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</si>
  <si>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</si>
  <si>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PL</t>
    </r>
    <r>
      <rPr>
        <sz val="10"/>
        <color rgb="FFDDF0FF"/>
        <rFont val="メイリオ"/>
        <family val="2"/>
        <charset val="128"/>
        <scheme val="minor"/>
      </rPr>
      <t>_l1</t>
    </r>
    <phoneticPr fontId="3"/>
  </si>
  <si>
    <r>
      <t>CP</t>
    </r>
    <r>
      <rPr>
        <sz val="10"/>
        <color rgb="FFDDF0FF"/>
        <rFont val="メイリオ"/>
        <family val="2"/>
        <charset val="128"/>
        <scheme val="minor"/>
      </rPr>
      <t>_l1</t>
    </r>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</si>
  <si>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</si>
  <si>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</si>
  <si>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t>
    </r>
    <r>
      <rPr>
        <sz val="10"/>
        <color rgb="FFDDF0FF"/>
        <rFont val="メイリオ"/>
        <family val="2"/>
        <charset val="128"/>
        <scheme val="minor"/>
      </rPr>
      <t>_p2l1</t>
    </r>
    <phoneticPr fontId="3"/>
  </si>
  <si>
    <r>
      <t>PL</t>
    </r>
    <r>
      <rPr>
        <sz val="10"/>
        <color rgb="FFB7E0FF"/>
        <rFont val="メイリオ"/>
        <family val="2"/>
        <charset val="128"/>
        <scheme val="minor"/>
      </rPr>
      <t>_l2</t>
    </r>
    <phoneticPr fontId="3"/>
  </si>
  <si>
    <r>
      <t>CP</t>
    </r>
    <r>
      <rPr>
        <sz val="10"/>
        <color rgb="FFB7E0FF"/>
        <rFont val="メイリオ"/>
        <family val="2"/>
        <charset val="128"/>
        <scheme val="minor"/>
      </rPr>
      <t>_l2</t>
    </r>
    <phoneticPr fontId="3"/>
  </si>
  <si>
    <r>
      <t>mTCP</t>
    </r>
    <r>
      <rPr>
        <sz val="10"/>
        <color rgb="FFB7E0FF"/>
        <rFont val="メイリオ"/>
        <family val="2"/>
        <charset val="128"/>
        <scheme val="minor"/>
      </rPr>
      <t>_1l2</t>
    </r>
    <phoneticPr fontId="3"/>
  </si>
  <si>
    <r>
      <t>mTCP</t>
    </r>
    <r>
      <rPr>
        <sz val="10"/>
        <color rgb="FFB7E0FF"/>
        <rFont val="メイリオ"/>
        <family val="2"/>
        <charset val="128"/>
        <scheme val="minor"/>
      </rPr>
      <t>_2l2</t>
    </r>
    <phoneticPr fontId="3"/>
  </si>
  <si>
    <r>
      <t>%</t>
    </r>
    <r>
      <rPr>
        <sz val="10"/>
        <color rgb="FFB7E0FF"/>
        <rFont val="メイリオ"/>
        <family val="2"/>
        <charset val="128"/>
        <scheme val="minor"/>
      </rPr>
      <t>_p2l2</t>
    </r>
    <phoneticPr fontId="3"/>
  </si>
  <si>
    <r>
      <t>PL</t>
    </r>
    <r>
      <rPr>
        <sz val="10"/>
        <color rgb="FF69BFFF"/>
        <rFont val="メイリオ"/>
        <family val="2"/>
        <charset val="128"/>
        <scheme val="minor"/>
      </rPr>
      <t>_l3</t>
    </r>
    <phoneticPr fontId="3"/>
  </si>
  <si>
    <r>
      <t>CP</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</si>
  <si>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</si>
  <si>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mTCP</t>
    </r>
    <r>
      <rPr>
        <sz val="10"/>
        <color rgb="FF69BFFF"/>
        <rFont val="メイリオ"/>
        <family val="2"/>
        <charset val="128"/>
        <scheme val="minor"/>
      </rPr>
      <t>_2l3</t>
    </r>
    <phoneticPr fontId="3"/>
  </si>
  <si>
    <r>
      <t>%</t>
    </r>
    <r>
      <rPr>
        <sz val="10"/>
        <color rgb="FF69BFFF"/>
        <rFont val="メイリオ"/>
        <family val="2"/>
        <charset val="128"/>
        <scheme val="minor"/>
      </rPr>
      <t>_p2l3</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</si>
  <si>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</si>
  <si>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</si>
  <si>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</si>
  <si>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</si>
  <si>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</si>
  <si>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</si>
  <si>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</si>
  <si>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</si>
  <si>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</si>
  <si>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</si>
  <si>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</si>
  <si>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</si>
  <si>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</si>
  <si>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</si>
  <si>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</si>
  <si>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</si>
  <si>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</si>
  <si>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</si>
  <si>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</si>
  <si>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</si>
  <si>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</si>
  <si>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</si>
  <si>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</si>
  <si>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</si>
  <si>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</si>
  <si>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</si>
  <si>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</si>
  <si>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</si>
  <si>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</si>
  <si>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</si>
  <si>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</si>
  <si>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</si>
  <si>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gTCP</t>
    </r>
    <r>
      <rPr>
        <sz val="10"/>
        <color rgb="FFCCFF99"/>
        <rFont val="メイリオ"/>
        <family val="3"/>
        <charset val="128"/>
        <scheme val="minor"/>
      </rPr>
      <t>_pr</t>
    </r>
    <phoneticPr fontId="3"/>
  </si>
  <si>
    <r>
      <t>Δ</t>
    </r>
    <r>
      <rPr>
        <sz val="10"/>
        <color rgb="FFCCFF99"/>
        <rFont val="メイリオ"/>
        <family val="3"/>
        <charset val="128"/>
        <scheme val="minor"/>
      </rPr>
      <t>_gTCP</t>
    </r>
    <phoneticPr fontId="3"/>
  </si>
  <si>
    <r>
      <t>mTCP</t>
    </r>
    <r>
      <rPr>
        <sz val="10"/>
        <color rgb="FFCCFF99"/>
        <rFont val="メイリオ"/>
        <family val="3"/>
        <charset val="128"/>
        <scheme val="minor"/>
      </rPr>
      <t>_pr</t>
    </r>
    <phoneticPr fontId="3"/>
  </si>
  <si>
    <r>
      <t>Δ</t>
    </r>
    <r>
      <rPr>
        <sz val="10"/>
        <color rgb="FFCCFF99"/>
        <rFont val="メイリオ"/>
        <family val="3"/>
        <charset val="128"/>
        <scheme val="minor"/>
      </rPr>
      <t>_mTCP</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</si>
  <si>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</si>
  <si>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</si>
  <si>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</si>
  <si>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</si>
  <si>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</si>
  <si>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</si>
  <si>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</si>
  <si>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</si>
  <si>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</si>
  <si>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</si>
  <si>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</si>
  <si>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</si>
  <si>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</si>
  <si>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</si>
  <si>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</si>
  <si>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</si>
  <si>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</si>
  <si>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</si>
  <si>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</si>
  <si>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</si>
  <si>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</si>
  <si>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</si>
  <si>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</si>
  <si>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</si>
  <si>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</si>
  <si>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</si>
  <si>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</si>
  <si>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</si>
  <si>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</si>
  <si>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</si>
  <si>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</si>
  <si>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</si>
  <si>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</si>
  <si>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</si>
  <si>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</si>
  <si>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Δ</t>
    </r>
    <r>
      <rPr>
        <sz val="10"/>
        <color rgb="FFFFFFC5"/>
        <rFont val="メイリオ"/>
        <family val="3"/>
        <charset val="128"/>
        <scheme val="minor"/>
      </rPr>
      <t>_stDPT_n_b</t>
    </r>
    <phoneticPr fontId="0" type="Hiragana"/>
  </si>
  <si>
    <r>
      <t>ゲージわざ</t>
    </r>
    <r>
      <rPr>
        <sz val="10"/>
        <color rgb="FFFFCE39"/>
        <rFont val="メイリオ"/>
        <family val="3"/>
        <charset val="128"/>
        <scheme val="minor"/>
      </rPr>
      <t>_b</t>
    </r>
    <phoneticPr fontId="0" type="Hiragana"/>
  </si>
  <si>
    <r>
      <t>stDPT</t>
    </r>
    <r>
      <rPr>
        <sz val="10"/>
        <color rgb="FFFFCE39"/>
        <rFont val="メイリオ"/>
        <family val="3"/>
        <charset val="128"/>
        <scheme val="minor"/>
      </rPr>
      <t>_s_b</t>
    </r>
    <phoneticPr fontId="0" type="Hiragana"/>
  </si>
  <si>
    <r>
      <t>Δ</t>
    </r>
    <r>
      <rPr>
        <sz val="10"/>
        <color rgb="FFFFCE39"/>
        <rFont val="メイリオ"/>
        <family val="3"/>
        <charset val="128"/>
        <scheme val="minor"/>
      </rPr>
      <t>_stDPT_s_b</t>
    </r>
    <phoneticPr fontId="0" type="Hiragana"/>
  </si>
  <si>
    <r>
      <t>scDPT</t>
    </r>
    <r>
      <rPr>
        <sz val="10"/>
        <color rgb="FFFFE9A3"/>
        <rFont val="メイリオ"/>
        <family val="3"/>
        <charset val="128"/>
        <scheme val="minor"/>
      </rPr>
      <t>_b</t>
    </r>
    <phoneticPr fontId="3"/>
  </si>
  <si>
    <r>
      <t>Δ</t>
    </r>
    <r>
      <rPr>
        <sz val="10"/>
        <color rgb="FFFFE9A3"/>
        <rFont val="メイリオ"/>
        <family val="3"/>
        <charset val="128"/>
        <scheme val="minor"/>
      </rPr>
      <t>_scDPT_b</t>
    </r>
    <phoneticPr fontId="0" type="Hiragana"/>
  </si>
  <si>
    <r>
      <t>KT</t>
    </r>
    <r>
      <rPr>
        <sz val="10"/>
        <color rgb="FFD0FFE6"/>
        <rFont val="メイリオ"/>
        <family val="3"/>
        <charset val="128"/>
        <scheme val="minor"/>
      </rPr>
      <t>_b</t>
    </r>
    <phoneticPr fontId="0" type="Hiragana"/>
  </si>
  <si>
    <r>
      <t>KTR</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</si>
  <si>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</si>
  <si>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</si>
  <si>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</si>
  <si>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</si>
  <si>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stDPT</t>
    </r>
    <r>
      <rPr>
        <sz val="10"/>
        <color rgb="FFFFFFC5"/>
        <rFont val="メイリオ"/>
        <family val="3"/>
        <charset val="128"/>
        <scheme val="minor"/>
      </rPr>
      <t>_n_p</t>
    </r>
    <phoneticPr fontId="0" type="Hiragana"/>
  </si>
  <si>
    <r>
      <t>Δ</t>
    </r>
    <r>
      <rPr>
        <sz val="10"/>
        <color rgb="FFFFFFC5"/>
        <rFont val="メイリオ"/>
        <family val="3"/>
        <charset val="128"/>
        <scheme val="minor"/>
      </rPr>
      <t>_stDPT_n_p</t>
    </r>
    <phoneticPr fontId="0" type="Hiragana"/>
  </si>
  <si>
    <r>
      <t>ゲージわざ</t>
    </r>
    <r>
      <rPr>
        <sz val="10"/>
        <color rgb="FFFFCE39"/>
        <rFont val="メイリオ"/>
        <family val="3"/>
        <charset val="128"/>
        <scheme val="minor"/>
      </rPr>
      <t>_p</t>
    </r>
    <phoneticPr fontId="0" type="Hiragana"/>
  </si>
  <si>
    <r>
      <t>stDPT</t>
    </r>
    <r>
      <rPr>
        <sz val="10"/>
        <color rgb="FFFFCE39"/>
        <rFont val="メイリオ"/>
        <family val="3"/>
        <charset val="128"/>
        <scheme val="minor"/>
      </rPr>
      <t>_s_p</t>
    </r>
    <phoneticPr fontId="0" type="Hiragana"/>
  </si>
  <si>
    <r>
      <t>Δ</t>
    </r>
    <r>
      <rPr>
        <sz val="10"/>
        <color rgb="FFFFCE39"/>
        <rFont val="メイリオ"/>
        <family val="3"/>
        <charset val="128"/>
        <scheme val="minor"/>
      </rPr>
      <t>_stDPT_s_p</t>
    </r>
    <phoneticPr fontId="0" type="Hiragana"/>
  </si>
  <si>
    <r>
      <t>Cyc</t>
    </r>
    <r>
      <rPr>
        <sz val="10"/>
        <color rgb="FFFFE9A3"/>
        <rFont val="メイリオ"/>
        <family val="3"/>
        <charset val="128"/>
        <scheme val="minor"/>
      </rPr>
      <t>_p</t>
    </r>
    <phoneticPr fontId="0" type="Hiragana"/>
  </si>
  <si>
    <r>
      <t>scDPT</t>
    </r>
    <r>
      <rPr>
        <sz val="10"/>
        <color rgb="FFFFE9A3"/>
        <rFont val="メイリオ"/>
        <family val="3"/>
        <charset val="128"/>
        <scheme val="minor"/>
      </rPr>
      <t>_p</t>
    </r>
    <phoneticPr fontId="0" type="Hiragana"/>
  </si>
  <si>
    <r>
      <t>Δ</t>
    </r>
    <r>
      <rPr>
        <sz val="10"/>
        <color rgb="FFFFE9A3"/>
        <rFont val="メイリオ"/>
        <family val="3"/>
        <charset val="128"/>
        <scheme val="minor"/>
      </rPr>
      <t>_scDPT_p</t>
    </r>
    <phoneticPr fontId="0" type="Hiragana"/>
  </si>
  <si>
    <r>
      <t>KT</t>
    </r>
    <r>
      <rPr>
        <sz val="10"/>
        <color rgb="FFE8FFF2"/>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</si>
  <si>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</si>
  <si>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</si>
  <si>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</si>
  <si>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</si>
  <si>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</si>
  <si>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stDPT</t>
    </r>
    <r>
      <rPr>
        <sz val="10"/>
        <color rgb="FFFFFFC5"/>
        <rFont val="メイリオ"/>
        <family val="3"/>
        <charset val="128"/>
        <scheme val="minor"/>
      </rPr>
      <t>_n_b_w0</t>
    </r>
    <phoneticPr fontId="3"/>
  </si>
  <si>
    <r>
      <t>Δ</t>
    </r>
    <r>
      <rPr>
        <sz val="10"/>
        <color rgb="FFFFFFC5"/>
        <rFont val="メイリオ"/>
        <family val="3"/>
        <charset val="128"/>
        <scheme val="minor"/>
      </rPr>
      <t>_stDPT_n_b_w0</t>
    </r>
    <phoneticPr fontId="3"/>
  </si>
  <si>
    <r>
      <t>ゲージわざ</t>
    </r>
    <r>
      <rPr>
        <sz val="10"/>
        <color rgb="FFFFCE39"/>
        <rFont val="メイリオ"/>
        <family val="3"/>
        <charset val="128"/>
        <scheme val="minor"/>
      </rPr>
      <t>_b_w0</t>
    </r>
    <phoneticPr fontId="3"/>
  </si>
  <si>
    <r>
      <t>stDPT</t>
    </r>
    <r>
      <rPr>
        <sz val="10"/>
        <color rgb="FFFFCE39"/>
        <rFont val="メイリオ"/>
        <family val="3"/>
        <charset val="128"/>
        <scheme val="minor"/>
      </rPr>
      <t>_s_b_w0</t>
    </r>
    <phoneticPr fontId="3"/>
  </si>
  <si>
    <r>
      <t>Δ</t>
    </r>
    <r>
      <rPr>
        <sz val="10"/>
        <color rgb="FFFFCE39"/>
        <rFont val="メイリオ"/>
        <family val="3"/>
        <charset val="128"/>
        <scheme val="minor"/>
      </rPr>
      <t>_stDPT_s_b_w0</t>
    </r>
    <phoneticPr fontId="3"/>
  </si>
  <si>
    <r>
      <t>Cyc</t>
    </r>
    <r>
      <rPr>
        <sz val="10"/>
        <color rgb="FFFFE9A3"/>
        <rFont val="メイリオ"/>
        <family val="3"/>
        <charset val="128"/>
        <scheme val="minor"/>
      </rPr>
      <t>_b_w0</t>
    </r>
    <phoneticPr fontId="3"/>
  </si>
  <si>
    <r>
      <t>scDPT</t>
    </r>
    <r>
      <rPr>
        <sz val="10"/>
        <color rgb="FFFFE9A3"/>
        <rFont val="メイリオ"/>
        <family val="3"/>
        <charset val="128"/>
        <scheme val="minor"/>
      </rPr>
      <t>_b_w0</t>
    </r>
    <phoneticPr fontId="3"/>
  </si>
  <si>
    <r>
      <t>Δ</t>
    </r>
    <r>
      <rPr>
        <sz val="10"/>
        <color rgb="FFFFE9A3"/>
        <rFont val="メイリオ"/>
        <family val="3"/>
        <charset val="128"/>
        <scheme val="minor"/>
      </rPr>
      <t>_scDPT_b_w0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</si>
  <si>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</si>
  <si>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</si>
  <si>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</si>
  <si>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</si>
  <si>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</si>
  <si>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</si>
  <si>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stDPT</t>
    </r>
    <r>
      <rPr>
        <sz val="10"/>
        <color rgb="FFFFFFC5"/>
        <rFont val="メイリオ"/>
        <family val="3"/>
        <charset val="128"/>
        <scheme val="minor"/>
      </rPr>
      <t>_n_p_w0</t>
    </r>
    <phoneticPr fontId="3"/>
  </si>
  <si>
    <r>
      <t>Δ</t>
    </r>
    <r>
      <rPr>
        <sz val="10"/>
        <color rgb="FFFFFFC5"/>
        <rFont val="メイリオ"/>
        <family val="3"/>
        <charset val="128"/>
        <scheme val="minor"/>
      </rPr>
      <t>_stDPT_n_p_w0</t>
    </r>
    <phoneticPr fontId="3"/>
  </si>
  <si>
    <r>
      <t>ゲージわざ</t>
    </r>
    <r>
      <rPr>
        <sz val="10"/>
        <color rgb="FFFFCE39"/>
        <rFont val="メイリオ"/>
        <family val="3"/>
        <charset val="128"/>
        <scheme val="minor"/>
      </rPr>
      <t>_p_w0</t>
    </r>
    <phoneticPr fontId="3"/>
  </si>
  <si>
    <r>
      <t>stDPT</t>
    </r>
    <r>
      <rPr>
        <sz val="10"/>
        <color rgb="FFFFCE39"/>
        <rFont val="メイリオ"/>
        <family val="3"/>
        <charset val="128"/>
        <scheme val="minor"/>
      </rPr>
      <t>_s_p_w0</t>
    </r>
    <phoneticPr fontId="3"/>
  </si>
  <si>
    <r>
      <t>Δ</t>
    </r>
    <r>
      <rPr>
        <sz val="10"/>
        <color rgb="FFFFCE39"/>
        <rFont val="メイリオ"/>
        <family val="3"/>
        <charset val="128"/>
        <scheme val="minor"/>
      </rPr>
      <t>_stDPT_s_p_w0</t>
    </r>
    <phoneticPr fontId="3"/>
  </si>
  <si>
    <r>
      <t>Cyc</t>
    </r>
    <r>
      <rPr>
        <sz val="10"/>
        <color rgb="FFFFE9A3"/>
        <rFont val="メイリオ"/>
        <family val="3"/>
        <charset val="128"/>
        <scheme val="minor"/>
      </rPr>
      <t>_p_w0</t>
    </r>
    <phoneticPr fontId="3"/>
  </si>
  <si>
    <r>
      <t>scDPT</t>
    </r>
    <r>
      <rPr>
        <sz val="10"/>
        <color rgb="FFFFE9A3"/>
        <rFont val="メイリオ"/>
        <family val="3"/>
        <charset val="128"/>
        <scheme val="minor"/>
      </rPr>
      <t>_p_w0</t>
    </r>
    <phoneticPr fontId="3"/>
  </si>
  <si>
    <r>
      <t>Δ</t>
    </r>
    <r>
      <rPr>
        <sz val="10"/>
        <color rgb="FFFFE9A3"/>
        <rFont val="メイリオ"/>
        <family val="3"/>
        <charset val="128"/>
        <scheme val="minor"/>
      </rPr>
      <t>_scDPT_p_w0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</si>
  <si>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</si>
  <si>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</si>
  <si>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</si>
  <si>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</si>
  <si>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</si>
  <si>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</si>
  <si>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stDPT</t>
    </r>
    <r>
      <rPr>
        <sz val="10"/>
        <color rgb="FFFFFFC5"/>
        <rFont val="メイリオ"/>
        <family val="3"/>
        <charset val="128"/>
        <scheme val="minor"/>
      </rPr>
      <t>_n_b_w1</t>
    </r>
    <phoneticPr fontId="3"/>
  </si>
  <si>
    <r>
      <t>Δ</t>
    </r>
    <r>
      <rPr>
        <sz val="10"/>
        <color rgb="FFFFFFC5"/>
        <rFont val="メイリオ"/>
        <family val="3"/>
        <charset val="128"/>
        <scheme val="minor"/>
      </rPr>
      <t>_stDPT_n_b_w1</t>
    </r>
    <phoneticPr fontId="3"/>
  </si>
  <si>
    <r>
      <t>ゲージわざ</t>
    </r>
    <r>
      <rPr>
        <sz val="10"/>
        <color rgb="FFFFCE39"/>
        <rFont val="メイリオ"/>
        <family val="3"/>
        <charset val="128"/>
        <scheme val="minor"/>
      </rPr>
      <t>_b_w1</t>
    </r>
    <phoneticPr fontId="3"/>
  </si>
  <si>
    <r>
      <t>stDPT</t>
    </r>
    <r>
      <rPr>
        <sz val="10"/>
        <color rgb="FFFFCE39"/>
        <rFont val="メイリオ"/>
        <family val="3"/>
        <charset val="128"/>
        <scheme val="minor"/>
      </rPr>
      <t>_s_b_w1</t>
    </r>
    <phoneticPr fontId="3"/>
  </si>
  <si>
    <r>
      <t>Δ</t>
    </r>
    <r>
      <rPr>
        <sz val="10"/>
        <color rgb="FFFFCE39"/>
        <rFont val="メイリオ"/>
        <family val="3"/>
        <charset val="128"/>
        <scheme val="minor"/>
      </rPr>
      <t>_stDPT_s_b_w1</t>
    </r>
    <phoneticPr fontId="3"/>
  </si>
  <si>
    <r>
      <t>Cyc</t>
    </r>
    <r>
      <rPr>
        <sz val="10"/>
        <color rgb="FFFFE9A3"/>
        <rFont val="メイリオ"/>
        <family val="3"/>
        <charset val="128"/>
        <scheme val="minor"/>
      </rPr>
      <t>_b_w1</t>
    </r>
    <phoneticPr fontId="3"/>
  </si>
  <si>
    <r>
      <t>scDPT</t>
    </r>
    <r>
      <rPr>
        <sz val="10"/>
        <color rgb="FFFFE9A3"/>
        <rFont val="メイリオ"/>
        <family val="3"/>
        <charset val="128"/>
        <scheme val="minor"/>
      </rPr>
      <t>_b_w1</t>
    </r>
    <phoneticPr fontId="3"/>
  </si>
  <si>
    <r>
      <t>Δ</t>
    </r>
    <r>
      <rPr>
        <sz val="10"/>
        <color rgb="FFFFE9A3"/>
        <rFont val="メイリオ"/>
        <family val="3"/>
        <charset val="128"/>
        <scheme val="minor"/>
      </rPr>
      <t>_scDPT_b_w1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</si>
  <si>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</si>
  <si>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</si>
  <si>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</si>
  <si>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</si>
  <si>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</si>
  <si>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</si>
  <si>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stDPT</t>
    </r>
    <r>
      <rPr>
        <sz val="10"/>
        <color rgb="FFFFFFC5"/>
        <rFont val="メイリオ"/>
        <family val="3"/>
        <charset val="128"/>
        <scheme val="minor"/>
      </rPr>
      <t>_n_p_w1</t>
    </r>
    <phoneticPr fontId="3"/>
  </si>
  <si>
    <r>
      <t>Δ</t>
    </r>
    <r>
      <rPr>
        <sz val="10"/>
        <color rgb="FFFFFFC5"/>
        <rFont val="メイリオ"/>
        <family val="3"/>
        <charset val="128"/>
        <scheme val="minor"/>
      </rPr>
      <t>_stDPT_n_p_w1</t>
    </r>
    <phoneticPr fontId="3"/>
  </si>
  <si>
    <r>
      <t>ゲージわざ</t>
    </r>
    <r>
      <rPr>
        <sz val="10"/>
        <color rgb="FFFFCE39"/>
        <rFont val="メイリオ"/>
        <family val="3"/>
        <charset val="128"/>
        <scheme val="minor"/>
      </rPr>
      <t>_p_w1</t>
    </r>
    <phoneticPr fontId="3"/>
  </si>
  <si>
    <r>
      <t>stDPT</t>
    </r>
    <r>
      <rPr>
        <sz val="10"/>
        <color rgb="FFFFCE39"/>
        <rFont val="メイリオ"/>
        <family val="3"/>
        <charset val="128"/>
        <scheme val="minor"/>
      </rPr>
      <t>_s_p_w1</t>
    </r>
    <phoneticPr fontId="3"/>
  </si>
  <si>
    <r>
      <t>Δ</t>
    </r>
    <r>
      <rPr>
        <sz val="10"/>
        <color rgb="FFFFCE39"/>
        <rFont val="メイリオ"/>
        <family val="3"/>
        <charset val="128"/>
        <scheme val="minor"/>
      </rPr>
      <t>_stDPT_s_p_w1</t>
    </r>
    <phoneticPr fontId="3"/>
  </si>
  <si>
    <r>
      <t>Cyc</t>
    </r>
    <r>
      <rPr>
        <sz val="10"/>
        <color rgb="FFFFE9A3"/>
        <rFont val="メイリオ"/>
        <family val="3"/>
        <charset val="128"/>
        <scheme val="minor"/>
      </rPr>
      <t>_p_w1</t>
    </r>
    <phoneticPr fontId="3"/>
  </si>
  <si>
    <r>
      <t>scDPT</t>
    </r>
    <r>
      <rPr>
        <sz val="10"/>
        <color rgb="FFFFE9A3"/>
        <rFont val="メイリオ"/>
        <family val="3"/>
        <charset val="128"/>
        <scheme val="minor"/>
      </rPr>
      <t>_p_w1</t>
    </r>
    <phoneticPr fontId="3"/>
  </si>
  <si>
    <r>
      <t>Δ</t>
    </r>
    <r>
      <rPr>
        <sz val="10"/>
        <color rgb="FFFFE9A3"/>
        <rFont val="メイリオ"/>
        <family val="3"/>
        <charset val="128"/>
        <scheme val="minor"/>
      </rPr>
      <t>_scDPT_p_w1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</si>
  <si>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</si>
  <si>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</si>
  <si>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</si>
  <si>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</si>
  <si>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</si>
  <si>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</si>
  <si>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stDPT</t>
    </r>
    <r>
      <rPr>
        <sz val="10"/>
        <color rgb="FFFFFFC5"/>
        <rFont val="メイリオ"/>
        <family val="3"/>
        <charset val="128"/>
        <scheme val="minor"/>
      </rPr>
      <t>_n_b_w2</t>
    </r>
    <phoneticPr fontId="3"/>
  </si>
  <si>
    <r>
      <t>Δ</t>
    </r>
    <r>
      <rPr>
        <sz val="10"/>
        <color rgb="FFFFFFC5"/>
        <rFont val="メイリオ"/>
        <family val="3"/>
        <charset val="128"/>
        <scheme val="minor"/>
      </rPr>
      <t>_stDPT_n_b_w2</t>
    </r>
    <phoneticPr fontId="3"/>
  </si>
  <si>
    <r>
      <t>ゲージわざ</t>
    </r>
    <r>
      <rPr>
        <sz val="10"/>
        <color rgb="FFFFCE39"/>
        <rFont val="メイリオ"/>
        <family val="3"/>
        <charset val="128"/>
        <scheme val="minor"/>
      </rPr>
      <t>_b_w2</t>
    </r>
    <phoneticPr fontId="3"/>
  </si>
  <si>
    <r>
      <t>stDPT</t>
    </r>
    <r>
      <rPr>
        <sz val="10"/>
        <color rgb="FFFFCE39"/>
        <rFont val="メイリオ"/>
        <family val="3"/>
        <charset val="128"/>
        <scheme val="minor"/>
      </rPr>
      <t>_s_b_w2</t>
    </r>
    <phoneticPr fontId="3"/>
  </si>
  <si>
    <r>
      <t>Δ</t>
    </r>
    <r>
      <rPr>
        <sz val="10"/>
        <color rgb="FFFFCE39"/>
        <rFont val="メイリオ"/>
        <family val="3"/>
        <charset val="128"/>
        <scheme val="minor"/>
      </rPr>
      <t>_stDPT_s_b_w2</t>
    </r>
    <phoneticPr fontId="3"/>
  </si>
  <si>
    <r>
      <t>Cyc</t>
    </r>
    <r>
      <rPr>
        <sz val="10"/>
        <color rgb="FFFFE9A3"/>
        <rFont val="メイリオ"/>
        <family val="3"/>
        <charset val="128"/>
        <scheme val="minor"/>
      </rPr>
      <t>_b_w2</t>
    </r>
    <phoneticPr fontId="3"/>
  </si>
  <si>
    <r>
      <t>scDPT</t>
    </r>
    <r>
      <rPr>
        <sz val="10"/>
        <color rgb="FFFFE9A3"/>
        <rFont val="メイリオ"/>
        <family val="3"/>
        <charset val="128"/>
        <scheme val="minor"/>
      </rPr>
      <t>_b_w2</t>
    </r>
    <phoneticPr fontId="3"/>
  </si>
  <si>
    <r>
      <t>Δ</t>
    </r>
    <r>
      <rPr>
        <sz val="10"/>
        <color rgb="FFFFE9A3"/>
        <rFont val="メイリオ"/>
        <family val="3"/>
        <charset val="128"/>
        <scheme val="minor"/>
      </rPr>
      <t>_scDPT_b_w2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</si>
  <si>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</si>
  <si>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</si>
  <si>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</si>
  <si>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</si>
  <si>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</si>
  <si>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</si>
  <si>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stDPT</t>
    </r>
    <r>
      <rPr>
        <sz val="10"/>
        <color rgb="FFFFFFC5"/>
        <rFont val="メイリオ"/>
        <family val="3"/>
        <charset val="128"/>
        <scheme val="minor"/>
      </rPr>
      <t>_n_p_w2</t>
    </r>
    <phoneticPr fontId="3"/>
  </si>
  <si>
    <r>
      <t>Δ</t>
    </r>
    <r>
      <rPr>
        <sz val="10"/>
        <color rgb="FFFFFFC5"/>
        <rFont val="メイリオ"/>
        <family val="3"/>
        <charset val="128"/>
        <scheme val="minor"/>
      </rPr>
      <t>_stDPT_n_p_w2</t>
    </r>
    <phoneticPr fontId="3"/>
  </si>
  <si>
    <r>
      <t>ゲージわざ</t>
    </r>
    <r>
      <rPr>
        <sz val="10"/>
        <color rgb="FFFFCE39"/>
        <rFont val="メイリオ"/>
        <family val="3"/>
        <charset val="128"/>
        <scheme val="minor"/>
      </rPr>
      <t>_p_w2</t>
    </r>
    <phoneticPr fontId="3"/>
  </si>
  <si>
    <r>
      <t>stDPT</t>
    </r>
    <r>
      <rPr>
        <sz val="10"/>
        <color rgb="FFFFCE39"/>
        <rFont val="メイリオ"/>
        <family val="3"/>
        <charset val="128"/>
        <scheme val="minor"/>
      </rPr>
      <t>_s_p_w2</t>
    </r>
    <phoneticPr fontId="3"/>
  </si>
  <si>
    <r>
      <t>Δ</t>
    </r>
    <r>
      <rPr>
        <sz val="10"/>
        <color rgb="FFFFCE39"/>
        <rFont val="メイリオ"/>
        <family val="3"/>
        <charset val="128"/>
        <scheme val="minor"/>
      </rPr>
      <t>_stDPT_s_p_w2</t>
    </r>
    <phoneticPr fontId="3"/>
  </si>
  <si>
    <r>
      <t>Cyc</t>
    </r>
    <r>
      <rPr>
        <sz val="10"/>
        <color rgb="FFFFE9A3"/>
        <rFont val="メイリオ"/>
        <family val="3"/>
        <charset val="128"/>
        <scheme val="minor"/>
      </rPr>
      <t>_p_w2</t>
    </r>
    <phoneticPr fontId="3"/>
  </si>
  <si>
    <r>
      <t>scDPT</t>
    </r>
    <r>
      <rPr>
        <sz val="10"/>
        <color rgb="FFFFE9A3"/>
        <rFont val="メイリオ"/>
        <family val="3"/>
        <charset val="128"/>
        <scheme val="minor"/>
      </rPr>
      <t>_p_w2</t>
    </r>
    <phoneticPr fontId="3"/>
  </si>
  <si>
    <r>
      <t>Δ</t>
    </r>
    <r>
      <rPr>
        <sz val="10"/>
        <color rgb="FFFFE9A3"/>
        <rFont val="メイリオ"/>
        <family val="3"/>
        <charset val="128"/>
        <scheme val="minor"/>
      </rPr>
      <t>_scDPT_p_w2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</si>
  <si>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</si>
  <si>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</si>
  <si>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</si>
  <si>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</si>
  <si>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</si>
  <si>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</si>
  <si>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stDPT</t>
    </r>
    <r>
      <rPr>
        <sz val="10"/>
        <color rgb="FFFFFFC5"/>
        <rFont val="メイリオ"/>
        <family val="3"/>
        <charset val="128"/>
        <scheme val="minor"/>
      </rPr>
      <t>_n_b_w3</t>
    </r>
    <phoneticPr fontId="3"/>
  </si>
  <si>
    <r>
      <t>Δ</t>
    </r>
    <r>
      <rPr>
        <sz val="10"/>
        <color rgb="FFFFFFC5"/>
        <rFont val="メイリオ"/>
        <family val="3"/>
        <charset val="128"/>
        <scheme val="minor"/>
      </rPr>
      <t>_stDPT_n_b_w3</t>
    </r>
    <phoneticPr fontId="3"/>
  </si>
  <si>
    <r>
      <t>ゲージわざ</t>
    </r>
    <r>
      <rPr>
        <sz val="10"/>
        <color rgb="FFFFCE39"/>
        <rFont val="メイリオ"/>
        <family val="3"/>
        <charset val="128"/>
        <scheme val="minor"/>
      </rPr>
      <t>_b_w3</t>
    </r>
    <phoneticPr fontId="3"/>
  </si>
  <si>
    <r>
      <t>stDPT</t>
    </r>
    <r>
      <rPr>
        <sz val="10"/>
        <color rgb="FFFFCE39"/>
        <rFont val="メイリオ"/>
        <family val="3"/>
        <charset val="128"/>
        <scheme val="minor"/>
      </rPr>
      <t>_s_b_w3</t>
    </r>
    <phoneticPr fontId="3"/>
  </si>
  <si>
    <r>
      <t>Δ</t>
    </r>
    <r>
      <rPr>
        <sz val="10"/>
        <color rgb="FFFFCE39"/>
        <rFont val="メイリオ"/>
        <family val="3"/>
        <charset val="128"/>
        <scheme val="minor"/>
      </rPr>
      <t>_stDPT_s_b_w3</t>
    </r>
    <phoneticPr fontId="3"/>
  </si>
  <si>
    <r>
      <t>Cyc</t>
    </r>
    <r>
      <rPr>
        <sz val="10"/>
        <color rgb="FFFFE9A3"/>
        <rFont val="メイリオ"/>
        <family val="3"/>
        <charset val="128"/>
        <scheme val="minor"/>
      </rPr>
      <t>_b_w3</t>
    </r>
    <phoneticPr fontId="3"/>
  </si>
  <si>
    <r>
      <t>scDPT</t>
    </r>
    <r>
      <rPr>
        <sz val="10"/>
        <color rgb="FFFFE9A3"/>
        <rFont val="メイリオ"/>
        <family val="3"/>
        <charset val="128"/>
        <scheme val="minor"/>
      </rPr>
      <t>_b_w3</t>
    </r>
    <phoneticPr fontId="3"/>
  </si>
  <si>
    <r>
      <t>Δ</t>
    </r>
    <r>
      <rPr>
        <sz val="10"/>
        <color rgb="FFFFE9A3"/>
        <rFont val="メイリオ"/>
        <family val="3"/>
        <charset val="128"/>
        <scheme val="minor"/>
      </rPr>
      <t>_scDPT_b_w3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</si>
  <si>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</si>
  <si>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</si>
  <si>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</si>
  <si>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</si>
  <si>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</si>
  <si>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</si>
  <si>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stDPT</t>
    </r>
    <r>
      <rPr>
        <sz val="10"/>
        <color rgb="FFFFFFC5"/>
        <rFont val="メイリオ"/>
        <family val="3"/>
        <charset val="128"/>
        <scheme val="minor"/>
      </rPr>
      <t>_n_p_w3</t>
    </r>
    <phoneticPr fontId="3"/>
  </si>
  <si>
    <r>
      <t>Δ</t>
    </r>
    <r>
      <rPr>
        <sz val="10"/>
        <color rgb="FFFFFFC5"/>
        <rFont val="メイリオ"/>
        <family val="3"/>
        <charset val="128"/>
        <scheme val="minor"/>
      </rPr>
      <t>_stDPT_n_p_w3</t>
    </r>
    <phoneticPr fontId="3"/>
  </si>
  <si>
    <r>
      <t>ゲージわざ</t>
    </r>
    <r>
      <rPr>
        <sz val="10"/>
        <color rgb="FFFFCE39"/>
        <rFont val="メイリオ"/>
        <family val="3"/>
        <charset val="128"/>
        <scheme val="minor"/>
      </rPr>
      <t>_p_w3</t>
    </r>
    <phoneticPr fontId="3"/>
  </si>
  <si>
    <r>
      <t>stDPT</t>
    </r>
    <r>
      <rPr>
        <sz val="10"/>
        <color rgb="FFFFCE39"/>
        <rFont val="メイリオ"/>
        <family val="3"/>
        <charset val="128"/>
        <scheme val="minor"/>
      </rPr>
      <t>_s_p_w3</t>
    </r>
    <phoneticPr fontId="3"/>
  </si>
  <si>
    <r>
      <t>Δ</t>
    </r>
    <r>
      <rPr>
        <sz val="10"/>
        <color rgb="FFFFCE39"/>
        <rFont val="メイリオ"/>
        <family val="3"/>
        <charset val="128"/>
        <scheme val="minor"/>
      </rPr>
      <t>_stDPT_s_p_w3</t>
    </r>
    <phoneticPr fontId="3"/>
  </si>
  <si>
    <r>
      <t>Cyc</t>
    </r>
    <r>
      <rPr>
        <sz val="10"/>
        <color rgb="FFFFE9A3"/>
        <rFont val="メイリオ"/>
        <family val="3"/>
        <charset val="128"/>
        <scheme val="minor"/>
      </rPr>
      <t>_p_w3</t>
    </r>
    <phoneticPr fontId="3"/>
  </si>
  <si>
    <r>
      <t>scDPT</t>
    </r>
    <r>
      <rPr>
        <sz val="10"/>
        <color rgb="FFFFE9A3"/>
        <rFont val="メイリオ"/>
        <family val="3"/>
        <charset val="128"/>
        <scheme val="minor"/>
      </rPr>
      <t>_p_w3</t>
    </r>
    <phoneticPr fontId="3"/>
  </si>
  <si>
    <r>
      <t>Δ</t>
    </r>
    <r>
      <rPr>
        <sz val="10"/>
        <color rgb="FFFFE9A3"/>
        <rFont val="メイリオ"/>
        <family val="3"/>
        <charset val="128"/>
        <scheme val="minor"/>
      </rPr>
      <t>_scDPT_p_w3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</si>
  <si>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</si>
  <si>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</si>
  <si>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</si>
  <si>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</si>
  <si>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</si>
  <si>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</si>
  <si>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stDPT</t>
    </r>
    <r>
      <rPr>
        <sz val="10"/>
        <color rgb="FFFFFFC5"/>
        <rFont val="メイリオ"/>
        <family val="3"/>
        <charset val="128"/>
        <scheme val="minor"/>
      </rPr>
      <t>_n_b_w4</t>
    </r>
    <phoneticPr fontId="3"/>
  </si>
  <si>
    <r>
      <t>Δ</t>
    </r>
    <r>
      <rPr>
        <sz val="10"/>
        <color rgb="FFFFFFC5"/>
        <rFont val="メイリオ"/>
        <family val="3"/>
        <charset val="128"/>
        <scheme val="minor"/>
      </rPr>
      <t>_stDPT_n_b_w4</t>
    </r>
    <phoneticPr fontId="3"/>
  </si>
  <si>
    <r>
      <t>ゲージわざ</t>
    </r>
    <r>
      <rPr>
        <sz val="10"/>
        <color rgb="FFFFCE39"/>
        <rFont val="メイリオ"/>
        <family val="3"/>
        <charset val="128"/>
        <scheme val="minor"/>
      </rPr>
      <t>_b_w4</t>
    </r>
    <phoneticPr fontId="3"/>
  </si>
  <si>
    <r>
      <t>stDPT</t>
    </r>
    <r>
      <rPr>
        <sz val="10"/>
        <color rgb="FFFFCE39"/>
        <rFont val="メイリオ"/>
        <family val="3"/>
        <charset val="128"/>
        <scheme val="minor"/>
      </rPr>
      <t>_s_b_w4</t>
    </r>
    <phoneticPr fontId="3"/>
  </si>
  <si>
    <r>
      <t>Δ</t>
    </r>
    <r>
      <rPr>
        <sz val="10"/>
        <color rgb="FFFFCE39"/>
        <rFont val="メイリオ"/>
        <family val="3"/>
        <charset val="128"/>
        <scheme val="minor"/>
      </rPr>
      <t>_stDPT_s_b_w4</t>
    </r>
    <phoneticPr fontId="3"/>
  </si>
  <si>
    <r>
      <t>Cyc</t>
    </r>
    <r>
      <rPr>
        <sz val="10"/>
        <color rgb="FFFFE9A3"/>
        <rFont val="メイリオ"/>
        <family val="3"/>
        <charset val="128"/>
        <scheme val="minor"/>
      </rPr>
      <t>_b_w4</t>
    </r>
    <phoneticPr fontId="3"/>
  </si>
  <si>
    <r>
      <t>scDPT</t>
    </r>
    <r>
      <rPr>
        <sz val="10"/>
        <color rgb="FFFFE9A3"/>
        <rFont val="メイリオ"/>
        <family val="3"/>
        <charset val="128"/>
        <scheme val="minor"/>
      </rPr>
      <t>_b_w4</t>
    </r>
    <phoneticPr fontId="3"/>
  </si>
  <si>
    <r>
      <t>Δ</t>
    </r>
    <r>
      <rPr>
        <sz val="10"/>
        <color rgb="FFFFE9A3"/>
        <rFont val="メイリオ"/>
        <family val="3"/>
        <charset val="128"/>
        <scheme val="minor"/>
      </rPr>
      <t>_scDPT_b_w4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</si>
  <si>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</si>
  <si>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</si>
  <si>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</si>
  <si>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</si>
  <si>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</si>
  <si>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</si>
  <si>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stDPT</t>
    </r>
    <r>
      <rPr>
        <sz val="10"/>
        <color rgb="FFFFFFC5"/>
        <rFont val="メイリオ"/>
        <family val="3"/>
        <charset val="128"/>
        <scheme val="minor"/>
      </rPr>
      <t>_n_p_w4</t>
    </r>
    <phoneticPr fontId="3"/>
  </si>
  <si>
    <r>
      <t>Δ</t>
    </r>
    <r>
      <rPr>
        <sz val="10"/>
        <color rgb="FFFFFFC5"/>
        <rFont val="メイリオ"/>
        <family val="3"/>
        <charset val="128"/>
        <scheme val="minor"/>
      </rPr>
      <t>_stDPT_n_p_w4</t>
    </r>
    <phoneticPr fontId="3"/>
  </si>
  <si>
    <r>
      <t>ゲージわざ</t>
    </r>
    <r>
      <rPr>
        <sz val="10"/>
        <color rgb="FFFFCE39"/>
        <rFont val="メイリオ"/>
        <family val="3"/>
        <charset val="128"/>
        <scheme val="minor"/>
      </rPr>
      <t>_p_w4</t>
    </r>
    <phoneticPr fontId="3"/>
  </si>
  <si>
    <r>
      <t>stDPT</t>
    </r>
    <r>
      <rPr>
        <sz val="10"/>
        <color rgb="FFFFCE39"/>
        <rFont val="メイリオ"/>
        <family val="3"/>
        <charset val="128"/>
        <scheme val="minor"/>
      </rPr>
      <t>_s_p_w4</t>
    </r>
    <phoneticPr fontId="3"/>
  </si>
  <si>
    <r>
      <t>Δ</t>
    </r>
    <r>
      <rPr>
        <sz val="10"/>
        <color rgb="FFFFCE39"/>
        <rFont val="メイリオ"/>
        <family val="3"/>
        <charset val="128"/>
        <scheme val="minor"/>
      </rPr>
      <t>_stDPT_s_p_w4</t>
    </r>
    <phoneticPr fontId="3"/>
  </si>
  <si>
    <r>
      <t>Cyc</t>
    </r>
    <r>
      <rPr>
        <sz val="10"/>
        <color rgb="FFFFE9A3"/>
        <rFont val="メイリオ"/>
        <family val="3"/>
        <charset val="128"/>
        <scheme val="minor"/>
      </rPr>
      <t>_p_w4</t>
    </r>
    <phoneticPr fontId="3"/>
  </si>
  <si>
    <r>
      <t>scDPT</t>
    </r>
    <r>
      <rPr>
        <sz val="10"/>
        <color rgb="FFFFE9A3"/>
        <rFont val="メイリオ"/>
        <family val="3"/>
        <charset val="128"/>
        <scheme val="minor"/>
      </rPr>
      <t>_p_w4</t>
    </r>
    <phoneticPr fontId="3"/>
  </si>
  <si>
    <r>
      <t>Δ</t>
    </r>
    <r>
      <rPr>
        <sz val="10"/>
        <color rgb="FFFFE9A3"/>
        <rFont val="メイリオ"/>
        <family val="3"/>
        <charset val="128"/>
        <scheme val="minor"/>
      </rPr>
      <t>_scDPT_p_w4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</si>
  <si>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</si>
  <si>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</si>
  <si>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</si>
  <si>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</si>
  <si>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</si>
  <si>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</si>
  <si>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stDPT</t>
    </r>
    <r>
      <rPr>
        <sz val="10"/>
        <color rgb="FFFFFFC5"/>
        <rFont val="メイリオ"/>
        <family val="3"/>
        <charset val="128"/>
        <scheme val="minor"/>
      </rPr>
      <t>_n_b_w5</t>
    </r>
    <phoneticPr fontId="3"/>
  </si>
  <si>
    <r>
      <t>Δ</t>
    </r>
    <r>
      <rPr>
        <sz val="10"/>
        <color rgb="FFFFFFC5"/>
        <rFont val="メイリオ"/>
        <family val="3"/>
        <charset val="128"/>
        <scheme val="minor"/>
      </rPr>
      <t>_stDPT_n_b_w5</t>
    </r>
    <phoneticPr fontId="3"/>
  </si>
  <si>
    <r>
      <t>ゲージわざ</t>
    </r>
    <r>
      <rPr>
        <sz val="10"/>
        <color rgb="FFFFCE39"/>
        <rFont val="メイリオ"/>
        <family val="3"/>
        <charset val="128"/>
        <scheme val="minor"/>
      </rPr>
      <t>_b_w5</t>
    </r>
    <phoneticPr fontId="3"/>
  </si>
  <si>
    <r>
      <t>stDPT</t>
    </r>
    <r>
      <rPr>
        <sz val="10"/>
        <color rgb="FFFFCE39"/>
        <rFont val="メイリオ"/>
        <family val="3"/>
        <charset val="128"/>
        <scheme val="minor"/>
      </rPr>
      <t>_s_b_w5</t>
    </r>
    <phoneticPr fontId="3"/>
  </si>
  <si>
    <r>
      <t>Δ</t>
    </r>
    <r>
      <rPr>
        <sz val="10"/>
        <color rgb="FFFFCE39"/>
        <rFont val="メイリオ"/>
        <family val="3"/>
        <charset val="128"/>
        <scheme val="minor"/>
      </rPr>
      <t>_stDPT_s_b_w5</t>
    </r>
    <phoneticPr fontId="3"/>
  </si>
  <si>
    <r>
      <t>Cyc</t>
    </r>
    <r>
      <rPr>
        <sz val="10"/>
        <color rgb="FFFFE9A3"/>
        <rFont val="メイリオ"/>
        <family val="3"/>
        <charset val="128"/>
        <scheme val="minor"/>
      </rPr>
      <t>_b_w5</t>
    </r>
    <phoneticPr fontId="3"/>
  </si>
  <si>
    <r>
      <t>scDPT</t>
    </r>
    <r>
      <rPr>
        <sz val="10"/>
        <color rgb="FFFFE9A3"/>
        <rFont val="メイリオ"/>
        <family val="3"/>
        <charset val="128"/>
        <scheme val="minor"/>
      </rPr>
      <t>_b_w5</t>
    </r>
    <phoneticPr fontId="3"/>
  </si>
  <si>
    <r>
      <t>Δ</t>
    </r>
    <r>
      <rPr>
        <sz val="10"/>
        <color rgb="FFFFE9A3"/>
        <rFont val="メイリオ"/>
        <family val="3"/>
        <charset val="128"/>
        <scheme val="minor"/>
      </rPr>
      <t>_scDPT_b_w5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</si>
  <si>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</si>
  <si>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</si>
  <si>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</si>
  <si>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</si>
  <si>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</si>
  <si>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</si>
  <si>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stDPT</t>
    </r>
    <r>
      <rPr>
        <sz val="10"/>
        <color rgb="FFFFFFC5"/>
        <rFont val="メイリオ"/>
        <family val="3"/>
        <charset val="128"/>
        <scheme val="minor"/>
      </rPr>
      <t>_n_p_w5</t>
    </r>
    <phoneticPr fontId="3"/>
  </si>
  <si>
    <r>
      <t>Δ</t>
    </r>
    <r>
      <rPr>
        <sz val="10"/>
        <color rgb="FFFFFFC5"/>
        <rFont val="メイリオ"/>
        <family val="3"/>
        <charset val="128"/>
        <scheme val="minor"/>
      </rPr>
      <t>_stDPT_n_p_w5</t>
    </r>
    <phoneticPr fontId="3"/>
  </si>
  <si>
    <r>
      <t>ゲージわざ</t>
    </r>
    <r>
      <rPr>
        <sz val="10"/>
        <color rgb="FFFFCE39"/>
        <rFont val="メイリオ"/>
        <family val="3"/>
        <charset val="128"/>
        <scheme val="minor"/>
      </rPr>
      <t>_p_w5</t>
    </r>
    <phoneticPr fontId="3"/>
  </si>
  <si>
    <r>
      <t>stDPT</t>
    </r>
    <r>
      <rPr>
        <sz val="10"/>
        <color rgb="FFFFCE39"/>
        <rFont val="メイリオ"/>
        <family val="3"/>
        <charset val="128"/>
        <scheme val="minor"/>
      </rPr>
      <t>_s_p_w5</t>
    </r>
    <phoneticPr fontId="3"/>
  </si>
  <si>
    <r>
      <t>Δ</t>
    </r>
    <r>
      <rPr>
        <sz val="10"/>
        <color rgb="FFFFCE39"/>
        <rFont val="メイリオ"/>
        <family val="3"/>
        <charset val="128"/>
        <scheme val="minor"/>
      </rPr>
      <t>_stDPT_s_p_w5</t>
    </r>
    <phoneticPr fontId="3"/>
  </si>
  <si>
    <r>
      <t>Cyc</t>
    </r>
    <r>
      <rPr>
        <sz val="10"/>
        <color rgb="FFFFE9A3"/>
        <rFont val="メイリオ"/>
        <family val="3"/>
        <charset val="128"/>
        <scheme val="minor"/>
      </rPr>
      <t>_p_w5</t>
    </r>
    <phoneticPr fontId="3"/>
  </si>
  <si>
    <r>
      <t>scDPT</t>
    </r>
    <r>
      <rPr>
        <sz val="10"/>
        <color rgb="FFFFE9A3"/>
        <rFont val="メイリオ"/>
        <family val="3"/>
        <charset val="128"/>
        <scheme val="minor"/>
      </rPr>
      <t>_p_w5</t>
    </r>
    <phoneticPr fontId="3"/>
  </si>
  <si>
    <r>
      <t>Δ</t>
    </r>
    <r>
      <rPr>
        <sz val="10"/>
        <color rgb="FFFFE9A3"/>
        <rFont val="メイリオ"/>
        <family val="3"/>
        <charset val="128"/>
        <scheme val="minor"/>
      </rPr>
      <t>_scDPT_p_w5</t>
    </r>
    <phoneticPr fontId="3"/>
  </si>
  <si>
    <r>
      <t>KT</t>
    </r>
    <r>
      <rPr>
        <sz val="10"/>
        <color rgb="FFE8FFF2"/>
        <rFont val="メイリオ"/>
        <family val="3"/>
        <charset val="128"/>
        <scheme val="minor"/>
      </rPr>
      <t>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</si>
  <si>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</si>
  <si>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</si>
  <si>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ニックネーム</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</si>
  <si>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</si>
  <si>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</si>
  <si>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stDPT</t>
    </r>
    <r>
      <rPr>
        <sz val="10"/>
        <color rgb="FFFFFFC5"/>
        <rFont val="メイリオ"/>
        <family val="3"/>
        <charset val="128"/>
        <scheme val="minor"/>
      </rPr>
      <t>_n_b_w6</t>
    </r>
    <phoneticPr fontId="3"/>
  </si>
  <si>
    <r>
      <t>Δ</t>
    </r>
    <r>
      <rPr>
        <sz val="10"/>
        <color rgb="FFFFFFC5"/>
        <rFont val="メイリオ"/>
        <family val="3"/>
        <charset val="128"/>
        <scheme val="minor"/>
      </rPr>
      <t>_stDPT_n_b_w6</t>
    </r>
    <phoneticPr fontId="3"/>
  </si>
  <si>
    <r>
      <t>ゲージわざ</t>
    </r>
    <r>
      <rPr>
        <sz val="10"/>
        <color rgb="FFFFCE39"/>
        <rFont val="メイリオ"/>
        <family val="3"/>
        <charset val="128"/>
        <scheme val="minor"/>
      </rPr>
      <t>_b_w6</t>
    </r>
    <phoneticPr fontId="3"/>
  </si>
  <si>
    <r>
      <t>stDPT</t>
    </r>
    <r>
      <rPr>
        <sz val="10"/>
        <color rgb="FFFFCE39"/>
        <rFont val="メイリオ"/>
        <family val="3"/>
        <charset val="128"/>
        <scheme val="minor"/>
      </rPr>
      <t>_s_b_w6</t>
    </r>
    <phoneticPr fontId="3"/>
  </si>
  <si>
    <r>
      <t>Δ</t>
    </r>
    <r>
      <rPr>
        <sz val="10"/>
        <color rgb="FFFFCE39"/>
        <rFont val="メイリオ"/>
        <family val="3"/>
        <charset val="128"/>
        <scheme val="minor"/>
      </rPr>
      <t>_stDPT_s_b_w6</t>
    </r>
    <phoneticPr fontId="3"/>
  </si>
  <si>
    <r>
      <t>Cyc</t>
    </r>
    <r>
      <rPr>
        <sz val="10"/>
        <color rgb="FFFFE9A3"/>
        <rFont val="メイリオ"/>
        <family val="3"/>
        <charset val="128"/>
        <scheme val="minor"/>
      </rPr>
      <t>_b_w6</t>
    </r>
    <phoneticPr fontId="3"/>
  </si>
  <si>
    <r>
      <t>scDPT</t>
    </r>
    <r>
      <rPr>
        <sz val="10"/>
        <color rgb="FFFFE9A3"/>
        <rFont val="メイリオ"/>
        <family val="3"/>
        <charset val="128"/>
        <scheme val="minor"/>
      </rPr>
      <t>_b_w6</t>
    </r>
    <phoneticPr fontId="3"/>
  </si>
  <si>
    <r>
      <t>Δ</t>
    </r>
    <r>
      <rPr>
        <sz val="10"/>
        <color rgb="FFFFE9A3"/>
        <rFont val="メイリオ"/>
        <family val="3"/>
        <charset val="128"/>
        <scheme val="minor"/>
      </rPr>
      <t>_scDPT_b_w6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</si>
  <si>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</si>
  <si>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</si>
  <si>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</si>
  <si>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</si>
  <si>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</si>
  <si>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</si>
  <si>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stDPT</t>
    </r>
    <r>
      <rPr>
        <sz val="10"/>
        <color rgb="FFFFFFC5"/>
        <rFont val="メイリオ"/>
        <family val="3"/>
        <charset val="128"/>
        <scheme val="minor"/>
      </rPr>
      <t>_n_p_w6</t>
    </r>
    <phoneticPr fontId="3"/>
  </si>
  <si>
    <r>
      <t>Δ</t>
    </r>
    <r>
      <rPr>
        <sz val="10"/>
        <color rgb="FFFFFFC5"/>
        <rFont val="メイリオ"/>
        <family val="3"/>
        <charset val="128"/>
        <scheme val="minor"/>
      </rPr>
      <t>_stDPT_n_p_w6</t>
    </r>
    <phoneticPr fontId="3"/>
  </si>
  <si>
    <r>
      <t>ゲージわざ</t>
    </r>
    <r>
      <rPr>
        <sz val="10"/>
        <color rgb="FFFFCE39"/>
        <rFont val="メイリオ"/>
        <family val="3"/>
        <charset val="128"/>
        <scheme val="minor"/>
      </rPr>
      <t>_p_w6</t>
    </r>
    <phoneticPr fontId="3"/>
  </si>
  <si>
    <r>
      <t>stDPT</t>
    </r>
    <r>
      <rPr>
        <sz val="10"/>
        <color rgb="FFFFCE39"/>
        <rFont val="メイリオ"/>
        <family val="3"/>
        <charset val="128"/>
        <scheme val="minor"/>
      </rPr>
      <t>_s_p_w6</t>
    </r>
    <phoneticPr fontId="3"/>
  </si>
  <si>
    <r>
      <t>Δ</t>
    </r>
    <r>
      <rPr>
        <sz val="10"/>
        <color rgb="FFFFCE39"/>
        <rFont val="メイリオ"/>
        <family val="3"/>
        <charset val="128"/>
        <scheme val="minor"/>
      </rPr>
      <t>_stDPT_s_p_w6</t>
    </r>
    <phoneticPr fontId="3"/>
  </si>
  <si>
    <r>
      <t>Cyc</t>
    </r>
    <r>
      <rPr>
        <sz val="10"/>
        <color rgb="FFFFE9A3"/>
        <rFont val="メイリオ"/>
        <family val="3"/>
        <charset val="128"/>
        <scheme val="minor"/>
      </rPr>
      <t>_p_w6</t>
    </r>
    <phoneticPr fontId="3"/>
  </si>
  <si>
    <r>
      <t>scDPT</t>
    </r>
    <r>
      <rPr>
        <sz val="10"/>
        <color rgb="FFFFE9A3"/>
        <rFont val="メイリオ"/>
        <family val="3"/>
        <charset val="128"/>
        <scheme val="minor"/>
      </rPr>
      <t>_p_w6</t>
    </r>
    <phoneticPr fontId="3"/>
  </si>
  <si>
    <r>
      <t>Δ</t>
    </r>
    <r>
      <rPr>
        <sz val="10"/>
        <color rgb="FFFFE9A3"/>
        <rFont val="メイリオ"/>
        <family val="3"/>
        <charset val="128"/>
        <scheme val="minor"/>
      </rPr>
      <t>_scDPT_p_w6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</si>
  <si>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</si>
  <si>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</si>
  <si>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</si>
  <si>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</si>
  <si>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</si>
  <si>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</si>
  <si>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stDPT</t>
    </r>
    <r>
      <rPr>
        <sz val="10"/>
        <color rgb="FFFFFFC5"/>
        <rFont val="メイリオ"/>
        <family val="3"/>
        <charset val="128"/>
        <scheme val="minor"/>
      </rPr>
      <t>_n_b_w7</t>
    </r>
    <phoneticPr fontId="3"/>
  </si>
  <si>
    <r>
      <t>Δ</t>
    </r>
    <r>
      <rPr>
        <sz val="10"/>
        <color rgb="FFFFFFC5"/>
        <rFont val="メイリオ"/>
        <family val="3"/>
        <charset val="128"/>
        <scheme val="minor"/>
      </rPr>
      <t>_stDPT_n_b_w7</t>
    </r>
    <phoneticPr fontId="3"/>
  </si>
  <si>
    <r>
      <t>ゲージわざ</t>
    </r>
    <r>
      <rPr>
        <sz val="10"/>
        <color rgb="FFFFCE39"/>
        <rFont val="メイリオ"/>
        <family val="3"/>
        <charset val="128"/>
        <scheme val="minor"/>
      </rPr>
      <t>_b_w7</t>
    </r>
    <phoneticPr fontId="3"/>
  </si>
  <si>
    <r>
      <t>stDPT</t>
    </r>
    <r>
      <rPr>
        <sz val="10"/>
        <color rgb="FFFFCE39"/>
        <rFont val="メイリオ"/>
        <family val="3"/>
        <charset val="128"/>
        <scheme val="minor"/>
      </rPr>
      <t>_s_b_w7</t>
    </r>
    <phoneticPr fontId="3"/>
  </si>
  <si>
    <r>
      <t>Δ</t>
    </r>
    <r>
      <rPr>
        <sz val="10"/>
        <color rgb="FFFFCE39"/>
        <rFont val="メイリオ"/>
        <family val="3"/>
        <charset val="128"/>
        <scheme val="minor"/>
      </rPr>
      <t>_stDPT_s_b_w7</t>
    </r>
    <phoneticPr fontId="3"/>
  </si>
  <si>
    <r>
      <t>Cyc</t>
    </r>
    <r>
      <rPr>
        <sz val="10"/>
        <color rgb="FFFFE9A3"/>
        <rFont val="メイリオ"/>
        <family val="3"/>
        <charset val="128"/>
        <scheme val="minor"/>
      </rPr>
      <t>_b_w7</t>
    </r>
    <phoneticPr fontId="3"/>
  </si>
  <si>
    <r>
      <t>scDPT</t>
    </r>
    <r>
      <rPr>
        <sz val="10"/>
        <color rgb="FFFFE9A3"/>
        <rFont val="メイリオ"/>
        <family val="3"/>
        <charset val="128"/>
        <scheme val="minor"/>
      </rPr>
      <t>_b_w7</t>
    </r>
    <phoneticPr fontId="3"/>
  </si>
  <si>
    <r>
      <t>Δ</t>
    </r>
    <r>
      <rPr>
        <sz val="10"/>
        <color rgb="FFFFE9A3"/>
        <rFont val="メイリオ"/>
        <family val="3"/>
        <charset val="128"/>
        <scheme val="minor"/>
      </rPr>
      <t>_scDPT_b_w7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</si>
  <si>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</si>
  <si>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</si>
  <si>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</si>
  <si>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</si>
  <si>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</si>
  <si>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</si>
  <si>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stDPT</t>
    </r>
    <r>
      <rPr>
        <sz val="10"/>
        <color rgb="FFFFFFC5"/>
        <rFont val="メイリオ"/>
        <family val="3"/>
        <charset val="128"/>
        <scheme val="minor"/>
      </rPr>
      <t>_n_p_w7</t>
    </r>
    <phoneticPr fontId="3"/>
  </si>
  <si>
    <r>
      <t>Δ</t>
    </r>
    <r>
      <rPr>
        <sz val="10"/>
        <color rgb="FFFFFFC5"/>
        <rFont val="メイリオ"/>
        <family val="3"/>
        <charset val="128"/>
        <scheme val="minor"/>
      </rPr>
      <t>_stDPT_n_p_w7</t>
    </r>
    <phoneticPr fontId="3"/>
  </si>
  <si>
    <r>
      <t>ゲージわざ</t>
    </r>
    <r>
      <rPr>
        <sz val="10"/>
        <color rgb="FFFFCE39"/>
        <rFont val="メイリオ"/>
        <family val="3"/>
        <charset val="128"/>
        <scheme val="minor"/>
      </rPr>
      <t>_p_w7</t>
    </r>
    <phoneticPr fontId="3"/>
  </si>
  <si>
    <r>
      <t>stDPT</t>
    </r>
    <r>
      <rPr>
        <sz val="10"/>
        <color rgb="FFFFCE39"/>
        <rFont val="メイリオ"/>
        <family val="3"/>
        <charset val="128"/>
        <scheme val="minor"/>
      </rPr>
      <t>_s_p_w7</t>
    </r>
    <phoneticPr fontId="3"/>
  </si>
  <si>
    <r>
      <t>Δ</t>
    </r>
    <r>
      <rPr>
        <sz val="10"/>
        <color rgb="FFFFCE39"/>
        <rFont val="メイリオ"/>
        <family val="3"/>
        <charset val="128"/>
        <scheme val="minor"/>
      </rPr>
      <t>_stDPT_s_p_w7</t>
    </r>
    <phoneticPr fontId="3"/>
  </si>
  <si>
    <r>
      <t>Cyc</t>
    </r>
    <r>
      <rPr>
        <sz val="10"/>
        <color rgb="FFFFE9A3"/>
        <rFont val="メイリオ"/>
        <family val="3"/>
        <charset val="128"/>
        <scheme val="minor"/>
      </rPr>
      <t>_p_w7</t>
    </r>
    <phoneticPr fontId="3"/>
  </si>
  <si>
    <r>
      <t>scDPT</t>
    </r>
    <r>
      <rPr>
        <sz val="10"/>
        <color rgb="FFFFE9A3"/>
        <rFont val="メイリオ"/>
        <family val="3"/>
        <charset val="128"/>
        <scheme val="minor"/>
      </rPr>
      <t>_p_w7</t>
    </r>
    <phoneticPr fontId="3"/>
  </si>
  <si>
    <r>
      <t>Δ</t>
    </r>
    <r>
      <rPr>
        <sz val="10"/>
        <color rgb="FFFFE9A3"/>
        <rFont val="メイリオ"/>
        <family val="3"/>
        <charset val="128"/>
        <scheme val="minor"/>
      </rPr>
      <t>_scDPT_p_w7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</si>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</sst>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4"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
      <sz val="10"/>
      <color rgb="FFFFFFFF"/>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1">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62">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0" xfId="0" applyFont="1" applyBorder="1">
      <alignment vertical="center"/>
    </xf>
    <xf numFmtId="0" fontId="2" fillId="0" borderId="14" xfId="0" applyFont="1" applyBorder="1">
      <alignment vertical="center"/>
    </xf>
    <xf numFmtId="0" fontId="2" fillId="44" borderId="15" xfId="0" applyFont="1" applyFill="1" applyBorder="1">
      <alignment vertical="center"/>
    </xf>
    <xf numFmtId="0" fontId="2" fillId="44" borderId="16" xfId="0" applyFont="1" applyFill="1" applyBorder="1">
      <alignment vertical="center"/>
    </xf>
    <xf numFmtId="0" fontId="2" fillId="44" borderId="14"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3" xfId="0" applyFont="1" applyFill="1" applyBorder="1" applyAlignment="1">
      <alignment horizontal="center" vertical="center"/>
    </xf>
    <xf numFmtId="0" fontId="4" fillId="0" borderId="13" xfId="0" applyFont="1" applyFill="1" applyBorder="1">
      <alignment vertical="center"/>
    </xf>
    <xf numFmtId="0" fontId="4" fillId="0" borderId="13" xfId="0" applyFont="1" applyFill="1" applyBorder="1" applyAlignment="1">
      <alignment horizontal="center" vertical="center"/>
    </xf>
    <xf numFmtId="0" fontId="4" fillId="44" borderId="13" xfId="0" applyFont="1" applyFill="1" applyBorder="1">
      <alignment vertical="center"/>
    </xf>
    <xf numFmtId="0" fontId="35" fillId="14" borderId="18" xfId="0" applyNumberFormat="1" applyFont="1" applyFill="1" applyBorder="1" applyAlignment="1">
      <alignment vertical="top"/>
    </xf>
    <xf numFmtId="0" fontId="14" fillId="14" borderId="18" xfId="0" applyNumberFormat="1" applyFont="1" applyFill="1" applyBorder="1" applyAlignment="1">
      <alignment vertical="top"/>
    </xf>
    <xf numFmtId="0" fontId="14" fillId="0" borderId="18" xfId="0" applyNumberFormat="1" applyFont="1" applyFill="1" applyBorder="1" applyAlignment="1">
      <alignment vertical="top"/>
    </xf>
    <xf numFmtId="0" fontId="35" fillId="45" borderId="18" xfId="0" applyNumberFormat="1" applyFont="1" applyFill="1" applyBorder="1" applyAlignment="1">
      <alignment vertical="top"/>
    </xf>
    <xf numFmtId="0" fontId="14" fillId="45" borderId="18" xfId="0" applyNumberFormat="1" applyFont="1" applyFill="1" applyBorder="1" applyAlignment="1">
      <alignment vertical="top"/>
    </xf>
    <xf numFmtId="178" fontId="35" fillId="13" borderId="18" xfId="0" applyNumberFormat="1" applyFont="1" applyFill="1" applyBorder="1" applyAlignment="1">
      <alignment horizontal="center" vertical="top"/>
    </xf>
    <xf numFmtId="178" fontId="35" fillId="0" borderId="18" xfId="0" applyNumberFormat="1" applyFont="1" applyFill="1" applyBorder="1" applyAlignment="1">
      <alignment horizontal="center" vertical="top"/>
    </xf>
    <xf numFmtId="178" fontId="69" fillId="0" borderId="18" xfId="0" applyNumberFormat="1" applyFont="1" applyFill="1" applyBorder="1" applyAlignment="1">
      <alignment horizontal="center" vertical="top"/>
    </xf>
    <xf numFmtId="0" fontId="35" fillId="38" borderId="18" xfId="0" applyFont="1" applyFill="1" applyBorder="1" applyAlignment="1">
      <alignment vertical="top"/>
    </xf>
    <xf numFmtId="0" fontId="14" fillId="38" borderId="18" xfId="0" applyFont="1" applyFill="1" applyBorder="1" applyAlignment="1">
      <alignment vertical="top"/>
    </xf>
    <xf numFmtId="0" fontId="14" fillId="0" borderId="18" xfId="0" applyFont="1" applyFill="1" applyBorder="1" applyAlignment="1">
      <alignment vertical="top"/>
    </xf>
    <xf numFmtId="0" fontId="35" fillId="45" borderId="18" xfId="0" applyFont="1" applyFill="1" applyBorder="1" applyAlignment="1">
      <alignment vertical="top"/>
    </xf>
    <xf numFmtId="0" fontId="14" fillId="45" borderId="18" xfId="0" applyFont="1" applyFill="1" applyBorder="1" applyAlignment="1">
      <alignment vertical="top"/>
    </xf>
    <xf numFmtId="179" fontId="35" fillId="13" borderId="18" xfId="0" applyNumberFormat="1" applyFont="1" applyFill="1" applyBorder="1" applyAlignment="1">
      <alignment horizontal="center" vertical="top"/>
    </xf>
    <xf numFmtId="179" fontId="35" fillId="0" borderId="18" xfId="0" applyNumberFormat="1" applyFont="1" applyFill="1" applyBorder="1" applyAlignment="1">
      <alignment horizontal="center" vertical="top"/>
    </xf>
    <xf numFmtId="179" fontId="69" fillId="0" borderId="18"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4" xfId="0" applyFont="1" applyFill="1" applyBorder="1">
      <alignment vertical="center"/>
    </xf>
    <xf numFmtId="176" fontId="54" fillId="0" borderId="0" xfId="0" applyNumberFormat="1" applyFont="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3" fillId="0" borderId="0" xfId="0" applyFont="1" applyAlignment="1">
      <alignment vertical="top"/>
    </xf>
    <xf numFmtId="0" fontId="4" fillId="0" borderId="19" xfId="0" applyFont="1" applyFill="1" applyBorder="1">
      <alignment vertical="center"/>
    </xf>
    <xf numFmtId="0" fontId="10" fillId="0" borderId="19"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1" xfId="0" applyNumberFormat="1" applyFont="1" applyFill="1" applyBorder="1" applyAlignment="1">
      <alignment vertical="top"/>
    </xf>
    <xf numFmtId="0" fontId="14" fillId="0" borderId="21"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5" xfId="0" applyFont="1" applyBorder="1" applyAlignment="1">
      <alignment vertical="center"/>
    </xf>
    <xf numFmtId="0" fontId="4" fillId="0" borderId="0" xfId="0" applyFont="1" applyBorder="1" applyAlignment="1">
      <alignment vertical="center"/>
    </xf>
    <xf numFmtId="0" fontId="4" fillId="0" borderId="27" xfId="0" applyFont="1" applyBorder="1" applyAlignment="1">
      <alignment vertical="center"/>
    </xf>
    <xf numFmtId="0" fontId="4" fillId="0" borderId="28" xfId="0" applyFont="1" applyBorder="1" applyAlignment="1">
      <alignment vertical="center"/>
    </xf>
    <xf numFmtId="0" fontId="4" fillId="0" borderId="26" xfId="0" applyFont="1" applyBorder="1" applyAlignment="1">
      <alignment vertical="center"/>
    </xf>
    <xf numFmtId="0" fontId="4" fillId="0" borderId="29" xfId="0" applyFont="1" applyBorder="1" applyAlignment="1">
      <alignment vertical="center"/>
    </xf>
    <xf numFmtId="0" fontId="4" fillId="44" borderId="22" xfId="0" applyFont="1" applyFill="1" applyBorder="1" applyAlignment="1">
      <alignment vertical="center"/>
    </xf>
    <xf numFmtId="0" fontId="4" fillId="44" borderId="23" xfId="0" applyFont="1" applyFill="1" applyBorder="1" applyAlignment="1">
      <alignment vertical="center"/>
    </xf>
    <xf numFmtId="0" fontId="4" fillId="44" borderId="24"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0" xfId="0" applyNumberFormat="1" applyFont="1" applyFill="1" applyBorder="1">
      <alignment vertical="center"/>
    </xf>
    <xf numFmtId="178" fontId="10" fillId="38" borderId="30" xfId="0" applyNumberFormat="1" applyFont="1" applyFill="1" applyBorder="1" applyAlignment="1">
      <alignment vertical="center"/>
    </xf>
    <xf numFmtId="178" fontId="4" fillId="0" borderId="30" xfId="0" applyNumberFormat="1" applyFont="1" applyBorder="1">
      <alignment vertical="center"/>
    </xf>
    <xf numFmtId="178" fontId="2" fillId="0" borderId="30" xfId="0" applyNumberFormat="1" applyFont="1" applyBorder="1">
      <alignment vertical="center"/>
    </xf>
    <xf numFmtId="177" fontId="109" fillId="38" borderId="30" xfId="0" applyNumberFormat="1" applyFont="1" applyFill="1" applyBorder="1">
      <alignment vertical="center"/>
    </xf>
    <xf numFmtId="177" fontId="9" fillId="38" borderId="30" xfId="0" applyNumberFormat="1" applyFont="1" applyFill="1" applyBorder="1" applyAlignment="1">
      <alignment vertical="center"/>
    </xf>
    <xf numFmtId="177" fontId="4" fillId="0" borderId="30" xfId="0" applyNumberFormat="1" applyFont="1" applyBorder="1">
      <alignment vertical="center"/>
    </xf>
    <xf numFmtId="177" fontId="2" fillId="0" borderId="30" xfId="0" applyNumberFormat="1" applyFont="1" applyBorder="1">
      <alignment vertical="center"/>
    </xf>
    <xf numFmtId="178" fontId="109" fillId="13" borderId="0" xfId="0" applyNumberFormat="1" applyFont="1" applyFill="1" applyBorder="1">
      <alignment vertical="center"/>
    </xf>
    <xf numFmtId="0" fontId="109" fillId="11" borderId="31"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3" xfId="0" applyFont="1" applyFill="1" applyBorder="1" applyAlignment="1">
      <alignment vertical="top"/>
    </xf>
    <xf numFmtId="0" fontId="105" fillId="0" borderId="13" xfId="0" applyFont="1" applyBorder="1">
      <alignment vertical="center"/>
    </xf>
    <xf numFmtId="0" fontId="91" fillId="0" borderId="13" xfId="0" applyFont="1" applyFill="1" applyBorder="1" applyAlignment="1">
      <alignment vertical="top"/>
    </xf>
    <xf numFmtId="0" fontId="106" fillId="0" borderId="13" xfId="0" applyFont="1" applyBorder="1">
      <alignment vertical="center"/>
    </xf>
    <xf numFmtId="0" fontId="89" fillId="0" borderId="13" xfId="0" applyFont="1" applyFill="1" applyBorder="1" applyAlignment="1">
      <alignment vertical="top"/>
    </xf>
    <xf numFmtId="0" fontId="104" fillId="0" borderId="13" xfId="0" applyFont="1" applyBorder="1">
      <alignment vertical="center"/>
    </xf>
    <xf numFmtId="0" fontId="72" fillId="0" borderId="13" xfId="0" applyFont="1" applyFill="1" applyBorder="1" applyAlignment="1">
      <alignment vertical="top"/>
    </xf>
    <xf numFmtId="0" fontId="107" fillId="0" borderId="13" xfId="0" applyFont="1" applyBorder="1">
      <alignment vertical="center"/>
    </xf>
    <xf numFmtId="0" fontId="85" fillId="0" borderId="13" xfId="0" applyFont="1" applyFill="1" applyBorder="1" applyAlignment="1">
      <alignment vertical="top"/>
    </xf>
    <xf numFmtId="0" fontId="82" fillId="0" borderId="13" xfId="0" applyFont="1" applyBorder="1">
      <alignment vertical="center"/>
    </xf>
    <xf numFmtId="0" fontId="83" fillId="0" borderId="13" xfId="0" applyFont="1" applyFill="1" applyBorder="1" applyAlignment="1">
      <alignment vertical="top"/>
    </xf>
    <xf numFmtId="0" fontId="103" fillId="0" borderId="13" xfId="0" applyFont="1" applyBorder="1">
      <alignment vertical="center"/>
    </xf>
    <xf numFmtId="0" fontId="79" fillId="0" borderId="13" xfId="0" applyFont="1" applyFill="1" applyBorder="1">
      <alignment vertical="center"/>
    </xf>
    <xf numFmtId="0" fontId="108" fillId="0" borderId="13" xfId="0" applyFont="1" applyBorder="1">
      <alignment vertical="center"/>
    </xf>
    <xf numFmtId="0" fontId="75" fillId="0" borderId="13" xfId="6" applyFont="1" applyBorder="1" applyAlignment="1">
      <alignment vertical="top"/>
    </xf>
    <xf numFmtId="0" fontId="112" fillId="0" borderId="13" xfId="0" applyFont="1" applyFill="1" applyBorder="1" applyAlignment="1">
      <alignment vertical="top"/>
    </xf>
    <xf numFmtId="0" fontId="110" fillId="0" borderId="13" xfId="0" applyFont="1" applyFill="1" applyBorder="1" applyAlignment="1">
      <alignment vertical="top"/>
    </xf>
    <xf numFmtId="0" fontId="111" fillId="0" borderId="13" xfId="0" applyFont="1" applyFill="1" applyBorder="1" applyAlignment="1">
      <alignment vertical="top"/>
    </xf>
    <xf numFmtId="0" fontId="114" fillId="0" borderId="13" xfId="0" applyFont="1" applyFill="1" applyBorder="1" applyAlignment="1">
      <alignment vertical="top"/>
    </xf>
    <xf numFmtId="0" fontId="116" fillId="0" borderId="13" xfId="0" applyFont="1" applyFill="1" applyBorder="1" applyAlignment="1">
      <alignment vertical="top"/>
    </xf>
    <xf numFmtId="0" fontId="113" fillId="0" borderId="13" xfId="0" applyFont="1" applyFill="1" applyBorder="1" applyAlignment="1">
      <alignment vertical="top"/>
    </xf>
    <xf numFmtId="0" fontId="115" fillId="0" borderId="13"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19" xfId="0" applyNumberFormat="1" applyFont="1" applyBorder="1">
      <alignment vertical="center"/>
    </xf>
    <xf numFmtId="182" fontId="4" fillId="0" borderId="19" xfId="0" applyNumberFormat="1" applyFont="1" applyBorder="1">
      <alignment vertical="center"/>
    </xf>
    <xf numFmtId="182" fontId="10" fillId="0" borderId="19" xfId="0" applyNumberFormat="1" applyFont="1" applyBorder="1">
      <alignment vertical="center"/>
    </xf>
    <xf numFmtId="0" fontId="124" fillId="0" borderId="19" xfId="0" applyFont="1" applyBorder="1">
      <alignment vertical="center"/>
    </xf>
    <xf numFmtId="0" fontId="0" fillId="0" borderId="0" xfId="0" applyNumberFormat="1">
      <alignment vertical="center"/>
    </xf>
    <xf numFmtId="0" fontId="109" fillId="10" borderId="17" xfId="0" applyNumberFormat="1" applyFont="1" applyFill="1" applyBorder="1">
      <alignment vertical="center"/>
    </xf>
    <xf numFmtId="0" fontId="10" fillId="10" borderId="17" xfId="0" applyNumberFormat="1" applyFont="1" applyFill="1" applyBorder="1">
      <alignment vertical="center"/>
    </xf>
    <xf numFmtId="0" fontId="109" fillId="33" borderId="17" xfId="0" applyNumberFormat="1" applyFont="1" applyFill="1" applyBorder="1">
      <alignment vertical="center"/>
    </xf>
    <xf numFmtId="0" fontId="10" fillId="33" borderId="17" xfId="0" applyNumberFormat="1" applyFont="1" applyFill="1" applyBorder="1">
      <alignment vertical="center"/>
    </xf>
    <xf numFmtId="0" fontId="17" fillId="0" borderId="21" xfId="0" applyFont="1" applyFill="1" applyBorder="1" applyAlignment="1">
      <alignment vertical="top"/>
    </xf>
    <xf numFmtId="0" fontId="109" fillId="10" borderId="0" xfId="0" applyFont="1" applyFill="1" applyBorder="1" applyAlignment="1">
      <alignment horizontal="right" vertical="center"/>
    </xf>
    <xf numFmtId="0" fontId="2" fillId="44" borderId="13" xfId="0" applyFont="1" applyFill="1" applyBorder="1" applyAlignment="1">
      <alignment vertical="center"/>
    </xf>
    <xf numFmtId="0" fontId="2" fillId="0" borderId="13"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0"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19" xfId="0" applyNumberFormat="1" applyFont="1" applyFill="1" applyBorder="1" applyAlignment="1">
      <alignment vertical="center" shrinkToFit="1"/>
    </xf>
    <xf numFmtId="0" fontId="0" fillId="0" borderId="0" xfId="0" applyAlignment="1">
      <alignment vertical="center" shrinkToFit="1"/>
    </xf>
    <xf numFmtId="9" fontId="4" fillId="0" borderId="19" xfId="0" applyNumberFormat="1" applyFont="1" applyBorder="1">
      <alignment vertical="center"/>
    </xf>
    <xf numFmtId="0" fontId="109" fillId="13" borderId="0" xfId="0" applyFont="1" applyFill="1" applyBorder="1">
      <alignment vertical="center"/>
    </xf>
    <xf numFmtId="0" fontId="109" fillId="11" borderId="32" xfId="0" applyFont="1" applyFill="1" applyBorder="1">
      <alignment vertical="center"/>
    </xf>
    <xf numFmtId="0" fontId="109" fillId="11" borderId="33" xfId="0" applyFont="1" applyFill="1" applyBorder="1">
      <alignment vertical="center"/>
    </xf>
    <xf numFmtId="0" fontId="35" fillId="45" borderId="34" xfId="0" applyFont="1" applyFill="1" applyBorder="1" applyAlignment="1">
      <alignment vertical="top"/>
    </xf>
    <xf numFmtId="0" fontId="109" fillId="11" borderId="35" xfId="0" applyFont="1" applyFill="1" applyBorder="1">
      <alignment vertical="center"/>
    </xf>
    <xf numFmtId="0" fontId="109" fillId="11" borderId="36" xfId="0" applyFont="1" applyFill="1" applyBorder="1">
      <alignment vertical="center"/>
    </xf>
    <xf numFmtId="0" fontId="109" fillId="11" borderId="37" xfId="0" applyFont="1" applyFill="1" applyBorder="1">
      <alignment vertical="center"/>
    </xf>
    <xf numFmtId="0" fontId="35" fillId="45" borderId="39" xfId="0" applyNumberFormat="1" applyFont="1" applyFill="1" applyBorder="1" applyAlignment="1">
      <alignment vertical="top"/>
    </xf>
    <xf numFmtId="0" fontId="35" fillId="45" borderId="38" xfId="0" applyNumberFormat="1" applyFont="1" applyFill="1" applyBorder="1" applyAlignment="1">
      <alignment vertical="top"/>
    </xf>
    <xf numFmtId="0" fontId="35" fillId="38" borderId="39" xfId="0" applyFont="1" applyFill="1" applyBorder="1" applyAlignment="1">
      <alignment vertical="top"/>
    </xf>
    <xf numFmtId="179" fontId="35" fillId="38" borderId="38" xfId="0" applyNumberFormat="1" applyFont="1" applyFill="1" applyBorder="1" applyAlignment="1">
      <alignment vertical="top"/>
    </xf>
    <xf numFmtId="0" fontId="35" fillId="38" borderId="38" xfId="0" applyFont="1" applyFill="1" applyBorder="1" applyAlignment="1">
      <alignment vertical="top"/>
    </xf>
    <xf numFmtId="0" fontId="35" fillId="45" borderId="39" xfId="0" applyFont="1" applyFill="1" applyBorder="1" applyAlignment="1">
      <alignment vertical="top"/>
    </xf>
    <xf numFmtId="0" fontId="35" fillId="45" borderId="38"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19"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1" xfId="0" applyFont="1" applyFill="1" applyBorder="1" applyAlignment="1">
      <alignment vertical="top"/>
    </xf>
    <xf numFmtId="0" fontId="15" fillId="0" borderId="21" xfId="0" applyFont="1" applyFill="1" applyBorder="1" applyAlignment="1">
      <alignment vertical="top"/>
    </xf>
    <xf numFmtId="0" fontId="137" fillId="0" borderId="19" xfId="0" applyFont="1" applyBorder="1">
      <alignment vertical="center"/>
    </xf>
    <xf numFmtId="0" fontId="138" fillId="0" borderId="2" xfId="0" applyFont="1" applyBorder="1">
      <alignment vertical="center"/>
    </xf>
    <xf numFmtId="182" fontId="37" fillId="0" borderId="19" xfId="0" applyNumberFormat="1"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10" fillId="46"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2" xfId="0" applyFont="1" applyFill="1" applyBorder="1">
      <alignment vertical="center"/>
    </xf>
    <xf numFmtId="0" fontId="1" fillId="43" borderId="12" xfId="4" applyFill="1" applyBorder="1">
      <alignment vertical="center"/>
    </xf>
    <xf numFmtId="0" fontId="4" fillId="0" borderId="12"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0" fontId="10" fillId="52" borderId="0" xfId="0" applyFont="1" applyFill="1" applyAlignment="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0" fontId="10" fillId="0" borderId="0" xfId="0" applyNumberFormat="1" applyFont="1">
      <alignment vertical="center"/>
    </xf>
    <xf numFmtId="177" fontId="10" fillId="0" borderId="0" xfId="0" applyNumberFormat="1" applyFont="1">
      <alignment vertical="center"/>
    </xf>
    <xf numFmtId="178" fontId="109" fillId="50" borderId="0" xfId="0" applyNumberFormat="1" applyFont="1" applyFill="1" applyBorder="1">
      <alignment vertical="center"/>
    </xf>
    <xf numFmtId="178" fontId="9" fillId="50" borderId="0" xfId="0" applyNumberFormat="1" applyFont="1" applyFill="1" applyBorder="1" applyAlignment="1">
      <alignment vertical="center"/>
    </xf>
    <xf numFmtId="178" fontId="109" fillId="46" borderId="0" xfId="0" applyNumberFormat="1" applyFont="1" applyFill="1" applyBorder="1">
      <alignment vertical="center"/>
    </xf>
    <xf numFmtId="178" fontId="9" fillId="46" borderId="0" xfId="0" applyNumberFormat="1" applyFont="1" applyFill="1" applyBorder="1" applyAlignment="1">
      <alignment vertical="center"/>
    </xf>
    <xf numFmtId="178" fontId="109" fillId="51" borderId="0" xfId="0" applyNumberFormat="1" applyFont="1" applyFill="1" applyBorder="1">
      <alignment vertical="center"/>
    </xf>
    <xf numFmtId="178" fontId="9" fillId="51" borderId="0" xfId="0" applyNumberFormat="1" applyFont="1" applyFill="1" applyBorder="1" applyAlignment="1">
      <alignment vertical="center"/>
    </xf>
    <xf numFmtId="177" fontId="4" fillId="0" borderId="1" xfId="0" applyNumberFormat="1" applyFont="1" applyBorder="1">
      <alignment vertical="center"/>
    </xf>
    <xf numFmtId="178" fontId="4" fillId="0" borderId="1" xfId="0" applyNumberFormat="1" applyFont="1" applyBorder="1">
      <alignment vertical="center"/>
    </xf>
    <xf numFmtId="176" fontId="65" fillId="0" borderId="0" xfId="0" applyNumberFormat="1" applyFont="1">
      <alignment vertical="center"/>
    </xf>
    <xf numFmtId="0" fontId="53" fillId="0" borderId="19" xfId="0" applyFont="1" applyFill="1" applyBorder="1">
      <alignment vertical="center"/>
    </xf>
    <xf numFmtId="182" fontId="45" fillId="0" borderId="19" xfId="0" applyNumberFormat="1" applyFont="1" applyBorder="1">
      <alignment vertical="center"/>
    </xf>
    <xf numFmtId="0" fontId="4" fillId="0" borderId="20" xfId="0" applyNumberFormat="1" applyFont="1" applyBorder="1">
      <alignment vertical="center"/>
    </xf>
    <xf numFmtId="0" fontId="4" fillId="0" borderId="40" xfId="0" applyFont="1" applyBorder="1">
      <alignment vertical="center"/>
    </xf>
    <xf numFmtId="0" fontId="4" fillId="0" borderId="40" xfId="0" applyFont="1" applyFill="1" applyBorder="1">
      <alignment vertical="center"/>
    </xf>
    <xf numFmtId="183" fontId="4" fillId="0" borderId="40" xfId="0" applyNumberFormat="1" applyFont="1" applyFill="1" applyBorder="1" applyAlignment="1">
      <alignment vertical="center" shrinkToFit="1"/>
    </xf>
    <xf numFmtId="0" fontId="109" fillId="0" borderId="40" xfId="0" applyNumberFormat="1" applyFont="1" applyBorder="1">
      <alignment vertical="center"/>
    </xf>
    <xf numFmtId="177" fontId="10" fillId="0" borderId="40" xfId="0" applyNumberFormat="1" applyFont="1" applyBorder="1">
      <alignment vertical="center"/>
    </xf>
    <xf numFmtId="177" fontId="4" fillId="0" borderId="40" xfId="0" applyNumberFormat="1" applyFont="1" applyBorder="1">
      <alignment vertical="center"/>
    </xf>
    <xf numFmtId="9" fontId="4" fillId="0" borderId="40" xfId="0" applyNumberFormat="1" applyFont="1" applyBorder="1">
      <alignment vertical="center"/>
    </xf>
    <xf numFmtId="182" fontId="4" fillId="0" borderId="40" xfId="0" applyNumberFormat="1" applyFont="1" applyBorder="1">
      <alignment vertical="center"/>
    </xf>
    <xf numFmtId="0" fontId="157" fillId="10" borderId="0" xfId="0" applyFont="1" applyFill="1" applyBorder="1" applyAlignment="1">
      <alignment vertical="center"/>
    </xf>
    <xf numFmtId="0" fontId="5" fillId="0" borderId="0" xfId="0" applyNumberFormat="1" applyFont="1">
      <alignment vertical="center"/>
    </xf>
    <xf numFmtId="0" fontId="4" fillId="0" borderId="2" xfId="0" applyFont="1" applyFill="1" applyBorder="1">
      <alignment vertical="center"/>
    </xf>
    <xf numFmtId="0" fontId="109" fillId="0" borderId="0" xfId="0" applyNumberFormat="1" applyFont="1" applyFill="1">
      <alignment vertical="center"/>
    </xf>
    <xf numFmtId="0" fontId="109" fillId="0" borderId="0" xfId="0" applyNumberFormat="1" applyFont="1">
      <alignment vertical="center"/>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177" fontId="10" fillId="52" borderId="0" xfId="0" applyNumberFormat="1" applyFont="1" applyFill="1" applyAlignment="1">
      <alignment vertical="center"/>
    </xf>
    <xf numFmtId="177" fontId="10" fillId="49" borderId="0" xfId="0" applyNumberFormat="1" applyFont="1" applyFill="1" applyAlignment="1">
      <alignment vertical="center"/>
    </xf>
    <xf numFmtId="0" fontId="109" fillId="0" borderId="0" xfId="0" applyFont="1" applyFill="1">
      <alignment vertical="center"/>
    </xf>
    <xf numFmtId="176" fontId="109" fillId="0" borderId="0" xfId="0" applyNumberFormat="1" applyFont="1" applyFill="1">
      <alignment vertical="center"/>
    </xf>
    <xf numFmtId="0" fontId="9" fillId="0" borderId="0" xfId="0" applyFont="1" applyFill="1" applyBorder="1" applyAlignment="1">
      <alignment vertical="center"/>
    </xf>
    <xf numFmtId="0" fontId="10" fillId="0" borderId="0" xfId="0" applyFont="1" applyFill="1" applyBorder="1" applyAlignment="1">
      <alignment vertical="center"/>
    </xf>
    <xf numFmtId="178" fontId="10" fillId="0" borderId="0" xfId="0" applyNumberFormat="1" applyFont="1" applyFill="1" applyBorder="1" applyAlignment="1">
      <alignment vertical="center"/>
    </xf>
    <xf numFmtId="0" fontId="9" fillId="0" borderId="0" xfId="0" applyFont="1" applyFill="1" applyAlignment="1">
      <alignment vertical="center"/>
    </xf>
    <xf numFmtId="0" fontId="62" fillId="0" borderId="40" xfId="0" applyFont="1" applyBorder="1">
      <alignment vertical="center"/>
    </xf>
    <xf numFmtId="178" fontId="109" fillId="14" borderId="0" xfId="0" applyNumberFormat="1" applyFont="1" applyFill="1" applyBorder="1">
      <alignment vertical="center"/>
    </xf>
    <xf numFmtId="178" fontId="10" fillId="14" borderId="0" xfId="0" applyNumberFormat="1" applyFont="1" applyFill="1" applyBorder="1" applyAlignment="1">
      <alignment vertical="center"/>
    </xf>
    <xf numFmtId="178" fontId="10" fillId="45" borderId="0" xfId="0" applyNumberFormat="1" applyFont="1" applyFill="1" applyBorder="1" applyAlignment="1">
      <alignment vertical="center"/>
    </xf>
    <xf numFmtId="178" fontId="10" fillId="47" borderId="0" xfId="0" applyNumberFormat="1" applyFont="1" applyFill="1" applyBorder="1" applyAlignment="1">
      <alignment vertical="center"/>
    </xf>
    <xf numFmtId="178" fontId="109" fillId="47" borderId="0" xfId="0" applyNumberFormat="1" applyFont="1" applyFill="1">
      <alignment vertical="center"/>
    </xf>
    <xf numFmtId="0" fontId="10" fillId="0" borderId="13" xfId="0" applyFont="1" applyFill="1" applyBorder="1" applyAlignment="1">
      <alignment vertical="center"/>
    </xf>
    <xf numFmtId="0" fontId="109" fillId="0" borderId="0" xfId="0" applyFont="1" applyFill="1" applyAlignment="1">
      <alignment horizontal="right" vertical="center"/>
    </xf>
    <xf numFmtId="177" fontId="109" fillId="34" borderId="0" xfId="0" applyNumberFormat="1" applyFont="1" applyFill="1" applyBorder="1">
      <alignment vertical="center"/>
    </xf>
    <xf numFmtId="181" fontId="109" fillId="34" borderId="0" xfId="0" applyNumberFormat="1" applyFont="1" applyFill="1" applyBorder="1">
      <alignment vertical="center"/>
    </xf>
    <xf numFmtId="177" fontId="10" fillId="34" borderId="0" xfId="0" applyNumberFormat="1" applyFont="1" applyFill="1" applyBorder="1" applyAlignment="1">
      <alignment vertical="center"/>
    </xf>
    <xf numFmtId="177" fontId="9" fillId="34" borderId="0" xfId="0" applyNumberFormat="1" applyFont="1" applyFill="1" applyBorder="1" applyAlignment="1">
      <alignment vertical="center"/>
    </xf>
    <xf numFmtId="181" fontId="9" fillId="34" borderId="0" xfId="0" applyNumberFormat="1" applyFont="1" applyFill="1" applyBorder="1" applyAlignment="1">
      <alignment vertical="center"/>
    </xf>
    <xf numFmtId="178" fontId="16" fillId="0" borderId="0" xfId="0" applyNumberFormat="1" applyFont="1">
      <alignment vertical="center"/>
    </xf>
    <xf numFmtId="178" fontId="109" fillId="0" borderId="0" xfId="0" applyNumberFormat="1" applyFont="1" applyFill="1">
      <alignment vertical="center"/>
    </xf>
    <xf numFmtId="178" fontId="163" fillId="0" borderId="0" xfId="0" applyNumberFormat="1" applyFont="1" applyFill="1" applyBorder="1" applyAlignment="1">
      <alignment vertical="center"/>
    </xf>
    <xf numFmtId="0" fontId="163" fillId="0" borderId="0" xfId="0" applyNumberFormat="1" applyFont="1" applyFill="1" applyBorder="1" applyAlignment="1">
      <alignment vertical="center"/>
    </xf>
    <xf numFmtId="0" fontId="163" fillId="0" borderId="0" xfId="0" applyNumberFormat="1" applyFont="1" applyAlignment="1">
      <alignment vertical="center"/>
    </xf>
    <xf numFmtId="177" fontId="109" fillId="52" borderId="0" xfId="0" applyNumberFormat="1" applyFont="1" applyFill="1" applyAlignment="1">
      <alignment vertical="center"/>
    </xf>
    <xf numFmtId="0" fontId="16" fillId="0" borderId="0" xfId="0" applyNumberFormat="1" applyFont="1" applyFill="1" applyAlignment="1">
      <alignment vertical="top"/>
    </xf>
    <xf numFmtId="0" fontId="16" fillId="0" borderId="0" xfId="0" applyFont="1" applyFill="1" applyBorder="1" applyAlignment="1">
      <alignment vertical="top"/>
    </xf>
    <xf numFmtId="0" fontId="2" fillId="0" borderId="13" xfId="0" applyFont="1" applyBorder="1">
      <alignment vertical="center"/>
    </xf>
    <xf numFmtId="0" fontId="2" fillId="44" borderId="13" xfId="0" applyFont="1" applyFill="1" applyBorder="1">
      <alignment vertical="center"/>
    </xf>
    <xf numFmtId="0" fontId="2" fillId="0" borderId="0" xfId="0" applyFont="1" applyFill="1" applyBorder="1" applyAlignment="1">
      <alignment horizontal="right" vertical="center"/>
    </xf>
    <xf numFmtId="0" fontId="2" fillId="0" borderId="13" xfId="0" applyFont="1" applyFill="1" applyBorder="1">
      <alignment vertical="center"/>
    </xf>
    <xf numFmtId="182" fontId="61" fillId="0" borderId="19" xfId="0" applyNumberFormat="1" applyFont="1" applyBorder="1">
      <alignment vertical="center"/>
    </xf>
    <xf numFmtId="0" fontId="2" fillId="44" borderId="13" xfId="0" applyFont="1" applyFill="1" applyBorder="1" applyAlignment="1">
      <alignment horizontal="right" vertical="center"/>
    </xf>
    <xf numFmtId="0" fontId="77" fillId="0" borderId="0" xfId="0" applyFont="1" applyFill="1" applyBorder="1" applyAlignment="1">
      <alignment vertical="center" textRotation="255" wrapText="1"/>
    </xf>
    <xf numFmtId="0" fontId="20" fillId="0" borderId="21" xfId="0" applyFont="1" applyFill="1" applyBorder="1" applyAlignment="1">
      <alignment vertical="top"/>
    </xf>
    <xf numFmtId="0" fontId="38" fillId="0" borderId="40" xfId="0" applyFont="1" applyBorder="1">
      <alignment vertical="center"/>
    </xf>
    <xf numFmtId="0" fontId="7" fillId="0" borderId="40" xfId="0" applyFont="1" applyBorder="1">
      <alignment vertical="center"/>
    </xf>
    <xf numFmtId="0" fontId="10" fillId="0" borderId="40" xfId="0" applyFont="1" applyBorder="1">
      <alignment vertical="center"/>
    </xf>
    <xf numFmtId="0" fontId="47" fillId="0" borderId="40" xfId="0" applyFont="1" applyBorder="1">
      <alignment vertical="center"/>
    </xf>
    <xf numFmtId="0" fontId="10" fillId="0" borderId="40" xfId="0" applyNumberFormat="1" applyFont="1" applyBorder="1">
      <alignment vertical="center"/>
    </xf>
    <xf numFmtId="0" fontId="47" fillId="0" borderId="40" xfId="0" applyNumberFormat="1" applyFont="1" applyBorder="1">
      <alignment vertical="center"/>
    </xf>
    <xf numFmtId="0" fontId="62" fillId="0" borderId="40" xfId="0" applyNumberFormat="1" applyFont="1" applyBorder="1">
      <alignment vertical="center"/>
    </xf>
    <xf numFmtId="0" fontId="45" fillId="0" borderId="40" xfId="0" applyFont="1" applyBorder="1">
      <alignment vertical="center"/>
    </xf>
    <xf numFmtId="0" fontId="45" fillId="0" borderId="40" xfId="0" applyNumberFormat="1" applyFont="1" applyBorder="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62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0" formatCode="General"/>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000000"/>
        <name val="メイリオ"/>
        <scheme val="none"/>
      </font>
    </dxf>
    <dxf>
      <font>
        <b val="0"/>
        <i val="0"/>
        <strike val="0"/>
        <condense val="0"/>
        <extend val="0"/>
        <outline val="0"/>
        <shadow val="0"/>
        <u val="none"/>
        <vertAlign val="baseline"/>
        <sz val="10"/>
        <color auto="1"/>
        <name val="メイリオ"/>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F86E73"/>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4F90D1"/>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0B68B9"/>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EC90E2"/>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F86E73"/>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90BE2F"/>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FF9D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508698"/>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585365"/>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4F90D1"/>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5367A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EC90E2"/>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5EB6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4F90D1"/>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71C7BA"/>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FF9D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F3D23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6"/>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7"/>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8"/>
            <c:marker>
              <c:symbol val="circle"/>
              <c:size val="5"/>
              <c:spPr>
                <a:solidFill>
                  <a:srgbClr val="C4B589"/>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9"/>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0"/>
            <c:marker>
              <c:symbol val="circle"/>
              <c:size val="5"/>
              <c:spPr>
                <a:solidFill>
                  <a:srgbClr val="90AADE"/>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1"/>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2"/>
            <c:marker>
              <c:symbol val="circle"/>
              <c:size val="5"/>
              <c:spPr>
                <a:solidFill>
                  <a:srgbClr val="0B68B9"/>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3"/>
            <c:marker>
              <c:symbol val="circle"/>
              <c:size val="5"/>
              <c:spPr>
                <a:solidFill>
                  <a:srgbClr val="0B68B9"/>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4"/>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6"/>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7"/>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8"/>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9"/>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1.9533032010281448E-2"/>
                  <c:y val="-1.70036705074887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51676169492843E-2"/>
                      <c:h val="6.9109877699324012E-3"/>
                    </c:manualLayout>
                  </c15:layout>
                </c:ext>
              </c:extLst>
            </c:dLbl>
            <c:dLbl>
              <c:idx val="1"/>
              <c:layout>
                <c:manualLayout>
                  <c:x val="-1.2849618923915019E-2"/>
                  <c:y val="-4.09056522821377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
              <c:layout>
                <c:manualLayout>
                  <c:x val="5.2882219502329341E-3"/>
                  <c:y val="-3.30315966143493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
              <c:layout>
                <c:manualLayout>
                  <c:x val="-1.3111522131256147E-2"/>
                  <c:y val="-4.42833490368619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37E-2"/>
                      <c:h val="6.9109877699324012E-3"/>
                    </c:manualLayout>
                  </c15:layout>
                </c:ext>
              </c:extLst>
            </c:dLbl>
            <c:dLbl>
              <c:idx val="4"/>
              <c:layout>
                <c:manualLayout>
                  <c:x val="-4.3988745836834924E-2"/>
                  <c:y val="-3.51140371054565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
              <c:layout>
                <c:manualLayout>
                  <c:x val="-3.4481727828916411E-2"/>
                  <c:y val="-9.7289179633196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
              <c:layout>
                <c:manualLayout>
                  <c:x val="-1.065611521942535E-2"/>
                  <c:y val="3.20551475057149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7"/>
              <c:layout>
                <c:manualLayout>
                  <c:x val="-1.1809164776318508E-2"/>
                  <c:y val="-7.799824475144114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8"/>
              <c:layout>
                <c:manualLayout>
                  <c:x val="1.8643828129992036E-2"/>
                  <c:y val="-1.65777252620947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9"/>
              <c:layout>
                <c:manualLayout>
                  <c:x val="-2.9222011403391389E-2"/>
                  <c:y val="-6.54466913996224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0"/>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1"/>
              <c:layout>
                <c:manualLayout>
                  <c:x val="-3.2120417897488131E-2"/>
                  <c:y val="-1.32210838816897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2"/>
              <c:layout>
                <c:manualLayout>
                  <c:x val="-2.4351676169492843E-2"/>
                  <c:y val="4.379569450211249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3"/>
              <c:layout>
                <c:manualLayout>
                  <c:x val="-1.8263757127119633E-3"/>
                  <c:y val="2.66712987104980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93E-2"/>
                      <c:h val="6.9109877699324012E-3"/>
                    </c:manualLayout>
                  </c15:layout>
                </c:ext>
              </c:extLst>
            </c:dLbl>
            <c:dLbl>
              <c:idx val="14"/>
              <c:layout>
                <c:manualLayout>
                  <c:x val="-1.0236682846763443E-2"/>
                  <c:y val="8.33636146973722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5"/>
              <c:layout>
                <c:manualLayout>
                  <c:x val="-2.7860908679288355E-2"/>
                  <c:y val="-2.61937797665917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16"/>
              <c:layout>
                <c:manualLayout>
                  <c:x val="-1.3981723899838885E-2"/>
                  <c:y val="4.117902371970643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7"/>
              <c:layout>
                <c:manualLayout>
                  <c:x val="-6.0279292963223647E-3"/>
                  <c:y val="7.209262192876826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8"/>
              <c:layout>
                <c:manualLayout>
                  <c:x val="-2.3080892952083185E-2"/>
                  <c:y val="-5.20636814872663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9"/>
              <c:layout>
                <c:manualLayout>
                  <c:x val="-7.1784245291068888E-2"/>
                  <c:y val="-4.13362180585334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20"/>
              <c:layout>
                <c:manualLayout>
                  <c:x val="-4.2485660379986502E-2"/>
                  <c:y val="-3.28592235473559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1"/>
              <c:layout>
                <c:manualLayout>
                  <c:x val="-8.2009622076688413E-3"/>
                  <c:y val="5.24838710802361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22"/>
              <c:layout>
                <c:manualLayout>
                  <c:x val="-3.03541524480057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3"/>
              <c:layout>
                <c:manualLayout>
                  <c:x val="-4.6588107005915473E-2"/>
                  <c:y val="-2.8467011631006627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4"/>
              <c:layout>
                <c:manualLayout>
                  <c:x val="-1.3068178167067223E-2"/>
                  <c:y val="-2.51918400035896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11005701695759E-2"/>
                      <c:h val="6.9109877699324012E-3"/>
                    </c:manualLayout>
                  </c15:layout>
                </c:ext>
              </c:extLst>
            </c:dLbl>
            <c:dLbl>
              <c:idx val="25"/>
              <c:layout>
                <c:manualLayout>
                  <c:x val="-2.1539066628189968E-2"/>
                  <c:y val="-4.94675456445689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6"/>
              <c:layout>
                <c:manualLayout>
                  <c:x val="-3.8826402586505895E-2"/>
                  <c:y val="-4.08743836911830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そらをとぶピカチュウ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703352338985671E-2"/>
                      <c:h val="6.9109877699324012E-3"/>
                    </c:manualLayout>
                  </c15:layout>
                </c:ext>
              </c:extLst>
            </c:dLbl>
            <c:dLbl>
              <c:idx val="27"/>
              <c:layout>
                <c:manualLayout>
                  <c:x val="-1.2398750022550633E-2"/>
                  <c:y val="-2.25509909103635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12E-2"/>
                      <c:h val="6.9109877699324012E-3"/>
                    </c:manualLayout>
                  </c15:layout>
                </c:ext>
              </c:extLst>
            </c:dLbl>
            <c:dLbl>
              <c:idx val="28"/>
              <c:layout>
                <c:manualLayout>
                  <c:x val="-6.2122917398418874E-2"/>
                  <c:y val="-3.9752119985113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5E-2"/>
                      <c:h val="6.9109877699324012E-3"/>
                    </c:manualLayout>
                  </c15:layout>
                </c:ext>
              </c:extLst>
            </c:dLbl>
            <c:dLbl>
              <c:idx val="29"/>
              <c:layout>
                <c:manualLayout>
                  <c:x val="-6.2350177466780406E-2"/>
                  <c:y val="-3.19065984959112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0"/>
              <c:layout>
                <c:manualLayout>
                  <c:x val="-6.3734568263716429E-2"/>
                  <c:y val="-4.11457621405203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9E-2"/>
                      <c:h val="6.9109877699324012E-3"/>
                    </c:manualLayout>
                  </c15:layout>
                </c:ext>
              </c:extLst>
            </c:dLbl>
            <c:dLbl>
              <c:idx val="31"/>
              <c:layout>
                <c:manualLayout>
                  <c:x val="-6.1138218724253813E-3"/>
                  <c:y val="2.13106458655785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32"/>
              <c:layout>
                <c:manualLayout>
                  <c:x val="-2.5426027911805284E-2"/>
                  <c:y val="5.53356205314410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33"/>
              <c:layout>
                <c:manualLayout>
                  <c:x val="-2.256803227713149E-2"/>
                  <c:y val="-9.36840325709493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4"/>
              <c:layout>
                <c:manualLayout>
                  <c:x val="-3.4672123336942792E-2"/>
                  <c:y val="-7.575898256656353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35"/>
              <c:layout>
                <c:manualLayout>
                  <c:x val="-1.1050055485565225E-2"/>
                  <c:y val="4.41026680387742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6"/>
              <c:layout>
                <c:manualLayout>
                  <c:x val="-1.9670637945105242E-2"/>
                  <c:y val="-1.154665525537426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7"/>
              <c:layout>
                <c:manualLayout>
                  <c:x val="2.0031521614860655E-2"/>
                  <c:y val="-1.173202729859354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8"/>
              <c:layout>
                <c:manualLayout>
                  <c:x val="-1.0664726249167188E-2"/>
                  <c:y val="-2.14679684253491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81E-2"/>
                      <c:h val="6.9109877699324012E-3"/>
                    </c:manualLayout>
                  </c15:layout>
                </c:ext>
              </c:extLst>
            </c:dLbl>
            <c:dLbl>
              <c:idx val="39"/>
              <c:layout>
                <c:manualLayout>
                  <c:x val="-2.3508155811441972E-2"/>
                  <c:y val="-2.60567586317480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0"/>
              <c:layout>
                <c:manualLayout>
                  <c:x val="1.1231713577160707E-2"/>
                  <c:y val="4.8183327743554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1"/>
              <c:layout>
                <c:manualLayout>
                  <c:x val="-1.9481340935594321E-2"/>
                  <c:y val="-2.65771077948267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42"/>
              <c:layout>
                <c:manualLayout>
                  <c:x val="-1.8458924463492937E-2"/>
                  <c:y val="1.10643825852093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3"/>
              <c:layout>
                <c:manualLayout>
                  <c:x val="-4.0601770079820125E-3"/>
                  <c:y val="3.90585341948695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44"/>
              <c:layout>
                <c:manualLayout>
                  <c:x val="-3.3498802829591383E-2"/>
                  <c:y val="1.43126358627392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253E-2"/>
                      <c:h val="6.9109877699324012E-3"/>
                    </c:manualLayout>
                  </c15:layout>
                </c:ext>
              </c:extLst>
            </c:dLbl>
            <c:dLbl>
              <c:idx val="45"/>
              <c:layout>
                <c:manualLayout>
                  <c:x val="-4.4422903316617232E-2"/>
                  <c:y val="1.19999190617269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6"/>
              <c:layout>
                <c:manualLayout>
                  <c:x val="-3.4476079334547362E-2"/>
                  <c:y val="3.52704574998425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47"/>
              <c:layout>
                <c:manualLayout>
                  <c:x val="-1.7921267708277587E-2"/>
                  <c:y val="7.52231646097173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672E-2"/>
                      <c:h val="6.9109877699324012E-3"/>
                    </c:manualLayout>
                  </c15:layout>
                </c:ext>
              </c:extLst>
            </c:dLbl>
            <c:dLbl>
              <c:idx val="48"/>
              <c:layout>
                <c:manualLayout>
                  <c:x val="-1.4251801965223942E-2"/>
                  <c:y val="-2.77050404993701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9"/>
              <c:layout>
                <c:manualLayout>
                  <c:x val="-2.8825433235669728E-2"/>
                  <c:y val="8.102725031046728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0"/>
              <c:layout>
                <c:manualLayout>
                  <c:x val="-1.7256050176454041E-2"/>
                  <c:y val="-4.41252611977872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12E-2"/>
                      <c:h val="6.9109877699324012E-3"/>
                    </c:manualLayout>
                  </c15:layout>
                </c:ext>
              </c:extLst>
            </c:dLbl>
            <c:dLbl>
              <c:idx val="51"/>
              <c:layout>
                <c:manualLayout>
                  <c:x val="-2.8251347414247376E-2"/>
                  <c:y val="-1.61567651235204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2"/>
              <c:layout>
                <c:manualLayout>
                  <c:x val="-4.3403953518452131E-2"/>
                  <c:y val="-3.55883952860112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3"/>
              <c:layout>
                <c:manualLayout>
                  <c:x val="-3.2429367993012845E-3"/>
                  <c:y val="-2.4640800390334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4"/>
              <c:layout>
                <c:manualLayout>
                  <c:x val="-1.497467254504212E-2"/>
                  <c:y val="-3.31655556569620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76E-2"/>
                      <c:h val="6.9109877699324012E-3"/>
                    </c:manualLayout>
                  </c15:layout>
                </c:ext>
              </c:extLst>
            </c:dLbl>
            <c:dLbl>
              <c:idx val="55"/>
              <c:layout>
                <c:manualLayout>
                  <c:x val="-2.9786787615083719E-2"/>
                  <c:y val="1.939145113533720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6"/>
              <c:layout>
                <c:manualLayout>
                  <c:x val="-1.9015631926107768E-2"/>
                  <c:y val="3.05930010421963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7"/>
              <c:layout>
                <c:manualLayout>
                  <c:x val="1.6669520254428687E-2"/>
                  <c:y val="1.42694697045292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
              <c:layout>
                <c:manualLayout>
                  <c:x val="-2.900357170132851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9"/>
              <c:layout>
                <c:manualLayout>
                  <c:x val="-6.0326250728931573E-2"/>
                  <c:y val="-5.1855535595771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60"/>
              <c:layout>
                <c:manualLayout>
                  <c:x val="-2.9222011403391389E-2"/>
                  <c:y val="-2.10206943951004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1"/>
              <c:layout>
                <c:manualLayout>
                  <c:x val="-5.8444022806782847E-2"/>
                  <c:y val="6.334998939989692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62"/>
              <c:layout>
                <c:manualLayout>
                  <c:x val="-1.2211542985992186E-2"/>
                  <c:y val="-1.656324332643373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31E-2"/>
                      <c:h val="6.9109877699324012E-3"/>
                    </c:manualLayout>
                  </c15:layout>
                </c:ext>
              </c:extLst>
            </c:dLbl>
            <c:dLbl>
              <c:idx val="63"/>
              <c:layout>
                <c:manualLayout>
                  <c:x val="-3.2727120191385441E-2"/>
                  <c:y val="-1.008358169877465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23E-2"/>
                      <c:h val="6.9109877699324012E-3"/>
                    </c:manualLayout>
                  </c15:layout>
                </c:ext>
              </c:extLst>
            </c:dLbl>
            <c:dLbl>
              <c:idx val="64"/>
              <c:layout>
                <c:manualLayout>
                  <c:x val="-2.7408143732608987E-2"/>
                  <c:y val="5.014307749501912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65"/>
              <c:layout>
                <c:manualLayout>
                  <c:x val="-5.3697137714193129E-3"/>
                  <c:y val="-1.77663929199518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6"/>
              <c:layout>
                <c:manualLayout>
                  <c:x val="-3.8621668689627624E-2"/>
                  <c:y val="-4.651312438070645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67"/>
              <c:layout>
                <c:manualLayout>
                  <c:x val="-1.2914038995451769E-2"/>
                  <c:y val="-7.115441857547896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8"/>
              <c:layout>
                <c:manualLayout>
                  <c:x val="-5.6515770452452596E-2"/>
                  <c:y val="-8.48968624052509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9"/>
              <c:layout>
                <c:manualLayout>
                  <c:x val="-4.5669732346130198E-2"/>
                  <c:y val="-3.8934946838056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70"/>
              <c:layout>
                <c:manualLayout>
                  <c:x val="-3.7383945448026978E-2"/>
                  <c:y val="-9.35065892566585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71"/>
              <c:layout>
                <c:manualLayout>
                  <c:x val="-2.6342352073771069E-2"/>
                  <c:y val="-4.39560594305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72"/>
              <c:layout>
                <c:manualLayout>
                  <c:x val="-2.1308352484000741E-2"/>
                  <c:y val="5.65663668753628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73"/>
              <c:layout>
                <c:manualLayout>
                  <c:x val="-3.9294065424549385E-2"/>
                  <c:y val="1.99976842507666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74"/>
              <c:layout>
                <c:manualLayout>
                  <c:x val="-2.1743694016976216E-2"/>
                  <c:y val="2.49538398426133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75"/>
              <c:layout>
                <c:manualLayout>
                  <c:x val="-1.8086194497918873E-2"/>
                  <c:y val="-1.146631676622839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76"/>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77"/>
              <c:layout>
                <c:manualLayout>
                  <c:x val="-2.92220114033914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78"/>
              <c:layout>
                <c:manualLayout>
                  <c:x val="-2.922201140339145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81E-2"/>
                      <c:h val="6.9109877699324012E-3"/>
                    </c:manualLayout>
                  </c15:layout>
                </c:ext>
              </c:extLst>
            </c:dLbl>
            <c:dLbl>
              <c:idx val="79"/>
              <c:layout>
                <c:manualLayout>
                  <c:x val="-1.2696553707875976E-2"/>
                  <c:y val="-2.51335216979109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80"/>
              <c:layout>
                <c:manualLayout>
                  <c:x val="-1.5608230812245072E-2"/>
                  <c:y val="6.27728058270931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81"/>
              <c:layout>
                <c:manualLayout>
                  <c:x val="7.398441736002322E-3"/>
                  <c:y val="-1.230519050485488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82"/>
              <c:layout>
                <c:manualLayout>
                  <c:x val="-2.9221987435206185E-2"/>
                  <c:y val="-1.52098911539832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25E-2"/>
                      <c:h val="6.9109877699324012E-3"/>
                    </c:manualLayout>
                  </c15:layout>
                </c:ext>
              </c:extLst>
            </c:dLbl>
            <c:dLbl>
              <c:idx val="83"/>
              <c:layout>
                <c:manualLayout>
                  <c:x val="-2.4351676169492843E-2"/>
                  <c:y val="2.28225848087380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84"/>
              <c:layout>
                <c:manualLayout>
                  <c:x val="-8.0157097112326242E-3"/>
                  <c:y val="-5.15004959142147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11E-2"/>
                      <c:h val="6.9109877699324012E-3"/>
                    </c:manualLayout>
                  </c15:layout>
                </c:ext>
              </c:extLst>
            </c:dLbl>
            <c:dLbl>
              <c:idx val="85"/>
              <c:layout>
                <c:manualLayout>
                  <c:x val="-3.0538364628295091E-2"/>
                  <c:y val="1.381469316507847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86"/>
              <c:layout>
                <c:manualLayout>
                  <c:x val="9.3164781237417074E-3"/>
                  <c:y val="5.85757814211698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87"/>
              <c:layout>
                <c:manualLayout>
                  <c:x val="-1.6333764834112148E-2"/>
                  <c:y val="3.80315935977375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88"/>
              <c:layout>
                <c:manualLayout>
                  <c:x val="-6.3088341499338884E-3"/>
                  <c:y val="-9.246004073428969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89"/>
              <c:layout>
                <c:manualLayout>
                  <c:x val="-2.0506365180996369E-2"/>
                  <c:y val="3.33000508050760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90"/>
              <c:layout>
                <c:manualLayout>
                  <c:x val="-1.8691301066393069E-2"/>
                  <c:y val="-6.994314148063967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91"/>
              <c:layout>
                <c:manualLayout>
                  <c:x val="-2.9222011403391323E-2"/>
                  <c:y val="-6.3440878098133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92"/>
              <c:layout>
                <c:manualLayout>
                  <c:x val="-1.1088326621362641E-3"/>
                  <c:y val="-1.29989149885237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93"/>
              <c:layout>
                <c:manualLayout>
                  <c:x val="-2.5710188181968553E-2"/>
                  <c:y val="4.38458490610206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94"/>
              <c:layout>
                <c:manualLayout>
                  <c:x val="6.4153390393935394E-4"/>
                  <c:y val="-6.32747112828222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11E-2"/>
                      <c:h val="6.9109877699324012E-3"/>
                    </c:manualLayout>
                  </c15:layout>
                </c:ext>
              </c:extLst>
            </c:dLbl>
            <c:dLbl>
              <c:idx val="95"/>
              <c:layout>
                <c:manualLayout>
                  <c:x val="-8.8413661827218427E-3"/>
                  <c:y val="-2.708277343107576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96"/>
              <c:layout>
                <c:manualLayout>
                  <c:x val="-7.6481636208545721E-3"/>
                  <c:y val="-1.731377591815975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97"/>
              <c:layout>
                <c:manualLayout>
                  <c:x val="-1.9481340935594275E-2"/>
                  <c:y val="1.8173653124327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98"/>
              <c:layout>
                <c:manualLayout>
                  <c:x val="-2.9222011403391413E-2"/>
                  <c:y val="-1.0732231869403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99"/>
              <c:layout>
                <c:manualLayout>
                  <c:x val="-1.9554260541428219E-2"/>
                  <c:y val="1.34404701837579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00"/>
              <c:layout>
                <c:manualLayout>
                  <c:x val="-3.4904971420983921E-2"/>
                  <c:y val="-8.72356294794081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カモネギ</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101"/>
              <c:layout>
                <c:manualLayout>
                  <c:x val="-2.774228755331663E-2"/>
                  <c:y val="-1.11283228263859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58E-2"/>
                      <c:h val="6.9109877699324012E-3"/>
                    </c:manualLayout>
                  </c15:layout>
                </c:ext>
              </c:extLst>
            </c:dLbl>
            <c:dLbl>
              <c:idx val="102"/>
              <c:layout>
                <c:manualLayout>
                  <c:x val="-1.7362768698924037E-2"/>
                  <c:y val="-4.07517855482409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03"/>
              <c:layout>
                <c:manualLayout>
                  <c:x val="-1.3012870893058578E-2"/>
                  <c:y val="3.016720985261978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04"/>
              <c:layout>
                <c:manualLayout>
                  <c:x val="-1.8263757127119633E-3"/>
                  <c:y val="1.93072319745828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05"/>
              <c:layout>
                <c:manualLayout>
                  <c:x val="-2.5779301748965786E-2"/>
                  <c:y val="3.16340908178538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06"/>
              <c:layout>
                <c:manualLayout>
                  <c:x val="-2.368243264710623E-2"/>
                  <c:y val="-2.80282727421323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107"/>
              <c:layout>
                <c:manualLayout>
                  <c:x val="-2.0554800889827526E-2"/>
                  <c:y val="-3.469608353098690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08"/>
              <c:layout>
                <c:manualLayout>
                  <c:x val="9.8524978347672219E-4"/>
                  <c:y val="-2.59750564433062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109"/>
              <c:layout>
                <c:manualLayout>
                  <c:x val="-1.1807510150666561E-2"/>
                  <c:y val="4.773682791198627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10"/>
              <c:layout>
                <c:manualLayout>
                  <c:x val="-1.5918539926601121E-2"/>
                  <c:y val="-4.11531288736211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11"/>
              <c:layout>
                <c:manualLayout>
                  <c:x val="-1.9481340935594251E-2"/>
                  <c:y val="-1.2669997879979386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112"/>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13"/>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14"/>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15"/>
              <c:layout>
                <c:manualLayout>
                  <c:x val="-2.4351676169492888E-2"/>
                  <c:y val="-6.08377412173844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16"/>
              <c:layout>
                <c:manualLayout>
                  <c:x val="-1.6968933840484573E-2"/>
                  <c:y val="3.792704888911503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17"/>
              <c:layout>
                <c:manualLayout>
                  <c:x val="-3.4586586316565859E-2"/>
                  <c:y val="-8.18766836953618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118"/>
              <c:layout>
                <c:manualLayout>
                  <c:x val="-2.922198743520616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11E-2"/>
                      <c:h val="6.9109877699324012E-3"/>
                    </c:manualLayout>
                  </c15:layout>
                </c:ext>
              </c:extLst>
            </c:dLbl>
            <c:dLbl>
              <c:idx val="119"/>
              <c:layout>
                <c:manualLayout>
                  <c:x val="-1.6364739438155022E-2"/>
                  <c:y val="-2.322959908316590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20"/>
              <c:layout>
                <c:manualLayout>
                  <c:x val="-9.445761726435898E-3"/>
                  <c:y val="7.34658455669662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777E-2"/>
                      <c:h val="6.9109877699324012E-3"/>
                    </c:manualLayout>
                  </c15:layout>
                </c:ext>
              </c:extLst>
            </c:dLbl>
            <c:dLbl>
              <c:idx val="121"/>
              <c:layout>
                <c:manualLayout>
                  <c:x val="-2.0667907538699477E-2"/>
                  <c:y val="7.66365389377242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22"/>
              <c:layout>
                <c:manualLayout>
                  <c:x val="-6.106105506784331E-2"/>
                  <c:y val="-7.98745556875703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23"/>
              <c:layout>
                <c:manualLayout>
                  <c:x val="-4.5542632178070003E-2"/>
                  <c:y val="-1.367367700489158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124"/>
              <c:layout>
                <c:manualLayout>
                  <c:x val="-8.0456954630798317E-3"/>
                  <c:y val="-1.83582398562060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25"/>
              <c:layout>
                <c:manualLayout>
                  <c:x val="-1.8263757127119187E-3"/>
                  <c:y val="9.32593791381689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26"/>
              <c:layout>
                <c:manualLayout>
                  <c:x val="-2.1729305974199791E-2"/>
                  <c:y val="2.97821680307810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893E-2"/>
                      <c:h val="6.9109877699324012E-3"/>
                    </c:manualLayout>
                  </c15:layout>
                </c:ext>
              </c:extLst>
            </c:dLbl>
            <c:dLbl>
              <c:idx val="127"/>
              <c:layout>
                <c:manualLayout>
                  <c:x val="-2.3719536186191697E-2"/>
                  <c:y val="-2.83687205156419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28"/>
              <c:layout>
                <c:manualLayout>
                  <c:x val="-3.4231057895866425E-2"/>
                  <c:y val="3.75607480826594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81E-2"/>
                      <c:h val="6.9109877699324012E-3"/>
                    </c:manualLayout>
                  </c15:layout>
                </c:ext>
              </c:extLst>
            </c:dLbl>
            <c:dLbl>
              <c:idx val="129"/>
              <c:layout>
                <c:manualLayout>
                  <c:x val="-1.8263757127119633E-3"/>
                  <c:y val="1.77311836794302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30"/>
              <c:layout>
                <c:manualLayout>
                  <c:x val="-1.861504405635124E-2"/>
                  <c:y val="-6.58680575946187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31"/>
              <c:layout>
                <c:manualLayout>
                  <c:x val="-3.8936758378424779E-2"/>
                  <c:y val="-3.35923564869288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32"/>
              <c:layout>
                <c:manualLayout>
                  <c:x val="-9.2565409087182766E-3"/>
                  <c:y val="3.22250050796763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133"/>
              <c:layout>
                <c:manualLayout>
                  <c:x val="-1.2045483406000137E-2"/>
                  <c:y val="8.623884661708660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34"/>
              <c:layout>
                <c:manualLayout>
                  <c:x val="-1.8263757127119633E-3"/>
                  <c:y val="3.86246671791408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35"/>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36"/>
              <c:layout>
                <c:manualLayout>
                  <c:x val="-2.0185435535736789E-3"/>
                  <c:y val="2.78482684474688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37"/>
              <c:layout>
                <c:manualLayout>
                  <c:x val="3.7284010099810647E-3"/>
                  <c:y val="-5.688147304483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38"/>
              <c:layout>
                <c:manualLayout>
                  <c:x val="-1.4809266906864937E-2"/>
                  <c:y val="-3.372437852374782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39"/>
              <c:layout>
                <c:manualLayout>
                  <c:x val="-1.6381831904250417E-2"/>
                  <c:y val="-7.128316568406161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40"/>
              <c:layout>
                <c:manualLayout>
                  <c:x val="-3.0620905733982424E-2"/>
                  <c:y val="2.19868985222864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41"/>
              <c:layout>
                <c:manualLayout>
                  <c:x val="-1.324101296427768E-2"/>
                  <c:y val="-5.573513557052964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704E-2"/>
                      <c:h val="6.9109877699324012E-3"/>
                    </c:manualLayout>
                  </c15:layout>
                </c:ext>
              </c:extLst>
            </c:dLbl>
            <c:dLbl>
              <c:idx val="142"/>
              <c:layout>
                <c:manualLayout>
                  <c:x val="-1.7776644138593117E-2"/>
                  <c:y val="-6.979218360951004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11E-2"/>
                      <c:h val="6.9109877699324012E-3"/>
                    </c:manualLayout>
                  </c15:layout>
                </c:ext>
              </c:extLst>
            </c:dLbl>
            <c:dLbl>
              <c:idx val="143"/>
              <c:layout>
                <c:manualLayout>
                  <c:x val="1.8502680962389301E-2"/>
                  <c:y val="3.65924873682689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44"/>
              <c:layout>
                <c:manualLayout>
                  <c:x val="-4.0547613666707095E-2"/>
                  <c:y val="-1.850553018465737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45"/>
              <c:layout>
                <c:manualLayout>
                  <c:x val="2.5846972897074763E-3"/>
                  <c:y val="3.29813896832846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46"/>
              <c:layout>
                <c:manualLayout>
                  <c:x val="-2.9222011403391413E-2"/>
                  <c:y val="-4.83903647558465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47"/>
              <c:layout>
                <c:manualLayout>
                  <c:x val="-2.4510469639566053E-2"/>
                  <c:y val="-3.96436297460081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48"/>
              <c:layout>
                <c:manualLayout>
                  <c:x val="-4.4916614500646653E-3"/>
                  <c:y val="4.35432113214434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38E-2"/>
                      <c:h val="6.9109877699324012E-3"/>
                    </c:manualLayout>
                  </c15:layout>
                </c:ext>
              </c:extLst>
            </c:dLbl>
            <c:dLbl>
              <c:idx val="149"/>
              <c:layout>
                <c:manualLayout>
                  <c:x val="-1.1453338806803088E-2"/>
                  <c:y val="-5.51229663023169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50"/>
              <c:layout>
                <c:manualLayout>
                  <c:x val="-2.7101610048148258E-2"/>
                  <c:y val="-7.784732155381324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51"/>
              <c:layout>
                <c:manualLayout>
                  <c:x val="-2.922201140339143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52"/>
              <c:layout>
                <c:manualLayout>
                  <c:x val="-1.826375712711874E-3"/>
                  <c:y val="-6.13299148431617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53"/>
              <c:layout>
                <c:manualLayout>
                  <c:x val="-1.8263757127119633E-3"/>
                  <c:y val="9.648854479968330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54"/>
              <c:layout>
                <c:manualLayout>
                  <c:x val="-2.4351676169492822E-2"/>
                  <c:y val="1.2669997879979386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55"/>
              <c:layout>
                <c:manualLayout>
                  <c:x val="-2.0422212359804005E-2"/>
                  <c:y val="2.41849572575045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56"/>
              <c:layout>
                <c:manualLayout>
                  <c:x val="-1.8263757127120524E-3"/>
                  <c:y val="-2.99874296960780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57"/>
              <c:layout>
                <c:manualLayout>
                  <c:x val="-2.0303941094503811E-3"/>
                  <c:y val="-2.4847682155280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58"/>
              <c:layout>
                <c:manualLayout>
                  <c:x val="-9.0865697054506138E-3"/>
                  <c:y val="-2.54739738305516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59"/>
              <c:layout>
                <c:manualLayout>
                  <c:x val="-2.3181840369627171E-2"/>
                  <c:y val="1.42688770127814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60"/>
              <c:layout>
                <c:manualLayout>
                  <c:x val="-1.6617868440240623E-2"/>
                  <c:y val="4.14283353943772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61"/>
              <c:layout>
                <c:manualLayout>
                  <c:x val="-5.6413836095803574E-3"/>
                  <c:y val="-2.05523752660997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62"/>
              <c:layout>
                <c:manualLayout>
                  <c:x val="5.9197256929399925E-3"/>
                  <c:y val="-1.00949978420971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163"/>
              <c:layout>
                <c:manualLayout>
                  <c:x val="8.4571200044134837E-3"/>
                  <c:y val="2.12674202629318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64"/>
              <c:layout>
                <c:manualLayout>
                  <c:x val="-3.5573068013074914E-3"/>
                  <c:y val="-6.15576581138165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165"/>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66"/>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67"/>
              <c:layout>
                <c:manualLayout>
                  <c:x val="3.3816113302788598E-4"/>
                  <c:y val="-1.992189155367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68"/>
              <c:layout>
                <c:manualLayout>
                  <c:x val="-2.922201140339145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69"/>
              <c:layout>
                <c:manualLayout>
                  <c:x val="-2.8331854706927801E-2"/>
                  <c:y val="-2.36349109337769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791E-2"/>
                      <c:h val="6.9109877699324012E-3"/>
                    </c:manualLayout>
                  </c15:layout>
                </c:ext>
              </c:extLst>
            </c:dLbl>
            <c:dLbl>
              <c:idx val="170"/>
              <c:layout>
                <c:manualLayout>
                  <c:x val="-3.5366156775767744E-2"/>
                  <c:y val="2.52445599917039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71"/>
              <c:layout>
                <c:manualLayout>
                  <c:x val="-1.826375712711874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72"/>
              <c:layout>
                <c:manualLayout>
                  <c:x val="-1.826375712711874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173"/>
              <c:layout>
                <c:manualLayout>
                  <c:x val="-1.8263757127119633E-3"/>
                  <c:y val="-3.1674994699948465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74"/>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175"/>
              <c:layout>
                <c:manualLayout>
                  <c:x val="-2.1420488449028961E-2"/>
                  <c:y val="6.959548821764107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76"/>
              <c:layout>
                <c:manualLayout>
                  <c:x val="-1.683111762367662E-2"/>
                  <c:y val="4.767988838100941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77"/>
              <c:layout>
                <c:manualLayout>
                  <c:x val="-3.047954718058252E-3"/>
                  <c:y val="-2.09924654588367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78"/>
              <c:layout>
                <c:manualLayout>
                  <c:x val="-1.6357003967742322E-2"/>
                  <c:y val="-7.209501868566021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12E-2"/>
                      <c:h val="6.9109877699324012E-3"/>
                    </c:manualLayout>
                  </c15:layout>
                </c:ext>
              </c:extLst>
            </c:dLbl>
            <c:dLbl>
              <c:idx val="179"/>
              <c:layout>
                <c:manualLayout>
                  <c:x val="-4.7994634617835614E-3"/>
                  <c:y val="-1.11806994069270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80"/>
              <c:layout>
                <c:manualLayout>
                  <c:x val="-3.4701110396239306E-3"/>
                  <c:y val="-4.23070868019013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81"/>
              <c:layout>
                <c:manualLayout>
                  <c:x val="-1.5189633267793819E-2"/>
                  <c:y val="-3.191212085190663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82"/>
              <c:layout>
                <c:manualLayout>
                  <c:x val="-2.1952151052121463E-2"/>
                  <c:y val="2.70914226563786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83"/>
              <c:layout>
                <c:manualLayout>
                  <c:x val="-4.0727699029772654E-3"/>
                  <c:y val="-2.65736322553212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84"/>
              <c:layout>
                <c:manualLayout>
                  <c:x val="-3.519411875223457E-2"/>
                  <c:y val="2.99438228735755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185"/>
              <c:layout>
                <c:manualLayout>
                  <c:x val="-1.0977852396537327E-2"/>
                  <c:y val="3.25366555344665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345E-2"/>
                      <c:h val="6.9109877699324012E-3"/>
                    </c:manualLayout>
                  </c15:layout>
                </c:ext>
              </c:extLst>
            </c:dLbl>
            <c:dLbl>
              <c:idx val="186"/>
              <c:layout>
                <c:manualLayout>
                  <c:x val="-7.2626956720695688E-3"/>
                  <c:y val="7.06675708088855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87"/>
              <c:layout>
                <c:manualLayout>
                  <c:x val="2.179628413554929E-2"/>
                  <c:y val="-3.01256888179286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88"/>
              <c:layout>
                <c:manualLayout>
                  <c:x val="-2.6668536824264354E-2"/>
                  <c:y val="-3.941159506865173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89"/>
              <c:layout>
                <c:manualLayout>
                  <c:x val="-2.92220114033914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90"/>
              <c:layout>
                <c:manualLayout>
                  <c:x val="-2.9146538005957422E-2"/>
                  <c:y val="-3.300905787341818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91"/>
              <c:layout>
                <c:manualLayout>
                  <c:x val="-3.4609899389107461E-2"/>
                  <c:y val="4.9060779916781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92"/>
              <c:layout>
                <c:manualLayout>
                  <c:x val="-1.0780864186828979E-2"/>
                  <c:y val="-9.92536597639080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93"/>
              <c:layout>
                <c:manualLayout>
                  <c:x val="3.1366684615641628E-3"/>
                  <c:y val="6.42191294644998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94"/>
              <c:layout>
                <c:manualLayout>
                  <c:x val="-1.8263757127119633E-3"/>
                  <c:y val="7.53167276661991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195"/>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96"/>
              <c:layout>
                <c:manualLayout>
                  <c:x val="-1.8263757127119633E-3"/>
                  <c:y val="-3.60833297564059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9.7406704677971377E-3"/>
                      <c:h val="6.9109877699324012E-3"/>
                    </c:manualLayout>
                  </c15:layout>
                </c:ext>
              </c:extLst>
            </c:dLbl>
            <c:dLbl>
              <c:idx val="197"/>
              <c:layout>
                <c:manualLayout>
                  <c:x val="-2.6108853678165032E-2"/>
                  <c:y val="-7.574167346821186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98"/>
              <c:layout>
                <c:manualLayout>
                  <c:x val="-1.9952509018389228E-2"/>
                  <c:y val="8.71267967447778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199"/>
              <c:layout>
                <c:manualLayout>
                  <c:x val="-2.0817350590876076E-2"/>
                  <c:y val="8.5582633376203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00"/>
              <c:layout>
                <c:manualLayout>
                  <c:x val="-1.1998960276659927E-2"/>
                  <c:y val="-2.346402786651753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01"/>
              <c:layout>
                <c:manualLayout>
                  <c:x val="2.7684025442889513E-3"/>
                  <c:y val="-4.826202495496092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02"/>
              <c:layout>
                <c:manualLayout>
                  <c:x val="-1.3572425412175031E-2"/>
                  <c:y val="-6.104644875362328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03"/>
              <c:layout>
                <c:manualLayout>
                  <c:x val="-5.4990407706483682E-3"/>
                  <c:y val="2.84631476318228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04"/>
              <c:layout>
                <c:manualLayout>
                  <c:x val="-8.0484508351310134E-3"/>
                  <c:y val="5.20338528189509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05"/>
              <c:layout>
                <c:manualLayout>
                  <c:x val="-3.3615290255518883E-2"/>
                  <c:y val="1.9794266152070164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06"/>
              <c:layout>
                <c:manualLayout>
                  <c:x val="-1.9481340935594275E-2"/>
                  <c:y val="-4.07040854481057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07"/>
              <c:layout>
                <c:manualLayout>
                  <c:x val="-1.826375712711918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08"/>
              <c:layout>
                <c:manualLayout>
                  <c:x val="-1.9984353704206627E-2"/>
                  <c:y val="-2.71373264151302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09"/>
              <c:layout>
                <c:manualLayout>
                  <c:x val="-3.8705494754460831E-3"/>
                  <c:y val="-7.6607568736138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10"/>
              <c:layout>
                <c:manualLayout>
                  <c:x val="-1.6126758228170123E-2"/>
                  <c:y val="7.322252685319410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58E-2"/>
                      <c:h val="6.9109877699324012E-3"/>
                    </c:manualLayout>
                  </c15:layout>
                </c:ext>
              </c:extLst>
            </c:dLbl>
            <c:dLbl>
              <c:idx val="211"/>
              <c:layout>
                <c:manualLayout>
                  <c:x val="-2.0662876509575694E-2"/>
                  <c:y val="7.5159483940187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12"/>
              <c:layout>
                <c:manualLayout>
                  <c:x val="-2.141365602691717E-3"/>
                  <c:y val="-8.1421775202845307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13"/>
              <c:layout>
                <c:manualLayout>
                  <c:x val="-1.5810938779009465E-2"/>
                  <c:y val="2.88143063431682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14"/>
              <c:layout>
                <c:manualLayout>
                  <c:x val="-2.92220114033914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15"/>
              <c:layout>
                <c:manualLayout>
                  <c:x val="-1.2406341224599174E-2"/>
                  <c:y val="2.468161331024227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16"/>
              <c:layout>
                <c:manualLayout>
                  <c:x val="-2.528010828535298E-2"/>
                  <c:y val="2.4455123657738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17"/>
              <c:layout>
                <c:manualLayout>
                  <c:x val="-1.3631563040377716E-2"/>
                  <c:y val="7.41744545806409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18"/>
              <c:layout>
                <c:manualLayout>
                  <c:x val="6.1370272323404453E-3"/>
                  <c:y val="-1.46915698943989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19"/>
              <c:layout>
                <c:manualLayout>
                  <c:x val="1.0982222461478017E-2"/>
                  <c:y val="-5.103474951444528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20"/>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21"/>
              <c:layout>
                <c:manualLayout>
                  <c:x val="-2.9222011403391434E-2"/>
                  <c:y val="-5.482535573397589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22"/>
              <c:layout>
                <c:manualLayout>
                  <c:x val="1.1833177314739703E-2"/>
                  <c:y val="5.06342089677276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23"/>
              <c:layout>
                <c:manualLayout>
                  <c:x val="-3.3806664193989575E-3"/>
                  <c:y val="5.63093428332166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24"/>
              <c:layout>
                <c:manualLayout>
                  <c:x val="-2.9625675141238563E-2"/>
                  <c:y val="2.7870365188030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6E-2"/>
                      <c:h val="6.9109877699324012E-3"/>
                    </c:manualLayout>
                  </c15:layout>
                </c:ext>
              </c:extLst>
            </c:dLbl>
            <c:dLbl>
              <c:idx val="225"/>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26"/>
              <c:layout>
                <c:manualLayout>
                  <c:x val="-1.3014433346467232E-2"/>
                  <c:y val="-4.6696782520261745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27"/>
              <c:layout>
                <c:manualLayout>
                  <c:x val="7.3955880634671506E-4"/>
                  <c:y val="1.19489340298270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28"/>
              <c:layout>
                <c:manualLayout>
                  <c:x val="1.5572182334433466E-2"/>
                  <c:y val="4.12556776404615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29"/>
              <c:layout>
                <c:manualLayout>
                  <c:x val="-1.826375712711918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30"/>
              <c:layout>
                <c:manualLayout>
                  <c:x val="-1.826375712712008E-3"/>
                  <c:y val="2.3268806066323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31"/>
              <c:layout>
                <c:manualLayout>
                  <c:x val="-1.3576373256588182E-4"/>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32"/>
              <c:layout>
                <c:manualLayout>
                  <c:x val="-1.5771156729003883E-2"/>
                  <c:y val="4.45391423096436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33"/>
              <c:layout>
                <c:manualLayout>
                  <c:x val="1.8016446061250014E-3"/>
                  <c:y val="-2.608209681318460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34"/>
              <c:layout>
                <c:manualLayout>
                  <c:x val="-2.3513321846248013E-2"/>
                  <c:y val="-4.167509283408792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35"/>
              <c:layout>
                <c:manualLayout>
                  <c:x val="8.9403281380172426E-3"/>
                  <c:y val="-3.80927509911957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36"/>
              <c:layout>
                <c:manualLayout>
                  <c:x val="-1.826375712711918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37"/>
              <c:layout>
                <c:manualLayout>
                  <c:x val="-8.2881685308831502E-3"/>
                  <c:y val="-2.41003693093100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38"/>
              <c:layout>
                <c:manualLayout>
                  <c:x val="-3.7331424367357834E-2"/>
                  <c:y val="-1.39970573531913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39"/>
              <c:layout>
                <c:manualLayout>
                  <c:x val="-2.7698480583626704E-2"/>
                  <c:y val="-3.09435049147968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40"/>
              <c:layout>
                <c:manualLayout>
                  <c:x val="-9.0537285881144413E-3"/>
                  <c:y val="-8.547245750303065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41"/>
              <c:layout>
                <c:manualLayout>
                  <c:x val="-3.4593054702060096E-2"/>
                  <c:y val="-5.03643209512533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42"/>
              <c:layout>
                <c:manualLayout>
                  <c:x val="-6.9865832013786345E-3"/>
                  <c:y val="-5.47165212808427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12E-2"/>
                      <c:h val="6.9109877699324012E-3"/>
                    </c:manualLayout>
                  </c15:layout>
                </c:ext>
              </c:extLst>
            </c:dLbl>
            <c:dLbl>
              <c:idx val="243"/>
              <c:layout>
                <c:manualLayout>
                  <c:x val="-1.6084437179813726E-2"/>
                  <c:y val="2.86377456793232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44"/>
              <c:layout>
                <c:manualLayout>
                  <c:x val="-1.2746580103719879E-2"/>
                  <c:y val="-4.18125807839761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45"/>
              <c:layout>
                <c:manualLayout>
                  <c:x val="-2.4351676169492888E-2"/>
                  <c:y val="1.802109074722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46"/>
              <c:layout>
                <c:manualLayout>
                  <c:x val="-1.9155661926732643E-2"/>
                  <c:y val="-4.56822413530516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47"/>
              <c:layout>
                <c:manualLayout>
                  <c:x val="-1.8961477794608834E-2"/>
                  <c:y val="-4.91740149572597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48"/>
              <c:layout>
                <c:manualLayout>
                  <c:x val="-3.7399515615832546E-2"/>
                  <c:y val="1.61673580035190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49"/>
              <c:layout>
                <c:manualLayout>
                  <c:x val="-2.8279911408327632E-3"/>
                  <c:y val="-6.16540374487109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50"/>
              <c:layout>
                <c:manualLayout>
                  <c:x val="-2.2090472881150297E-3"/>
                  <c:y val="1.92122438063330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51"/>
              <c:layout>
                <c:manualLayout>
                  <c:x val="-3.7188990126297644E-2"/>
                  <c:y val="-1.27357357019162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52"/>
              <c:layout>
                <c:manualLayout>
                  <c:x val="-2.3197020224265934E-2"/>
                  <c:y val="-5.334248631083016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53"/>
              <c:layout>
                <c:manualLayout>
                  <c:x val="-2.255536277025097E-2"/>
                  <c:y val="-1.052474952186402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54"/>
              <c:layout>
                <c:manualLayout>
                  <c:x val="-2.3083829652283457E-2"/>
                  <c:y val="-8.6327648770473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55"/>
              <c:layout>
                <c:manualLayout>
                  <c:x val="-1.826375712711874E-3"/>
                  <c:y val="1.52851187183225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56"/>
              <c:layout>
                <c:manualLayout>
                  <c:x val="-1.1661241148369443E-2"/>
                  <c:y val="-1.794748152654196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57"/>
              <c:layout>
                <c:manualLayout>
                  <c:x val="-2.1098318580937466E-2"/>
                  <c:y val="-3.7314849733282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58"/>
              <c:layout>
                <c:manualLayout>
                  <c:x val="-3.0295981591139481E-2"/>
                  <c:y val="1.154876947841047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37E-2"/>
                      <c:h val="6.9109877699324012E-3"/>
                    </c:manualLayout>
                  </c15:layout>
                </c:ext>
              </c:extLst>
            </c:dLbl>
            <c:dLbl>
              <c:idx val="259"/>
              <c:layout>
                <c:manualLayout>
                  <c:x val="-2.4351676169492843E-2"/>
                  <c:y val="3.95904666664898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60"/>
              <c:layout>
                <c:manualLayout>
                  <c:x val="6.9684679974697326E-3"/>
                  <c:y val="4.88731388103343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61"/>
              <c:layout>
                <c:manualLayout>
                  <c:x val="-2.7490216046240933E-2"/>
                  <c:y val="-1.60556486471374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81E-2"/>
                      <c:h val="6.9109877699324012E-3"/>
                    </c:manualLayout>
                  </c15:layout>
                </c:ext>
              </c:extLst>
            </c:dLbl>
            <c:dLbl>
              <c:idx val="262"/>
              <c:layout>
                <c:manualLayout>
                  <c:x val="-3.6213713358628843E-2"/>
                  <c:y val="-1.47851484152619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63"/>
              <c:layout>
                <c:manualLayout>
                  <c:x val="-2.56449073639539E-2"/>
                  <c:y val="-1.233431380107007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64"/>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65"/>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66"/>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67"/>
              <c:layout>
                <c:manualLayout>
                  <c:x val="-2.4351676169492843E-2"/>
                  <c:y val="6.334998939989692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68"/>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69"/>
              <c:layout>
                <c:manualLayout>
                  <c:x val="-7.5822407191350047E-3"/>
                  <c:y val="-3.3995492486546148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70"/>
              <c:layout>
                <c:manualLayout>
                  <c:x val="-2.6235526462057887E-2"/>
                  <c:y val="8.279315974862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71"/>
              <c:layout>
                <c:manualLayout>
                  <c:x val="-1.8263757127119633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72"/>
              <c:layout>
                <c:manualLayout>
                  <c:x val="-1.8263757127120524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73"/>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74"/>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75"/>
              <c:layout>
                <c:manualLayout>
                  <c:x val="-9.7691726277282682E-3"/>
                  <c:y val="2.01473656683906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276"/>
              <c:layout>
                <c:manualLayout>
                  <c:x val="-3.14848865431589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77"/>
              <c:layout>
                <c:manualLayout>
                  <c:x val="-1.5582278207881535E-2"/>
                  <c:y val="-3.43510094323114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78"/>
              <c:layout>
                <c:manualLayout>
                  <c:x val="-7.9330469877505298E-3"/>
                  <c:y val="-2.9617700197812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79"/>
              <c:layout>
                <c:manualLayout>
                  <c:x val="-3.4048061455788182E-2"/>
                  <c:y val="-4.54971991083021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80"/>
              <c:layout>
                <c:manualLayout>
                  <c:x val="-1.826375712712008E-3"/>
                  <c:y val="-1.035233423883598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81"/>
              <c:layout>
                <c:manualLayout>
                  <c:x val="-2.354832372834926E-3"/>
                  <c:y val="-2.34347950413711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82"/>
              <c:layout>
                <c:manualLayout>
                  <c:x val="-1.4600329941641173E-2"/>
                  <c:y val="2.114806575062624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83"/>
              <c:layout>
                <c:manualLayout>
                  <c:x val="-1.8263757127118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84"/>
              <c:layout>
                <c:manualLayout>
                  <c:x val="-2.7788521607279376E-2"/>
                  <c:y val="1.38660759457769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85"/>
              <c:layout>
                <c:manualLayout>
                  <c:x val="-4.5373042808208239E-3"/>
                  <c:y val="-4.599542504199248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86"/>
              <c:layout>
                <c:manualLayout>
                  <c:x val="-3.657528883940149E-2"/>
                  <c:y val="-1.45306852111902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25E-2"/>
                      <c:h val="6.9109877699324012E-3"/>
                    </c:manualLayout>
                  </c15:layout>
                </c:ext>
              </c:extLst>
            </c:dLbl>
            <c:dLbl>
              <c:idx val="287"/>
              <c:layout>
                <c:manualLayout>
                  <c:x val="-7.4834726180501396E-2"/>
                  <c:y val="3.38181593618014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71E-2"/>
                      <c:h val="6.9109877699324012E-3"/>
                    </c:manualLayout>
                  </c15:layout>
                </c:ext>
              </c:extLst>
            </c:dLbl>
            <c:dLbl>
              <c:idx val="288"/>
              <c:layout>
                <c:manualLayout>
                  <c:x val="-1.9434229069595899E-2"/>
                  <c:y val="-3.98045732180234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12E-2"/>
                      <c:h val="6.9109877699324012E-3"/>
                    </c:manualLayout>
                  </c15:layout>
                </c:ext>
              </c:extLst>
            </c:dLbl>
            <c:dLbl>
              <c:idx val="289"/>
              <c:layout>
                <c:manualLayout>
                  <c:x val="-4.5149031288812751E-2"/>
                  <c:y val="-9.25193439240734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マッスグマ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290"/>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91"/>
              <c:layout>
                <c:manualLayout>
                  <c:x val="-2.9222011403391413E-2"/>
                  <c:y val="-6.9109877699325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92"/>
              <c:layout>
                <c:manualLayout>
                  <c:x val="-9.7214253646018961E-3"/>
                  <c:y val="-1.74311980897920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93"/>
              <c:layout>
                <c:manualLayout>
                  <c:x val="-1.3089265622954488E-2"/>
                  <c:y val="-2.80758878153503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94"/>
              <c:layout>
                <c:manualLayout>
                  <c:x val="-2.92220114033914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95"/>
              <c:layout>
                <c:manualLayout>
                  <c:x val="-1.8954855404852106E-2"/>
                  <c:y val="4.4713652072876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58E-2"/>
                      <c:h val="6.9109877699324012E-3"/>
                    </c:manualLayout>
                  </c15:layout>
                </c:ext>
              </c:extLst>
            </c:dLbl>
            <c:dLbl>
              <c:idx val="296"/>
              <c:layout>
                <c:manualLayout>
                  <c:x val="-2.2089982087842956E-2"/>
                  <c:y val="-4.85431662079603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97"/>
              <c:layout>
                <c:manualLayout>
                  <c:x val="-1.6058711357607554E-2"/>
                  <c:y val="-1.080696004166774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298"/>
              <c:layout>
                <c:manualLayout>
                  <c:x val="-2.1828157715174521E-2"/>
                  <c:y val="-1.29958540195318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299"/>
              <c:layout>
                <c:manualLayout>
                  <c:x val="-2.7477192406274557E-2"/>
                  <c:y val="2.87041230423307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00"/>
              <c:layout>
                <c:manualLayout>
                  <c:x val="-1.5346235920607978E-2"/>
                  <c:y val="2.87314080784476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738E-2"/>
                      <c:h val="6.9109877699324012E-3"/>
                    </c:manualLayout>
                  </c15:layout>
                </c:ext>
              </c:extLst>
            </c:dLbl>
            <c:dLbl>
              <c:idx val="301"/>
              <c:layout>
                <c:manualLayout>
                  <c:x val="-2.9580889458264089E-2"/>
                  <c:y val="-6.73500218032408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302"/>
              <c:layout>
                <c:manualLayout>
                  <c:x val="-2.9222011403391413E-2"/>
                  <c:y val="-5.76269788061186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03"/>
              <c:layout>
                <c:manualLayout>
                  <c:x val="-3.4130119921874938E-2"/>
                  <c:y val="5.23329331679666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04"/>
              <c:layout>
                <c:manualLayout>
                  <c:x val="-1.1312661256708111E-2"/>
                  <c:y val="-7.74771682310639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947E-2"/>
                      <c:h val="6.9109877699324012E-3"/>
                    </c:manualLayout>
                  </c15:layout>
                </c:ext>
              </c:extLst>
            </c:dLbl>
            <c:dLbl>
              <c:idx val="305"/>
              <c:layout>
                <c:manualLayout>
                  <c:x val="-2.488690765998286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06"/>
              <c:layout>
                <c:manualLayout>
                  <c:x val="-1.0017352821292357E-2"/>
                  <c:y val="-1.117406730744311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31E-2"/>
                      <c:h val="6.9109877699324012E-3"/>
                    </c:manualLayout>
                  </c15:layout>
                </c:ext>
              </c:extLst>
            </c:dLbl>
            <c:dLbl>
              <c:idx val="307"/>
              <c:layout>
                <c:manualLayout>
                  <c:x val="-2.4033000609283251E-2"/>
                  <c:y val="1.61612360655338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08"/>
              <c:layout>
                <c:manualLayout>
                  <c:x val="-2.7919560448871089E-2"/>
                  <c:y val="4.93850609401303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31E-2"/>
                      <c:h val="6.9109877699324012E-3"/>
                    </c:manualLayout>
                  </c15:layout>
                </c:ext>
              </c:extLst>
            </c:dLbl>
            <c:dLbl>
              <c:idx val="309"/>
              <c:layout>
                <c:manualLayout>
                  <c:x val="-9.4887418959791418E-3"/>
                  <c:y val="-1.8951057896541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777E-2"/>
                      <c:h val="6.9109877699324012E-3"/>
                    </c:manualLayout>
                  </c15:layout>
                </c:ext>
              </c:extLst>
            </c:dLbl>
            <c:dLbl>
              <c:idx val="310"/>
              <c:layout>
                <c:manualLayout>
                  <c:x val="-2.1448793386429896E-2"/>
                  <c:y val="1.4318666739693467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11"/>
              <c:layout>
                <c:manualLayout>
                  <c:x val="-2.9222011403391413E-2"/>
                  <c:y val="-6.334998939989692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12"/>
              <c:layout>
                <c:manualLayout>
                  <c:x val="-2.4351676169492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13"/>
              <c:layout>
                <c:manualLayout>
                  <c:x val="-3.0859146041121298E-2"/>
                  <c:y val="8.80639941383759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777E-2"/>
                      <c:h val="6.9109877699324012E-3"/>
                    </c:manualLayout>
                  </c15:layout>
                </c:ext>
              </c:extLst>
            </c:dLbl>
            <c:dLbl>
              <c:idx val="314"/>
              <c:layout>
                <c:manualLayout>
                  <c:x val="-1.8263757127118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15"/>
              <c:layout>
                <c:manualLayout>
                  <c:x val="-2.0404746641721896E-2"/>
                  <c:y val="-1.799282242090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16"/>
              <c:layout>
                <c:manualLayout>
                  <c:x val="-2.92220114033914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17"/>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18"/>
              <c:layout>
                <c:manualLayout>
                  <c:x val="-4.5931090080305492E-2"/>
                  <c:y val="-2.75519831769399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19"/>
              <c:layout>
                <c:manualLayout>
                  <c:x val="-9.0816275105666412E-3"/>
                  <c:y val="7.556871598062007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20"/>
              <c:layout>
                <c:manualLayout>
                  <c:x val="8.6611540794426459E-3"/>
                  <c:y val="-4.27706945605318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21"/>
              <c:layout>
                <c:manualLayout>
                  <c:x val="-3.2327066489406447E-2"/>
                  <c:y val="8.88309251552033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22"/>
              <c:layout>
                <c:manualLayout>
                  <c:x val="-5.2540029625636085E-3"/>
                  <c:y val="-4.9813019008548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23"/>
              <c:layout>
                <c:manualLayout>
                  <c:x val="-1.9481340935594275E-2"/>
                  <c:y val="3.12116804944227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324"/>
              <c:layout>
                <c:manualLayout>
                  <c:x val="1.521125893995332E-4"/>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25"/>
              <c:layout>
                <c:manualLayout>
                  <c:x val="-1.1210914094469797E-2"/>
                  <c:y val="4.83467347962383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43E-2"/>
                      <c:h val="6.9109877699324012E-3"/>
                    </c:manualLayout>
                  </c15:layout>
                </c:ext>
              </c:extLst>
            </c:dLbl>
            <c:dLbl>
              <c:idx val="326"/>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27"/>
              <c:layout>
                <c:manualLayout>
                  <c:x val="-1.9882309360603558E-2"/>
                  <c:y val="-2.6324333336131559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28"/>
              <c:layout>
                <c:manualLayout>
                  <c:x val="-1.2626716965341119E-2"/>
                  <c:y val="-8.921295688233540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29"/>
              <c:layout>
                <c:manualLayout>
                  <c:x val="-2.0455394943121895E-2"/>
                  <c:y val="-6.206794847804200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30"/>
              <c:layout>
                <c:manualLayout>
                  <c:x val="-6.8120087150919523E-3"/>
                  <c:y val="-3.70296211342044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331"/>
              <c:layout>
                <c:manualLayout>
                  <c:x val="-1.8263757127119633E-3"/>
                  <c:y val="-4.29241821603332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32"/>
              <c:layout>
                <c:manualLayout>
                  <c:x val="-1.1297413085008852E-2"/>
                  <c:y val="2.73766264543769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33"/>
              <c:layout>
                <c:manualLayout>
                  <c:x val="-2.9412413201883456E-2"/>
                  <c:y val="-1.7070649645949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34"/>
              <c:layout>
                <c:manualLayout>
                  <c:x val="-3.5061490247241867E-2"/>
                  <c:y val="2.2013137408770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35"/>
              <c:layout>
                <c:manualLayout>
                  <c:x val="-2.92220114033914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36"/>
              <c:layout>
                <c:manualLayout>
                  <c:x val="-2.9194594498566102E-2"/>
                  <c:y val="-1.69307289821329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37"/>
              <c:layout>
                <c:manualLayout>
                  <c:x val="6.1852806111104327E-3"/>
                  <c:y val="2.91750455297757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38"/>
              <c:layout>
                <c:manualLayout>
                  <c:x val="-3.5212619613827476E-3"/>
                  <c:y val="4.04737262746844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39"/>
              <c:layout>
                <c:manualLayout>
                  <c:x val="-8.5785175816465442E-3"/>
                  <c:y val="1.381047990075930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11E-2"/>
                      <c:h val="6.9109877699324012E-3"/>
                    </c:manualLayout>
                  </c15:layout>
                </c:ext>
              </c:extLst>
            </c:dLbl>
            <c:dLbl>
              <c:idx val="340"/>
              <c:layout>
                <c:manualLayout>
                  <c:x val="-2.6088667732688534E-2"/>
                  <c:y val="-2.47387513980988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41"/>
              <c:layout>
                <c:manualLayout>
                  <c:x val="-5.1404154117856652E-3"/>
                  <c:y val="-3.67938217485707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42"/>
              <c:layout>
                <c:manualLayout>
                  <c:x val="-2.922201140339136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43"/>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44"/>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45"/>
              <c:layout>
                <c:manualLayout>
                  <c:x val="-7.9139462618640771E-3"/>
                  <c:y val="-1.62858122582432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46"/>
              <c:layout>
                <c:manualLayout>
                  <c:x val="-3.248232367173657E-2"/>
                  <c:y val="-2.20407872315611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47"/>
              <c:layout>
                <c:manualLayout>
                  <c:x val="-2.655015246570645E-2"/>
                  <c:y val="1.03586412430327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48"/>
              <c:layout>
                <c:manualLayout>
                  <c:x val="-1.7668961886823594E-2"/>
                  <c:y val="-8.36020353947333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49"/>
              <c:layout>
                <c:manualLayout>
                  <c:x val="-5.8047476890248839E-3"/>
                  <c:y val="1.27915927263403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50"/>
              <c:layout>
                <c:manualLayout>
                  <c:x val="-2.4739332636315146E-2"/>
                  <c:y val="8.16879548876397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51"/>
              <c:layout>
                <c:manualLayout>
                  <c:x val="-9.505453113544643E-3"/>
                  <c:y val="2.31242146676446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52"/>
              <c:layout>
                <c:manualLayout>
                  <c:x val="-1.5404822971021902E-2"/>
                  <c:y val="8.60907325321669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53"/>
              <c:layout>
                <c:manualLayout>
                  <c:x val="-2.9215764947559841E-2"/>
                  <c:y val="-1.54034641517660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54"/>
              <c:layout>
                <c:manualLayout>
                  <c:x val="-2.7917121053370606E-2"/>
                  <c:y val="-2.35427456415148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55"/>
              <c:layout>
                <c:manualLayout>
                  <c:x val="-4.5360729010431424E-4"/>
                  <c:y val="7.227269645437216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56"/>
              <c:layout>
                <c:manualLayout>
                  <c:x val="-1.826375712711941E-3"/>
                  <c:y val="-3.39895782347937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57"/>
              <c:layout>
                <c:manualLayout>
                  <c:x val="-2.4351676169492797E-2"/>
                  <c:y val="4.46194048972925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58"/>
              <c:layout>
                <c:manualLayout>
                  <c:x val="-1.8263757127119633E-3"/>
                  <c:y val="-2.64842341143207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59"/>
              <c:layout>
                <c:manualLayout>
                  <c:x val="-1.8898230309537462E-3"/>
                  <c:y val="7.359100545031113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60"/>
              <c:layout>
                <c:manualLayout>
                  <c:x val="-3.6344800532776937E-2"/>
                  <c:y val="5.64855391940868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61"/>
              <c:layout>
                <c:manualLayout>
                  <c:x val="-2.1555648954180214E-2"/>
                  <c:y val="-5.1352121629135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62"/>
              <c:layout>
                <c:manualLayout>
                  <c:x val="-2.5857933127802508E-2"/>
                  <c:y val="-1.55556753293661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63"/>
              <c:layout>
                <c:manualLayout>
                  <c:x val="-1.8991949190600696E-2"/>
                  <c:y val="1.42358865691958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64"/>
              <c:layout>
                <c:manualLayout>
                  <c:x val="-3.3055849531306358E-2"/>
                  <c:y val="4.41594891224324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6E-2"/>
                      <c:h val="6.9109877699324012E-3"/>
                    </c:manualLayout>
                  </c15:layout>
                </c:ext>
              </c:extLst>
            </c:dLbl>
            <c:dLbl>
              <c:idx val="365"/>
              <c:layout>
                <c:manualLayout>
                  <c:x val="-2.435167616949288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66"/>
              <c:layout>
                <c:manualLayout>
                  <c:x val="-9.3743661311425988E-3"/>
                  <c:y val="-6.3655515356869477E-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67"/>
              <c:layout>
                <c:manualLayout>
                  <c:x val="-2.9222011403391413E-2"/>
                  <c:y val="6.334998939989692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68"/>
              <c:layout>
                <c:manualLayout>
                  <c:x val="-3.0904146577532501E-2"/>
                  <c:y val="1.31382933153067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69"/>
              <c:layout>
                <c:manualLayout>
                  <c:x val="1.5451498032307118E-5"/>
                  <c:y val="1.81471914423410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70"/>
              <c:layout>
                <c:manualLayout>
                  <c:x val="-2.4351676169492843E-2"/>
                  <c:y val="6.41579100846480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31E-2"/>
                      <c:h val="6.9109877699324012E-3"/>
                    </c:manualLayout>
                  </c15:layout>
                </c:ext>
              </c:extLst>
            </c:dLbl>
            <c:dLbl>
              <c:idx val="371"/>
              <c:layout>
                <c:manualLayout>
                  <c:x val="5.5563847041246572E-3"/>
                  <c:y val="6.08858670032740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72"/>
              <c:layout>
                <c:manualLayout>
                  <c:x val="-1.1250478164101227E-2"/>
                  <c:y val="-1.435315569237860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73"/>
              <c:layout>
                <c:manualLayout>
                  <c:x val="-1.836832989741255E-2"/>
                  <c:y val="4.263723765220517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74"/>
              <c:layout>
                <c:manualLayout>
                  <c:x val="-2.4351676169492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75"/>
              <c:layout>
                <c:manualLayout>
                  <c:x val="-2.6348242487332283E-2"/>
                  <c:y val="-4.08593042802774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76"/>
              <c:layout>
                <c:manualLayout>
                  <c:x val="-1.9985428553802861E-2"/>
                  <c:y val="-2.695246005452978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77"/>
              <c:layout>
                <c:manualLayout>
                  <c:x val="-2.269508467252555E-2"/>
                  <c:y val="1.50143275383800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893E-2"/>
                      <c:h val="6.9109877699324012E-3"/>
                    </c:manualLayout>
                  </c15:layout>
                </c:ext>
              </c:extLst>
            </c:dLbl>
            <c:dLbl>
              <c:idx val="378"/>
              <c:layout>
                <c:manualLayout>
                  <c:x val="-4.810534943387481E-2"/>
                  <c:y val="-1.90156013655628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379"/>
              <c:layout>
                <c:manualLayout>
                  <c:x val="-2.2699173188043445E-2"/>
                  <c:y val="-1.781177357374889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380"/>
              <c:layout>
                <c:manualLayout>
                  <c:x val="-2.0146474339874116E-2"/>
                  <c:y val="-1.89188290201886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81"/>
              <c:layout>
                <c:manualLayout>
                  <c:x val="-2.9222011403391413E-2"/>
                  <c:y val="-6.334998939989692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82"/>
              <c:layout>
                <c:manualLayout>
                  <c:x val="-1.1374917207896252E-2"/>
                  <c:y val="-8.829195005287653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83"/>
              <c:layout>
                <c:manualLayout>
                  <c:x val="-1.8263757127119633E-3"/>
                  <c:y val="-1.2669997879979386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84"/>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85"/>
              <c:layout>
                <c:manualLayout>
                  <c:x val="-1.6562853834064223E-2"/>
                  <c:y val="-2.701601710929960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86"/>
              <c:layout>
                <c:manualLayout>
                  <c:x val="-2.435167616949288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87"/>
              <c:layout>
                <c:manualLayout>
                  <c:x val="-2.435167616949279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88"/>
              <c:layout>
                <c:manualLayout>
                  <c:x val="-1.8445597478852958E-2"/>
                  <c:y val="1.98256839185473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89"/>
              <c:layout>
                <c:manualLayout>
                  <c:x val="-1.9334318823615297E-2"/>
                  <c:y val="3.8956017481064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90"/>
              <c:layout>
                <c:manualLayout>
                  <c:x val="-2.729539100013262E-3"/>
                  <c:y val="8.9806355669546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91"/>
              <c:layout>
                <c:manualLayout>
                  <c:x val="4.6708315503000888E-3"/>
                  <c:y val="1.97915559191092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92"/>
              <c:layout>
                <c:manualLayout>
                  <c:x val="8.6338645746629125E-3"/>
                  <c:y val="1.3857026557630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93"/>
              <c:layout>
                <c:manualLayout>
                  <c:x val="-2.2159911390839782E-2"/>
                  <c:y val="-8.691703487144722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94"/>
              <c:layout>
                <c:manualLayout>
                  <c:x val="-3.613264202558987E-2"/>
                  <c:y val="-1.021986379981989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95"/>
              <c:layout>
                <c:manualLayout>
                  <c:x val="-2.0479838660816484E-3"/>
                  <c:y val="6.58311559814447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81E-2"/>
                      <c:h val="6.9109877699324012E-3"/>
                    </c:manualLayout>
                  </c15:layout>
                </c:ext>
              </c:extLst>
            </c:dLbl>
            <c:dLbl>
              <c:idx val="396"/>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397"/>
              <c:layout>
                <c:manualLayout>
                  <c:x val="1.0781968274080225E-2"/>
                  <c:y val="5.9636725894676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98"/>
              <c:layout>
                <c:manualLayout>
                  <c:x val="-1.0068412076157435E-2"/>
                  <c:y val="-3.393087447831032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399"/>
              <c:layout>
                <c:manualLayout>
                  <c:x val="-1.8869809806510826E-3"/>
                  <c:y val="2.95212352122182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137E-2"/>
                      <c:h val="6.9109877699324012E-3"/>
                    </c:manualLayout>
                  </c15:layout>
                </c:ext>
              </c:extLst>
            </c:dLbl>
            <c:dLbl>
              <c:idx val="400"/>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01"/>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02"/>
              <c:layout>
                <c:manualLayout>
                  <c:x val="-2.109004450094203E-2"/>
                  <c:y val="8.20080083481607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03"/>
              <c:layout>
                <c:manualLayout>
                  <c:x val="-2.9222011403391413E-2"/>
                  <c:y val="-6.3349989399896929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04"/>
              <c:layout>
                <c:manualLayout>
                  <c:x val="-1.8263757127119633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05"/>
              <c:layout>
                <c:manualLayout>
                  <c:x val="-1.8263757127119633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06"/>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07"/>
              <c:layout>
                <c:manualLayout>
                  <c:x val="-1.8263757127118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08"/>
              <c:layout>
                <c:manualLayout>
                  <c:x val="-1.826375712711874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09"/>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10"/>
              <c:layout>
                <c:manualLayout>
                  <c:x val="-2.92220114033915E-2"/>
                  <c:y val="-7.18885573292623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11"/>
              <c:layout>
                <c:manualLayout>
                  <c:x val="-2.92220114033914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12"/>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13"/>
              <c:layout>
                <c:manualLayout>
                  <c:x val="-5.844402280678283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414"/>
              <c:layout>
                <c:manualLayout>
                  <c:x val="-4.4921284255675771E-2"/>
                  <c:y val="-1.26353398937381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325E-2"/>
                      <c:h val="6.9109877699324012E-3"/>
                    </c:manualLayout>
                  </c15:layout>
                </c:ext>
              </c:extLst>
            </c:dLbl>
            <c:dLbl>
              <c:idx val="415"/>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6.331435804068139E-2"/>
                      <c:h val="6.9109877699324012E-3"/>
                    </c:manualLayout>
                  </c15:layout>
                </c:ext>
              </c:extLst>
            </c:dLbl>
            <c:dLbl>
              <c:idx val="416"/>
              <c:layout>
                <c:manualLayout>
                  <c:x val="-5.844402280678284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417"/>
              <c:layout>
                <c:manualLayout>
                  <c:x val="-2.3606214199930326E-2"/>
                  <c:y val="1.6229583427972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18"/>
              <c:layout>
                <c:manualLayout>
                  <c:x val="-9.5625157897477504E-3"/>
                  <c:y val="1.81440375403026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3051E-2"/>
                      <c:h val="6.9109877699324012E-3"/>
                    </c:manualLayout>
                  </c15:layout>
                </c:ext>
              </c:extLst>
            </c:dLbl>
            <c:dLbl>
              <c:idx val="419"/>
              <c:layout>
                <c:manualLayout>
                  <c:x val="1.4920051481744369E-2"/>
                  <c:y val="4.873700338075089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20"/>
              <c:layout>
                <c:manualLayout>
                  <c:x val="-1.3460259226006266E-2"/>
                  <c:y val="3.066630985062905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37E-2"/>
                      <c:h val="6.9109877699324012E-3"/>
                    </c:manualLayout>
                  </c15:layout>
                </c:ext>
              </c:extLst>
            </c:dLbl>
            <c:dLbl>
              <c:idx val="421"/>
              <c:layout>
                <c:manualLayout>
                  <c:x val="-4.2200801885206772E-2"/>
                  <c:y val="7.153734614837309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22"/>
              <c:layout>
                <c:manualLayout>
                  <c:x val="-1.8263757127119633E-3"/>
                  <c:y val="-1.54342836877943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23"/>
              <c:layout>
                <c:manualLayout>
                  <c:x val="-1.2967296665250866E-2"/>
                  <c:y val="1.577985279241807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24"/>
              <c:layout>
                <c:manualLayout>
                  <c:x val="-3.1299763244018314E-2"/>
                  <c:y val="1.64404605014511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25"/>
              <c:layout>
                <c:manualLayout>
                  <c:x val="5.4635290926071714E-5"/>
                  <c:y val="-7.28036170042126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26"/>
              <c:layout>
                <c:manualLayout>
                  <c:x val="-3.1906550357132302E-2"/>
                  <c:y val="-7.87627221525540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27"/>
              <c:layout>
                <c:manualLayout>
                  <c:x val="-2.8622813705157627E-2"/>
                  <c:y val="-6.718852412549844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28"/>
              <c:layout>
                <c:manualLayout>
                  <c:x val="-6.7077927474795233E-3"/>
                  <c:y val="-4.90126335908644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29"/>
              <c:layout>
                <c:manualLayout>
                  <c:x val="1.541949734450808E-3"/>
                  <c:y val="4.9693343685032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430"/>
              <c:layout>
                <c:manualLayout>
                  <c:x val="-1.9719837691796881E-2"/>
                  <c:y val="-8.94398134250971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31"/>
              <c:layout>
                <c:manualLayout>
                  <c:x val="-2.9222011403391413E-2"/>
                  <c:y val="1.75416197119049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6E-2"/>
                      <c:h val="6.9109877699324012E-3"/>
                    </c:manualLayout>
                  </c15:layout>
                </c:ext>
              </c:extLst>
            </c:dLbl>
            <c:dLbl>
              <c:idx val="432"/>
              <c:layout>
                <c:manualLayout>
                  <c:x val="-1.8621475601269807E-2"/>
                  <c:y val="-1.71674103476832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33"/>
              <c:layout>
                <c:manualLayout>
                  <c:x val="-8.6137173669456821E-3"/>
                  <c:y val="-2.0311602509110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37E-2"/>
                      <c:h val="6.9109877699324012E-3"/>
                    </c:manualLayout>
                  </c15:layout>
                </c:ext>
              </c:extLst>
            </c:dLbl>
            <c:dLbl>
              <c:idx val="434"/>
              <c:layout>
                <c:manualLayout>
                  <c:x val="-2.4912413211917058E-2"/>
                  <c:y val="6.6099244641280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35"/>
              <c:layout>
                <c:manualLayout>
                  <c:x val="-1.6739379912609025E-2"/>
                  <c:y val="1.0334403076332811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36"/>
              <c:layout>
                <c:manualLayout>
                  <c:x val="-1.95978006245488E-2"/>
                  <c:y val="-3.924303847997769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37"/>
              <c:layout>
                <c:manualLayout>
                  <c:x val="-2.9222011403391458E-2"/>
                  <c:y val="7.22549230287306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38"/>
              <c:layout>
                <c:manualLayout>
                  <c:x val="-3.0324284272839012E-2"/>
                  <c:y val="-1.4395397064476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25E-2"/>
                      <c:h val="6.9109877699324012E-3"/>
                    </c:manualLayout>
                  </c15:layout>
                </c:ext>
              </c:extLst>
            </c:dLbl>
            <c:dLbl>
              <c:idx val="439"/>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40"/>
              <c:layout>
                <c:manualLayout>
                  <c:x val="-1.8263757127119633E-3"/>
                  <c:y val="1.210543057028237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41"/>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42"/>
              <c:layout>
                <c:manualLayout>
                  <c:x val="-2.9222011403391413E-2"/>
                  <c:y val="-4.99982076326010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443"/>
              <c:layout>
                <c:manualLayout>
                  <c:x val="9.5870823369958481E-3"/>
                  <c:y val="1.91116700667230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444"/>
              <c:layout>
                <c:manualLayout>
                  <c:x val="-7.7925363742377116E-2"/>
                  <c:y val="4.79050716877162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445"/>
              <c:layout>
                <c:manualLayout>
                  <c:x val="-4.7855816262453436E-2"/>
                  <c:y val="-9.53049701225745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23E-2"/>
                      <c:h val="6.9109877699324012E-3"/>
                    </c:manualLayout>
                  </c15:layout>
                </c:ext>
              </c:extLst>
            </c:dLbl>
            <c:dLbl>
              <c:idx val="446"/>
              <c:layout>
                <c:manualLayout>
                  <c:x val="1.2118963931914938E-2"/>
                  <c:y val="-2.80548011400681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833017105087052E-2"/>
                      <c:h val="6.9109877699324012E-3"/>
                    </c:manualLayout>
                  </c15:layout>
                </c:ext>
              </c:extLst>
            </c:dLbl>
            <c:dLbl>
              <c:idx val="447"/>
              <c:layout>
                <c:manualLayout>
                  <c:x val="-1.0748388434363905E-2"/>
                  <c:y val="4.28997673969662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5E-2"/>
                      <c:h val="6.9109877699324012E-3"/>
                    </c:manualLayout>
                  </c15:layout>
                </c:ext>
              </c:extLst>
            </c:dLbl>
            <c:dLbl>
              <c:idx val="448"/>
              <c:layout>
                <c:manualLayout>
                  <c:x val="-2.8802664035023802E-2"/>
                  <c:y val="4.25740624143655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49"/>
              <c:layout>
                <c:manualLayout>
                  <c:x val="-1.6859473139981321E-2"/>
                  <c:y val="-9.307046275797251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25E-2"/>
                      <c:h val="6.9109877699324012E-3"/>
                    </c:manualLayout>
                  </c15:layout>
                </c:ext>
              </c:extLst>
            </c:dLbl>
            <c:dLbl>
              <c:idx val="450"/>
              <c:layout>
                <c:manualLayout>
                  <c:x val="-4.7316952453321133E-3"/>
                  <c:y val="-9.737034106429773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51"/>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52"/>
              <c:layout>
                <c:manualLayout>
                  <c:x val="-2.614181837371991E-2"/>
                  <c:y val="-1.93741795875295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31E-2"/>
                      <c:h val="6.9109877699324012E-3"/>
                    </c:manualLayout>
                  </c15:layout>
                </c:ext>
              </c:extLst>
            </c:dLbl>
            <c:dLbl>
              <c:idx val="453"/>
              <c:layout>
                <c:manualLayout>
                  <c:x val="-6.2337894175381056E-3"/>
                  <c:y val="-5.08899024449713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54"/>
              <c:layout>
                <c:manualLayout>
                  <c:x val="-2.7841735686965272E-2"/>
                  <c:y val="-5.71876122305651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55"/>
              <c:layout>
                <c:manualLayout>
                  <c:x val="-1.5146976476141391E-2"/>
                  <c:y val="-4.2267266101474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62681871188724E-2"/>
                      <c:h val="6.9109877699324012E-3"/>
                    </c:manualLayout>
                  </c15:layout>
                </c:ext>
              </c:extLst>
            </c:dLbl>
            <c:dLbl>
              <c:idx val="456"/>
              <c:layout>
                <c:manualLayout>
                  <c:x val="3.9433405375543049E-3"/>
                  <c:y val="-2.15853325307119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62681871188551E-2"/>
                      <c:h val="6.9109877699324012E-3"/>
                    </c:manualLayout>
                  </c15:layout>
                </c:ext>
              </c:extLst>
            </c:dLbl>
            <c:dLbl>
              <c:idx val="457"/>
              <c:layout>
                <c:manualLayout>
                  <c:x val="1.2042398209634134E-2"/>
                  <c:y val="-1.97128103660994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458"/>
              <c:layout>
                <c:manualLayout>
                  <c:x val="-2.4513422606626048E-2"/>
                  <c:y val="1.2478040983931323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459"/>
              <c:layout>
                <c:manualLayout>
                  <c:x val="-4.4915056301067867E-2"/>
                  <c:y val="-2.68908102470558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460"/>
              <c:layout>
                <c:manualLayout>
                  <c:x val="-1.1888271200918767E-2"/>
                  <c:y val="1.48613445666814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461"/>
              <c:layout>
                <c:manualLayout>
                  <c:x val="-3.4951573643073898E-3"/>
                  <c:y val="-1.11164190580827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12E-2"/>
                      <c:h val="6.9109877699324012E-3"/>
                    </c:manualLayout>
                  </c15:layout>
                </c:ext>
              </c:extLst>
            </c:dLbl>
            <c:dLbl>
              <c:idx val="462"/>
              <c:layout>
                <c:manualLayout>
                  <c:x val="-2.0185003099065971E-2"/>
                  <c:y val="-3.03624237535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63"/>
              <c:layout>
                <c:manualLayout>
                  <c:x val="9.5708599190366499E-3"/>
                  <c:y val="-1.0503715098065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64"/>
              <c:layout>
                <c:manualLayout>
                  <c:x val="-2.5753092481201351E-2"/>
                  <c:y val="1.14395604244476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65"/>
              <c:layout>
                <c:manualLayout>
                  <c:x val="-1.753623605526592E-2"/>
                  <c:y val="2.40256453821256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66"/>
              <c:layout>
                <c:manualLayout>
                  <c:x val="1.3326860637415206E-3"/>
                  <c:y val="-2.96444643702182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67"/>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81E-2"/>
                      <c:h val="6.9109877699324012E-3"/>
                    </c:manualLayout>
                  </c15:layout>
                </c:ext>
              </c:extLst>
            </c:dLbl>
            <c:dLbl>
              <c:idx val="468"/>
              <c:layout>
                <c:manualLayout>
                  <c:x val="-1.5413054000196005E-2"/>
                  <c:y val="2.28751645739585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69"/>
              <c:layout>
                <c:manualLayout>
                  <c:x val="-2.9843411945713678E-2"/>
                  <c:y val="-4.33894646350017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70"/>
              <c:layout>
                <c:manualLayout>
                  <c:x val="-2.2740425777689619E-2"/>
                  <c:y val="1.67515398423424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95E-2"/>
                      <c:h val="6.9109877699324012E-3"/>
                    </c:manualLayout>
                  </c15:layout>
                </c:ext>
              </c:extLst>
            </c:dLbl>
            <c:dLbl>
              <c:idx val="471"/>
              <c:layout>
                <c:manualLayout>
                  <c:x val="-2.7164442968380907E-2"/>
                  <c:y val="3.70620024501307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72"/>
              <c:layout>
                <c:manualLayout>
                  <c:x val="-9.3168528220077852E-3"/>
                  <c:y val="-5.479747678958673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73"/>
              <c:layout>
                <c:manualLayout>
                  <c:x val="-2.92220114033914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74"/>
              <c:layout>
                <c:manualLayout>
                  <c:x val="-1.2107679370572567E-2"/>
                  <c:y val="2.08489777914624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75"/>
              <c:layout>
                <c:manualLayout>
                  <c:x val="-4.2952530828470996E-3"/>
                  <c:y val="3.50139445597998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76"/>
              <c:layout>
                <c:manualLayout>
                  <c:x val="-2.5186314159080337E-2"/>
                  <c:y val="-2.1862751546331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689E-2"/>
                      <c:h val="6.9109877699324012E-3"/>
                    </c:manualLayout>
                  </c15:layout>
                </c:ext>
              </c:extLst>
            </c:dLbl>
            <c:dLbl>
              <c:idx val="477"/>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78"/>
              <c:layout>
                <c:manualLayout>
                  <c:x val="-2.4465184442376133E-2"/>
                  <c:y val="-5.21296623744399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79"/>
              <c:layout>
                <c:manualLayout>
                  <c:x val="-3.3008682854888663E-3"/>
                  <c:y val="-6.214986802385894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80"/>
              <c:layout>
                <c:manualLayout>
                  <c:x val="-3.5038073186663833E-4"/>
                  <c:y val="1.38216141913795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81"/>
              <c:layout>
                <c:manualLayout>
                  <c:x val="-1.7922529478472379E-2"/>
                  <c:y val="1.93183557024693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82"/>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83"/>
              <c:layout>
                <c:manualLayout>
                  <c:x val="-1.6356434757859487E-2"/>
                  <c:y val="5.502261818008889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484"/>
              <c:layout>
                <c:manualLayout>
                  <c:x val="-1.9481340935594296E-2"/>
                  <c:y val="-9.66418008509998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22E-2"/>
                      <c:h val="6.9109877699324012E-3"/>
                    </c:manualLayout>
                  </c15:layout>
                </c:ext>
              </c:extLst>
            </c:dLbl>
            <c:dLbl>
              <c:idx val="485"/>
              <c:layout>
                <c:manualLayout>
                  <c:x val="-1.8263757127119633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31E-2"/>
                      <c:h val="6.9109877699324012E-3"/>
                    </c:manualLayout>
                  </c15:layout>
                </c:ext>
              </c:extLst>
            </c:dLbl>
            <c:dLbl>
              <c:idx val="486"/>
              <c:layout>
                <c:manualLayout>
                  <c:x val="-2.4565756079523878E-2"/>
                  <c:y val="-3.3943983821480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87"/>
              <c:layout>
                <c:manualLayout>
                  <c:x val="8.2874450247661206E-3"/>
                  <c:y val="9.919410128147172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88"/>
              <c:layout>
                <c:manualLayout>
                  <c:x val="-2.9245246141766646E-2"/>
                  <c:y val="5.70764106434879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89"/>
              <c:layout>
                <c:manualLayout>
                  <c:x val="-8.1995449313145546E-3"/>
                  <c:y val="-5.91491951430771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90"/>
              <c:layout>
                <c:manualLayout>
                  <c:x val="-1.1287523036435052E-2"/>
                  <c:y val="-3.7776152998764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91"/>
              <c:layout>
                <c:manualLayout>
                  <c:x val="-7.3823966735225314E-3"/>
                  <c:y val="-7.59766514726841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81E-2"/>
                      <c:h val="6.9109877699324012E-3"/>
                    </c:manualLayout>
                  </c15:layout>
                </c:ext>
              </c:extLst>
            </c:dLbl>
            <c:dLbl>
              <c:idx val="492"/>
              <c:layout>
                <c:manualLayout>
                  <c:x val="1.7107748354522993E-2"/>
                  <c:y val="-3.25380575392572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81E-2"/>
                      <c:h val="6.9109877699324012E-3"/>
                    </c:manualLayout>
                  </c15:layout>
                </c:ext>
              </c:extLst>
            </c:dLbl>
            <c:dLbl>
              <c:idx val="493"/>
              <c:layout>
                <c:manualLayout>
                  <c:x val="-8.9520638911690757E-3"/>
                  <c:y val="5.83532201105609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94"/>
              <c:layout>
                <c:manualLayout>
                  <c:x val="2.1323739586237754E-2"/>
                  <c:y val="5.03505326035030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95"/>
              <c:layout>
                <c:manualLayout>
                  <c:x val="-1.5661291577431114E-2"/>
                  <c:y val="-2.87326168014420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496"/>
              <c:layout>
                <c:manualLayout>
                  <c:x val="-2.1024796475204492E-2"/>
                  <c:y val="1.50378887372515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97"/>
              <c:layout>
                <c:manualLayout>
                  <c:x val="-3.2353143560602614E-2"/>
                  <c:y val="-3.549922109225192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98"/>
              <c:layout>
                <c:manualLayout>
                  <c:x val="1.5354558727254808E-2"/>
                  <c:y val="-2.9340495750183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499"/>
              <c:layout>
                <c:manualLayout>
                  <c:x val="-6.4068518860708745E-3"/>
                  <c:y val="-7.7013921890190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0"/>
              <c:layout>
                <c:manualLayout>
                  <c:x val="-1.8263757127119633E-3"/>
                  <c:y val="-1.2669997879979386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1"/>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2"/>
              <c:layout>
                <c:manualLayout>
                  <c:x val="1.4993233841236754E-2"/>
                  <c:y val="-1.68139877032026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3"/>
              <c:layout>
                <c:manualLayout>
                  <c:x val="-1.1442112015121861E-2"/>
                  <c:y val="3.23638976752232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4"/>
              <c:layout>
                <c:manualLayout>
                  <c:x val="-4.6368252831529497E-3"/>
                  <c:y val="-6.50473487862386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5"/>
              <c:layout>
                <c:manualLayout>
                  <c:x val="9.4681357238753858E-3"/>
                  <c:y val="-6.2212069101430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6"/>
              <c:layout>
                <c:manualLayout>
                  <c:x val="-5.1096231897454396E-3"/>
                  <c:y val="-2.63532424878549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7"/>
              <c:layout>
                <c:manualLayout>
                  <c:x val="-1.826375712712008E-3"/>
                  <c:y val="5.64474992461519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8"/>
              <c:layout>
                <c:manualLayout>
                  <c:x val="-1.2297547990114335E-2"/>
                  <c:y val="-1.983786710538872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09"/>
              <c:layout>
                <c:manualLayout>
                  <c:x val="1.5021899778707191E-2"/>
                  <c:y val="-1.19936903816398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10"/>
              <c:layout>
                <c:manualLayout>
                  <c:x val="3.6353887222594916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11"/>
              <c:layout>
                <c:manualLayout>
                  <c:x val="-1.4886496022455741E-2"/>
                  <c:y val="-5.61517756307007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12"/>
              <c:layout>
                <c:manualLayout>
                  <c:x val="2.0088871446099286E-3"/>
                  <c:y val="2.80891520143176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13"/>
              <c:layout>
                <c:manualLayout>
                  <c:x val="-1.8263757127120524E-3"/>
                  <c:y val="2.96573884615209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14"/>
              <c:layout>
                <c:manualLayout>
                  <c:x val="1.9181365990137474E-3"/>
                  <c:y val="6.0096174285316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15"/>
              <c:layout>
                <c:manualLayout>
                  <c:x val="-2.8583779793008076E-2"/>
                  <c:y val="-6.15055587444440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16"/>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17"/>
              <c:layout>
                <c:manualLayout>
                  <c:x val="-1.826375712711874E-3"/>
                  <c:y val="7.18703403124106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18"/>
              <c:layout>
                <c:manualLayout>
                  <c:x val="-1.8263757127119187E-3"/>
                  <c:y val="-3.95375267826284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19"/>
              <c:layout>
                <c:manualLayout>
                  <c:x val="-1.8263757127120524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20"/>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21"/>
              <c:layout>
                <c:manualLayout>
                  <c:x val="-2.0380627244530663E-3"/>
                  <c:y val="-2.3156910644261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22"/>
              <c:layout>
                <c:manualLayout>
                  <c:x val="-1.8263757127118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23"/>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524"/>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73687572884256E-2"/>
                      <c:h val="6.9109877699324012E-3"/>
                    </c:manualLayout>
                  </c15:layout>
                </c:ext>
              </c:extLst>
            </c:dLbl>
            <c:dLbl>
              <c:idx val="525"/>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26"/>
              <c:layout>
                <c:manualLayout>
                  <c:x val="-1.826375712712008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27"/>
              <c:layout>
                <c:manualLayout>
                  <c:x val="-5.7069677759752193E-3"/>
                  <c:y val="6.63113342788845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28"/>
              <c:layout>
                <c:manualLayout>
                  <c:x val="-4.4552355659088043E-2"/>
                  <c:y val="-1.81464587583638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29"/>
              <c:layout>
                <c:manualLayout>
                  <c:x val="1.7474659519352665E-2"/>
                  <c:y val="3.2908415048002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30"/>
              <c:layout>
                <c:manualLayout>
                  <c:x val="-8.7274534819384072E-3"/>
                  <c:y val="1.5409776364827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531"/>
              <c:layout>
                <c:manualLayout>
                  <c:x val="1.705133085281833E-3"/>
                  <c:y val="-1.47354637889912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32"/>
              <c:layout>
                <c:manualLayout>
                  <c:x val="1.3060672985267854E-2"/>
                  <c:y val="-4.21786591957055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33"/>
              <c:layout>
                <c:manualLayout>
                  <c:x val="-2.8985870654969798E-2"/>
                  <c:y val="5.94754804904033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34"/>
              <c:layout>
                <c:manualLayout>
                  <c:x val="-2.4871023779212083E-2"/>
                  <c:y val="-1.341257679432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35"/>
              <c:layout>
                <c:manualLayout>
                  <c:x val="-8.8985185285135463E-4"/>
                  <c:y val="-1.4451680634010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36"/>
              <c:layout>
                <c:manualLayout>
                  <c:x val="-8.7242793491449141E-3"/>
                  <c:y val="-1.95620586238786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37E-2"/>
                      <c:h val="6.9109877699324012E-3"/>
                    </c:manualLayout>
                  </c15:layout>
                </c:ext>
              </c:extLst>
            </c:dLbl>
            <c:dLbl>
              <c:idx val="537"/>
              <c:layout>
                <c:manualLayout>
                  <c:x val="-3.4815736196665441E-2"/>
                  <c:y val="8.759950030450857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38"/>
              <c:layout>
                <c:manualLayout>
                  <c:x val="-3.9531355868951353E-2"/>
                  <c:y val="2.50548694844499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81E-2"/>
                      <c:h val="6.9109877699324012E-3"/>
                    </c:manualLayout>
                  </c15:layout>
                </c:ext>
              </c:extLst>
            </c:dLbl>
            <c:dLbl>
              <c:idx val="539"/>
              <c:layout>
                <c:manualLayout>
                  <c:x val="-1.9131961890453301E-2"/>
                  <c:y val="1.772718990835449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40"/>
              <c:layout>
                <c:manualLayout>
                  <c:x val="-1.2806620156616655E-2"/>
                  <c:y val="-9.23377300353639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41"/>
              <c:layout>
                <c:manualLayout>
                  <c:x val="-3.7024128966720603E-2"/>
                  <c:y val="-1.49933063410298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42"/>
              <c:layout>
                <c:manualLayout>
                  <c:x val="-1.5705077206167317E-2"/>
                  <c:y val="-5.45019133436957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43"/>
              <c:layout>
                <c:manualLayout>
                  <c:x val="-7.2418928030856134E-3"/>
                  <c:y val="-3.00068081533120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44"/>
              <c:layout>
                <c:manualLayout>
                  <c:x val="-7.7604429742465274E-3"/>
                  <c:y val="-8.65163641815116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11E-2"/>
                      <c:h val="6.9109877699324012E-3"/>
                    </c:manualLayout>
                  </c15:layout>
                </c:ext>
              </c:extLst>
            </c:dLbl>
            <c:dLbl>
              <c:idx val="545"/>
              <c:layout>
                <c:manualLayout>
                  <c:x val="-2.3847268535329869E-2"/>
                  <c:y val="5.24524615102960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46"/>
              <c:layout>
                <c:manualLayout>
                  <c:x val="3.5172517554870513E-3"/>
                  <c:y val="-1.0537895918482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11E-2"/>
                      <c:h val="6.9109877699324012E-3"/>
                    </c:manualLayout>
                  </c15:layout>
                </c:ext>
              </c:extLst>
            </c:dLbl>
            <c:dLbl>
              <c:idx val="547"/>
              <c:layout>
                <c:manualLayout>
                  <c:x val="-1.3540718278040424E-3"/>
                  <c:y val="1.51669775835903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48"/>
              <c:layout>
                <c:manualLayout>
                  <c:x val="-1.2763612978413203E-2"/>
                  <c:y val="-6.050175267684072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912E-2"/>
                      <c:h val="6.9109877699324012E-3"/>
                    </c:manualLayout>
                  </c15:layout>
                </c:ext>
              </c:extLst>
            </c:dLbl>
            <c:dLbl>
              <c:idx val="549"/>
              <c:layout>
                <c:manualLayout>
                  <c:x val="-2.6209273412348529E-2"/>
                  <c:y val="8.74572722859833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31E-2"/>
                      <c:h val="6.9109877699324012E-3"/>
                    </c:manualLayout>
                  </c15:layout>
                </c:ext>
              </c:extLst>
            </c:dLbl>
            <c:dLbl>
              <c:idx val="550"/>
              <c:layout>
                <c:manualLayout>
                  <c:x val="-4.2123692734853821E-2"/>
                  <c:y val="4.793942589638295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51"/>
              <c:layout>
                <c:manualLayout>
                  <c:x val="-7.4777428394049699E-3"/>
                  <c:y val="-2.8606715692898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52"/>
              <c:layout>
                <c:manualLayout>
                  <c:x val="-3.980790996362444E-2"/>
                  <c:y val="-3.69442333563780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553"/>
              <c:layout>
                <c:manualLayout>
                  <c:x val="-1.4175887267462509E-2"/>
                  <c:y val="-1.21138198670580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54"/>
              <c:layout>
                <c:manualLayout>
                  <c:x val="-2.8078638262403952E-2"/>
                  <c:y val="1.753325287368272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55"/>
              <c:layout>
                <c:manualLayout>
                  <c:x val="1.7962970551473987E-3"/>
                  <c:y val="3.7282964806286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411E-2"/>
                      <c:h val="6.9109877699324012E-3"/>
                    </c:manualLayout>
                  </c15:layout>
                </c:ext>
              </c:extLst>
            </c:dLbl>
            <c:dLbl>
              <c:idx val="556"/>
              <c:layout>
                <c:manualLayout>
                  <c:x val="-1.3985915431518174E-3"/>
                  <c:y val="-3.4284213147650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57"/>
              <c:layout>
                <c:manualLayout>
                  <c:x val="-1.597998883219923E-2"/>
                  <c:y val="4.68942427086534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58"/>
              <c:layout>
                <c:manualLayout>
                  <c:x val="-2.5343196914000124E-2"/>
                  <c:y val="-5.5506652908184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59"/>
              <c:layout>
                <c:manualLayout>
                  <c:x val="-3.130145891583453E-2"/>
                  <c:y val="-1.3447474044426077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60"/>
              <c:layout>
                <c:manualLayout>
                  <c:x val="-5.1364480021966362E-3"/>
                  <c:y val="-6.97763511713909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61"/>
              <c:layout>
                <c:manualLayout>
                  <c:x val="-9.1029664248515687E-4"/>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62"/>
              <c:layout>
                <c:manualLayout>
                  <c:x val="-1.4864679724741644E-2"/>
                  <c:y val="2.31195912470396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63"/>
              <c:layout>
                <c:manualLayout>
                  <c:x val="-1.9850083411841628E-2"/>
                  <c:y val="7.20305547768120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64"/>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65"/>
              <c:layout>
                <c:manualLayout>
                  <c:x val="-2.5841655230276855E-2"/>
                  <c:y val="-1.3058231263536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66"/>
              <c:layout>
                <c:manualLayout>
                  <c:x val="-2.113470134504733E-3"/>
                  <c:y val="-1.33058857829108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67"/>
              <c:layout>
                <c:manualLayout>
                  <c:x val="-3.2171506609771265E-3"/>
                  <c:y val="6.42323026952179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68"/>
              <c:layout>
                <c:manualLayout>
                  <c:x val="-1.8263757127120524E-3"/>
                  <c:y val="3.946484171817491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569"/>
              <c:layout>
                <c:manualLayout>
                  <c:x val="-3.5483941391789165E-3"/>
                  <c:y val="-1.01896256686601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570"/>
              <c:layout>
                <c:manualLayout>
                  <c:x val="-2.8653054900565862E-2"/>
                  <c:y val="-2.07699289612075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571"/>
              <c:layout>
                <c:manualLayout>
                  <c:x val="-1.4425569844801686E-2"/>
                  <c:y val="3.085796852194718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72"/>
              <c:layout>
                <c:manualLayout>
                  <c:x val="-2.4653355208784167E-3"/>
                  <c:y val="-1.689263760092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73"/>
              <c:layout>
                <c:manualLayout>
                  <c:x val="-7.8377022212351953E-3"/>
                  <c:y val="-9.51296029573891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866E-2"/>
                      <c:h val="6.9109877699324012E-3"/>
                    </c:manualLayout>
                  </c15:layout>
                </c:ext>
              </c:extLst>
            </c:dLbl>
            <c:dLbl>
              <c:idx val="574"/>
              <c:layout>
                <c:manualLayout>
                  <c:x val="-4.9966553248253637E-2"/>
                  <c:y val="-6.43736613839680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761E-2"/>
                      <c:h val="6.9109877699324012E-3"/>
                    </c:manualLayout>
                  </c15:layout>
                </c:ext>
              </c:extLst>
            </c:dLbl>
            <c:dLbl>
              <c:idx val="575"/>
              <c:layout>
                <c:manualLayout>
                  <c:x val="-2.4642400981975586E-2"/>
                  <c:y val="-9.5521726085153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76"/>
              <c:layout>
                <c:manualLayout>
                  <c:x val="-3.3126881820016843E-2"/>
                  <c:y val="-3.720665127988982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ダルマッカ</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577"/>
              <c:layout>
                <c:manualLayout>
                  <c:x val="-1.826375712711963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78"/>
              <c:layout>
                <c:manualLayout>
                  <c:x val="-5.3573687572884256E-2"/>
                  <c:y val="8.963765373573703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703352338985685E-2"/>
                      <c:h val="6.9109877699324012E-3"/>
                    </c:manualLayout>
                  </c15:layout>
                </c:ext>
              </c:extLst>
            </c:dLbl>
            <c:dLbl>
              <c:idx val="579"/>
              <c:layout>
                <c:manualLayout>
                  <c:x val="-4.5473366219587315E-2"/>
                  <c:y val="-8.7303335108439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0"/>
              <c:layout>
                <c:manualLayout>
                  <c:x val="-1.8462000560976678E-2"/>
                  <c:y val="4.77865267782689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1"/>
              <c:layout>
                <c:manualLayout>
                  <c:x val="2.4198605364100272E-2"/>
                  <c:y val="-2.22957580343463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2"/>
              <c:layout>
                <c:manualLayout>
                  <c:x val="-2.247109564454894E-3"/>
                  <c:y val="3.82300138000330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83"/>
              <c:layout>
                <c:manualLayout>
                  <c:x val="-3.768836872921142E-2"/>
                  <c:y val="-2.83250130124082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4"/>
              <c:layout>
                <c:manualLayout>
                  <c:x val="-1.9369683771694943E-2"/>
                  <c:y val="2.5900065834175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5"/>
              <c:layout>
                <c:manualLayout>
                  <c:x val="-1.882497604052839E-2"/>
                  <c:y val="2.55866950849067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86"/>
              <c:layout>
                <c:manualLayout>
                  <c:x val="-1.1682228204955853E-3"/>
                  <c:y val="9.53324478921633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7"/>
              <c:layout>
                <c:manualLayout>
                  <c:x val="-1.8252634519459035E-2"/>
                  <c:y val="5.555515406480539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8"/>
              <c:layout>
                <c:manualLayout>
                  <c:x val="7.9289842565933299E-3"/>
                  <c:y val="-8.24060713082145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89"/>
              <c:layout>
                <c:manualLayout>
                  <c:x val="-2.435167616949284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90"/>
              <c:layout>
                <c:manualLayout>
                  <c:x val="-1.826351744526757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11E-2"/>
                      <c:h val="6.9109877699324012E-3"/>
                    </c:manualLayout>
                  </c15:layout>
                </c:ext>
              </c:extLst>
            </c:dLbl>
            <c:dLbl>
              <c:idx val="591"/>
              <c:layout>
                <c:manualLayout>
                  <c:x val="-2.1500375500819166E-2"/>
                  <c:y val="-3.943417691076813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92"/>
              <c:layout>
                <c:manualLayout>
                  <c:x val="-1.5343017807414736E-2"/>
                  <c:y val="3.47835989949456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93"/>
              <c:layout>
                <c:manualLayout>
                  <c:x val="-1.3378549336969175E-2"/>
                  <c:y val="-3.346575908132015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94"/>
              <c:layout>
                <c:manualLayout>
                  <c:x val="-1.1039710015784958E-2"/>
                  <c:y val="8.74559581396793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95"/>
              <c:layout>
                <c:manualLayout>
                  <c:x val="-9.5789472295736457E-3"/>
                  <c:y val="3.286077785736256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596"/>
              <c:layout>
                <c:manualLayout>
                  <c:x val="-4.2436901907246588E-3"/>
                  <c:y val="4.51817882969798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97"/>
              <c:layout>
                <c:manualLayout>
                  <c:x val="3.7554971287342806E-3"/>
                  <c:y val="-3.30272669943626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598"/>
              <c:layout>
                <c:manualLayout>
                  <c:x val="-2.4351676169492843E-2"/>
                  <c:y val="3.18115983935934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599"/>
              <c:layout>
                <c:manualLayout>
                  <c:x val="-2.4351676169492843E-2"/>
                  <c:y val="-2.77548261787938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00"/>
              <c:layout>
                <c:manualLayout>
                  <c:x val="5.042947334090879E-3"/>
                  <c:y val="2.13449480751396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01"/>
              <c:layout>
                <c:manualLayout>
                  <c:x val="-3.2676028883775327E-2"/>
                  <c:y val="1.1066771907343627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コアルヒー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02"/>
              <c:layout>
                <c:manualLayout>
                  <c:x val="-2.3907678119500855E-2"/>
                  <c:y val="5.24348789450097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スワンナ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03"/>
              <c:layout>
                <c:manualLayout>
                  <c:x val="-1.7857161409988456E-2"/>
                  <c:y val="5.5651500011558497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04"/>
              <c:layout>
                <c:manualLayout>
                  <c:x val="-1.0104311507339581E-2"/>
                  <c:y val="-5.3737011203341237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05"/>
              <c:layout>
                <c:manualLayout>
                  <c:x val="-3.2686595023577292E-2"/>
                  <c:y val="7.644235998500167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06"/>
              <c:layout>
                <c:manualLayout>
                  <c:x val="6.7937024340932028E-3"/>
                  <c:y val="-1.0063827299489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07"/>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08"/>
              <c:layout>
                <c:manualLayout>
                  <c:x val="-1.7297991728795693E-2"/>
                  <c:y val="1.3100426138151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09"/>
              <c:layout>
                <c:manualLayout>
                  <c:x val="-2.9033368212053871E-2"/>
                  <c:y val="2.1097705996746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10"/>
              <c:layout>
                <c:manualLayout>
                  <c:x val="2.8151679001461816E-2"/>
                  <c:y val="1.003212011698143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11"/>
              <c:layout>
                <c:manualLayout>
                  <c:x val="2.7362244883319931E-3"/>
                  <c:y val="-1.79350763683891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12"/>
              <c:layout>
                <c:manualLayout>
                  <c:x val="-1.866627882947245E-2"/>
                  <c:y val="5.1465432103049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613"/>
              <c:layout>
                <c:manualLayout>
                  <c:x val="-6.0814932180751381E-3"/>
                  <c:y val="-1.91739192748555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14"/>
              <c:layout>
                <c:manualLayout>
                  <c:x val="-1.5242239327646047E-2"/>
                  <c:y val="-1.40087498350831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15"/>
              <c:layout>
                <c:manualLayout>
                  <c:x val="-5.9616047800506331E-3"/>
                  <c:y val="4.75080493330903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16"/>
              <c:layout>
                <c:manualLayout>
                  <c:x val="-2.6015609629404225E-2"/>
                  <c:y val="-1.04237997997769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17"/>
              <c:layout>
                <c:manualLayout>
                  <c:x val="-1.8263757127119633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18"/>
              <c:layout>
                <c:manualLayout>
                  <c:x val="-1.8744767489497004E-2"/>
                  <c:y val="-1.584946563596656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619"/>
              <c:layout>
                <c:manualLayout>
                  <c:x val="-3.8664277965371439E-2"/>
                  <c:y val="4.854308886937217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20"/>
              <c:layout>
                <c:manualLayout>
                  <c:x val="-1.826375712712008E-3"/>
                  <c:y val="-3.13518048527520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21"/>
              <c:layout>
                <c:manualLayout>
                  <c:x val="-1.6147471906755556E-2"/>
                  <c:y val="-1.4194118225627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738E-2"/>
                      <c:h val="6.9109877699324012E-3"/>
                    </c:manualLayout>
                  </c15:layout>
                </c:ext>
              </c:extLst>
            </c:dLbl>
            <c:dLbl>
              <c:idx val="622"/>
              <c:layout>
                <c:manualLayout>
                  <c:x val="-8.8406829840030066E-3"/>
                  <c:y val="-5.05625176984477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23"/>
              <c:layout>
                <c:manualLayout>
                  <c:x val="1.158139562045532E-2"/>
                  <c:y val="-4.95141258196984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24"/>
              <c:layout>
                <c:manualLayout>
                  <c:x val="-1.8263757127119633E-3"/>
                  <c:y val="2.59741906470529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25"/>
              <c:layout>
                <c:manualLayout>
                  <c:x val="-3.0455770557535847E-2"/>
                  <c:y val="3.1533036669308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26"/>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27"/>
              <c:layout>
                <c:manualLayout>
                  <c:x val="-6.0268794856774212E-4"/>
                  <c:y val="1.14034595612555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628"/>
              <c:layout>
                <c:manualLayout>
                  <c:x val="-1.8739259979389161E-2"/>
                  <c:y val="-2.37960537418831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29"/>
              <c:layout>
                <c:manualLayout>
                  <c:x val="-1.7452417504763562E-3"/>
                  <c:y val="-6.633235290935155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30"/>
              <c:layout>
                <c:manualLayout>
                  <c:x val="9.7405664113439407E-3"/>
                  <c:y val="5.91753316385946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31"/>
              <c:layout>
                <c:manualLayout>
                  <c:x val="5.2659465516328649E-3"/>
                  <c:y val="2.184524245263444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32"/>
              <c:layout>
                <c:manualLayout>
                  <c:x val="-1.0993965635525032E-2"/>
                  <c:y val="4.92329575370519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947E-2"/>
                      <c:h val="6.9109877699324012E-3"/>
                    </c:manualLayout>
                  </c15:layout>
                </c:ext>
              </c:extLst>
            </c:dLbl>
            <c:dLbl>
              <c:idx val="633"/>
              <c:layout>
                <c:manualLayout>
                  <c:x val="2.9692304349460946E-3"/>
                  <c:y val="-5.76740761170364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34"/>
              <c:layout>
                <c:manualLayout>
                  <c:x val="-8.4362393273325949E-3"/>
                  <c:y val="-4.383102408579868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11005701695707E-2"/>
                      <c:h val="6.9109877699324012E-3"/>
                    </c:manualLayout>
                  </c15:layout>
                </c:ext>
              </c:extLst>
            </c:dLbl>
            <c:dLbl>
              <c:idx val="635"/>
              <c:layout>
                <c:manualLayout>
                  <c:x val="-1.9952992299861978E-2"/>
                  <c:y val="3.84030567929401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36"/>
              <c:layout>
                <c:manualLayout>
                  <c:x val="-1.8263757127120524E-3"/>
                  <c:y val="5.60966781888341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37"/>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38"/>
              <c:layout>
                <c:manualLayout>
                  <c:x val="5.9928282401843572E-3"/>
                  <c:y val="6.684263497190358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39"/>
              <c:layout>
                <c:manualLayout>
                  <c:x val="-1.8263757127120524E-3"/>
                  <c:y val="1.75024506457855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40"/>
              <c:layout>
                <c:manualLayout>
                  <c:x val="-2.1348632076763643E-2"/>
                  <c:y val="7.61962266806508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641"/>
              <c:layout>
                <c:manualLayout>
                  <c:x val="-5.7571718061138331E-2"/>
                  <c:y val="5.81925595512088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052E-2"/>
                      <c:h val="6.9109877699324012E-3"/>
                    </c:manualLayout>
                  </c15:layout>
                </c:ext>
              </c:extLst>
            </c:dLbl>
            <c:dLbl>
              <c:idx val="642"/>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レシラム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43"/>
              <c:layout>
                <c:manualLayout>
                  <c:x val="-1.82637571271205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ゼクロム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44"/>
              <c:layout>
                <c:manualLayout>
                  <c:x val="-1.2592030664142608E-2"/>
                  <c:y val="4.15542270723382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33017105087115E-2"/>
                      <c:h val="6.9109877699324012E-3"/>
                    </c:manualLayout>
                  </c15:layout>
                </c:ext>
              </c:extLst>
            </c:dLbl>
            <c:dLbl>
              <c:idx val="645"/>
              <c:layout>
                <c:manualLayout>
                  <c:x val="1.1732156709947369E-2"/>
                  <c:y val="2.65247417783556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46"/>
              <c:layout>
                <c:manualLayout>
                  <c:x val="-2.5657358472228133E-2"/>
                  <c:y val="1.03115006439395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81340935594275E-2"/>
                      <c:h val="6.9109877699324012E-3"/>
                    </c:manualLayout>
                  </c15:layout>
                </c:ext>
              </c:extLst>
            </c:dLbl>
            <c:dLbl>
              <c:idx val="647"/>
              <c:layout>
                <c:manualLayout>
                  <c:x val="-1.8263757127119633E-3"/>
                  <c:y val="6.3349989399896929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51676169492843E-2"/>
                      <c:h val="6.9109877699324012E-3"/>
                    </c:manualLayout>
                  </c15:layout>
                </c:ext>
              </c:extLst>
            </c:dLbl>
            <c:dLbl>
              <c:idx val="648"/>
              <c:layout>
                <c:manualLayout>
                  <c:x val="-6.2010792433725437E-4"/>
                  <c:y val="1.222338135392000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タチフサグマ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9222011403391413E-2"/>
                      <c:h val="6.9109877699324012E-3"/>
                    </c:manualLayout>
                  </c15:layout>
                </c:ext>
              </c:extLst>
            </c:dLbl>
            <c:dLbl>
              <c:idx val="649"/>
              <c:layout>
                <c:manualLayout>
                  <c:x val="-9.4167156330267638E-3"/>
                  <c:y val="-1.094706005291008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9222011403391413E-2"/>
                      <c:h val="6.9109877699324012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種族マップ!$AC$4:$AC$653</c:f>
              <c:numCache>
                <c:formatCode>General</c:formatCode>
                <c:ptCount val="650"/>
                <c:pt idx="0">
                  <c:v>10.233283656193581</c:v>
                </c:pt>
                <c:pt idx="1">
                  <c:v>14.874848171589033</c:v>
                </c:pt>
                <c:pt idx="2">
                  <c:v>22.491696400758887</c:v>
                </c:pt>
                <c:pt idx="3">
                  <c:v>8.2572278869570415</c:v>
                </c:pt>
                <c:pt idx="4">
                  <c:v>13.134071653441151</c:v>
                </c:pt>
                <c:pt idx="5">
                  <c:v>20.438406586231746</c:v>
                </c:pt>
                <c:pt idx="6">
                  <c:v>10.869578720915584</c:v>
                </c:pt>
                <c:pt idx="7">
                  <c:v>15.633901850284705</c:v>
                </c:pt>
                <c:pt idx="8">
                  <c:v>23.881524096548954</c:v>
                </c:pt>
                <c:pt idx="9">
                  <c:v>5.9235749832842606</c:v>
                </c:pt>
                <c:pt idx="10">
                  <c:v>8.380243959870775</c:v>
                </c:pt>
                <c:pt idx="11">
                  <c:v>14.370558606812248</c:v>
                </c:pt>
                <c:pt idx="12">
                  <c:v>5.1791183456596261</c:v>
                </c:pt>
                <c:pt idx="13">
                  <c:v>7.5036397130524168</c:v>
                </c:pt>
                <c:pt idx="14">
                  <c:v>14.39366924540928</c:v>
                </c:pt>
                <c:pt idx="15">
                  <c:v>6.8925653783627068</c:v>
                </c:pt>
                <c:pt idx="16">
                  <c:v>11.953724714219529</c:v>
                </c:pt>
                <c:pt idx="17">
                  <c:v>19.440966633663741</c:v>
                </c:pt>
                <c:pt idx="18">
                  <c:v>5.7911243963706065</c:v>
                </c:pt>
                <c:pt idx="19">
                  <c:v>5.7911243963706065</c:v>
                </c:pt>
                <c:pt idx="20">
                  <c:v>13.779622127715134</c:v>
                </c:pt>
                <c:pt idx="21">
                  <c:v>18.14490219141949</c:v>
                </c:pt>
                <c:pt idx="22">
                  <c:v>5.9313208593940807</c:v>
                </c:pt>
                <c:pt idx="23">
                  <c:v>14.660284773136755</c:v>
                </c:pt>
                <c:pt idx="24">
                  <c:v>8.0502866494620733</c:v>
                </c:pt>
                <c:pt idx="25">
                  <c:v>15.705948706537274</c:v>
                </c:pt>
                <c:pt idx="26">
                  <c:v>7.9842059106410277</c:v>
                </c:pt>
                <c:pt idx="27">
                  <c:v>7.9842059106410277</c:v>
                </c:pt>
                <c:pt idx="28">
                  <c:v>7.9842059106410277</c:v>
                </c:pt>
                <c:pt idx="29">
                  <c:v>15.540657630216206</c:v>
                </c:pt>
                <c:pt idx="30">
                  <c:v>15.788421387339037</c:v>
                </c:pt>
                <c:pt idx="31">
                  <c:v>11.568600386779632</c:v>
                </c:pt>
                <c:pt idx="32">
                  <c:v>12.261038714114704</c:v>
                </c:pt>
                <c:pt idx="33">
                  <c:v>20.10523628890288</c:v>
                </c:pt>
                <c:pt idx="34">
                  <c:v>21.920337332571531</c:v>
                </c:pt>
                <c:pt idx="35">
                  <c:v>9.6455067478073993</c:v>
                </c:pt>
                <c:pt idx="36">
                  <c:v>14.171535473805051</c:v>
                </c:pt>
                <c:pt idx="37">
                  <c:v>22.637475649307316</c:v>
                </c:pt>
                <c:pt idx="38">
                  <c:v>7.6485119670662671</c:v>
                </c:pt>
                <c:pt idx="39">
                  <c:v>12.22560436801888</c:v>
                </c:pt>
                <c:pt idx="40">
                  <c:v>19.286489570926847</c:v>
                </c:pt>
                <c:pt idx="41">
                  <c:v>13.023445682623267</c:v>
                </c:pt>
                <c:pt idx="42">
                  <c:v>22.334504724683089</c:v>
                </c:pt>
                <c:pt idx="43">
                  <c:v>9.1928392133344623</c:v>
                </c:pt>
                <c:pt idx="44">
                  <c:v>9.1928392133344623</c:v>
                </c:pt>
                <c:pt idx="45">
                  <c:v>21.052921392192843</c:v>
                </c:pt>
                <c:pt idx="46">
                  <c:v>21.317517913076752</c:v>
                </c:pt>
                <c:pt idx="47">
                  <c:v>8.9000407874648051</c:v>
                </c:pt>
                <c:pt idx="48">
                  <c:v>18.696059200004125</c:v>
                </c:pt>
                <c:pt idx="49">
                  <c:v>6.8925653783627068</c:v>
                </c:pt>
                <c:pt idx="50">
                  <c:v>17.764978863429167</c:v>
                </c:pt>
                <c:pt idx="51">
                  <c:v>10.307092172507534</c:v>
                </c:pt>
                <c:pt idx="52">
                  <c:v>14.286094953605279</c:v>
                </c:pt>
                <c:pt idx="53">
                  <c:v>19.365150035654995</c:v>
                </c:pt>
                <c:pt idx="54">
                  <c:v>8.1821606825411379</c:v>
                </c:pt>
                <c:pt idx="55">
                  <c:v>15.125401959230508</c:v>
                </c:pt>
                <c:pt idx="56">
                  <c:v>11.163897865654675</c:v>
                </c:pt>
                <c:pt idx="57">
                  <c:v>16.317930456892444</c:v>
                </c:pt>
                <c:pt idx="58">
                  <c:v>4.3818116974713073</c:v>
                </c:pt>
                <c:pt idx="59">
                  <c:v>4.5131927397586793</c:v>
                </c:pt>
                <c:pt idx="60">
                  <c:v>10.554652241842705</c:v>
                </c:pt>
                <c:pt idx="61">
                  <c:v>10.927749562942292</c:v>
                </c:pt>
                <c:pt idx="62">
                  <c:v>7.2573756239368521</c:v>
                </c:pt>
                <c:pt idx="63">
                  <c:v>7.2573756239368521</c:v>
                </c:pt>
                <c:pt idx="64">
                  <c:v>9.3562665691147</c:v>
                </c:pt>
                <c:pt idx="65">
                  <c:v>14.925770847050289</c:v>
                </c:pt>
                <c:pt idx="66">
                  <c:v>14.925770847050289</c:v>
                </c:pt>
                <c:pt idx="67">
                  <c:v>9.5976110040010685</c:v>
                </c:pt>
                <c:pt idx="68">
                  <c:v>19.880163546146488</c:v>
                </c:pt>
                <c:pt idx="69">
                  <c:v>7.5472957925818438</c:v>
                </c:pt>
                <c:pt idx="70">
                  <c:v>15.102137627850018</c:v>
                </c:pt>
                <c:pt idx="71">
                  <c:v>9.9873137299385171</c:v>
                </c:pt>
                <c:pt idx="72">
                  <c:v>21.900072269325641</c:v>
                </c:pt>
                <c:pt idx="73">
                  <c:v>7.5472957925818438</c:v>
                </c:pt>
                <c:pt idx="74">
                  <c:v>13.767133338296032</c:v>
                </c:pt>
                <c:pt idx="75">
                  <c:v>23.78200846427384</c:v>
                </c:pt>
                <c:pt idx="76">
                  <c:v>6.0520768148061954</c:v>
                </c:pt>
                <c:pt idx="77">
                  <c:v>10.013294816709209</c:v>
                </c:pt>
                <c:pt idx="78">
                  <c:v>15.969961393040158</c:v>
                </c:pt>
                <c:pt idx="79">
                  <c:v>10.466532844429539</c:v>
                </c:pt>
                <c:pt idx="80">
                  <c:v>16.138417423575319</c:v>
                </c:pt>
                <c:pt idx="81">
                  <c:v>21.155496413683906</c:v>
                </c:pt>
                <c:pt idx="82">
                  <c:v>6.7991595271627929</c:v>
                </c:pt>
                <c:pt idx="83">
                  <c:v>10.915644330633816</c:v>
                </c:pt>
                <c:pt idx="84">
                  <c:v>17.168992054134197</c:v>
                </c:pt>
                <c:pt idx="85">
                  <c:v>12.16223748341903</c:v>
                </c:pt>
                <c:pt idx="86">
                  <c:v>24.36511807732575</c:v>
                </c:pt>
                <c:pt idx="87">
                  <c:v>11.032736505502635</c:v>
                </c:pt>
                <c:pt idx="88">
                  <c:v>11.032736505502635</c:v>
                </c:pt>
                <c:pt idx="89">
                  <c:v>15.739344228910804</c:v>
                </c:pt>
                <c:pt idx="90">
                  <c:v>15.739344228910804</c:v>
                </c:pt>
                <c:pt idx="91">
                  <c:v>23.341009017429784</c:v>
                </c:pt>
                <c:pt idx="92">
                  <c:v>23.341009017429784</c:v>
                </c:pt>
                <c:pt idx="93">
                  <c:v>12.107928892263086</c:v>
                </c:pt>
                <c:pt idx="94">
                  <c:v>17.180388249756223</c:v>
                </c:pt>
                <c:pt idx="95">
                  <c:v>14.346944577626145</c:v>
                </c:pt>
                <c:pt idx="96">
                  <c:v>24.302522083003687</c:v>
                </c:pt>
                <c:pt idx="97">
                  <c:v>8.2492338506948624</c:v>
                </c:pt>
                <c:pt idx="98">
                  <c:v>15.234496794454746</c:v>
                </c:pt>
                <c:pt idx="99">
                  <c:v>11.459554024085376</c:v>
                </c:pt>
                <c:pt idx="100">
                  <c:v>11.37955899757759</c:v>
                </c:pt>
                <c:pt idx="101">
                  <c:v>7.1163348274389531</c:v>
                </c:pt>
                <c:pt idx="102">
                  <c:v>14.623235961080644</c:v>
                </c:pt>
                <c:pt idx="103">
                  <c:v>13.586973401144478</c:v>
                </c:pt>
                <c:pt idx="104">
                  <c:v>23.055668488776686</c:v>
                </c:pt>
                <c:pt idx="105">
                  <c:v>12.412957337707658</c:v>
                </c:pt>
                <c:pt idx="106">
                  <c:v>12.412957337707658</c:v>
                </c:pt>
                <c:pt idx="107">
                  <c:v>25.10771808233099</c:v>
                </c:pt>
                <c:pt idx="108">
                  <c:v>25.10771808233099</c:v>
                </c:pt>
                <c:pt idx="109">
                  <c:v>9.6921377495506658</c:v>
                </c:pt>
                <c:pt idx="110">
                  <c:v>21.167158429596565</c:v>
                </c:pt>
                <c:pt idx="111">
                  <c:v>5.5991712196122654</c:v>
                </c:pt>
                <c:pt idx="112">
                  <c:v>9.9369855634300475</c:v>
                </c:pt>
                <c:pt idx="113">
                  <c:v>15.374903988473115</c:v>
                </c:pt>
                <c:pt idx="114">
                  <c:v>16.168959012557686</c:v>
                </c:pt>
                <c:pt idx="115">
                  <c:v>14.286094953605279</c:v>
                </c:pt>
                <c:pt idx="116">
                  <c:v>23.717503373489368</c:v>
                </c:pt>
                <c:pt idx="117">
                  <c:v>9.1060422894278954</c:v>
                </c:pt>
                <c:pt idx="118">
                  <c:v>17.033655083440635</c:v>
                </c:pt>
                <c:pt idx="119">
                  <c:v>9.5993634297037129</c:v>
                </c:pt>
                <c:pt idx="120">
                  <c:v>17.333838497183887</c:v>
                </c:pt>
                <c:pt idx="121">
                  <c:v>13.349061325673411</c:v>
                </c:pt>
                <c:pt idx="122">
                  <c:v>20.882332282851543</c:v>
                </c:pt>
                <c:pt idx="123">
                  <c:v>21.331960183505849</c:v>
                </c:pt>
                <c:pt idx="124">
                  <c:v>13.395656752010856</c:v>
                </c:pt>
                <c:pt idx="125">
                  <c:v>18.368153705755773</c:v>
                </c:pt>
                <c:pt idx="126">
                  <c:v>18.368153705755773</c:v>
                </c:pt>
                <c:pt idx="127">
                  <c:v>16.094792204825797</c:v>
                </c:pt>
                <c:pt idx="128">
                  <c:v>17.220112566107353</c:v>
                </c:pt>
                <c:pt idx="129">
                  <c:v>18.767520568598083</c:v>
                </c:pt>
                <c:pt idx="130">
                  <c:v>11.6340732813504</c:v>
                </c:pt>
                <c:pt idx="131">
                  <c:v>20.090131327125246</c:v>
                </c:pt>
                <c:pt idx="132">
                  <c:v>20.090131327125246</c:v>
                </c:pt>
                <c:pt idx="133">
                  <c:v>16.345704004555166</c:v>
                </c:pt>
                <c:pt idx="134">
                  <c:v>24.990659352141783</c:v>
                </c:pt>
                <c:pt idx="135">
                  <c:v>40.208975932491356</c:v>
                </c:pt>
                <c:pt idx="136">
                  <c:v>17.773579593530538</c:v>
                </c:pt>
                <c:pt idx="137">
                  <c:v>24.284905377621271</c:v>
                </c:pt>
                <c:pt idx="138">
                  <c:v>7.8476602075550064</c:v>
                </c:pt>
                <c:pt idx="139">
                  <c:v>15.119655404368578</c:v>
                </c:pt>
                <c:pt idx="140">
                  <c:v>10.159368966718548</c:v>
                </c:pt>
                <c:pt idx="141">
                  <c:v>18.386620190830975</c:v>
                </c:pt>
                <c:pt idx="142">
                  <c:v>8.3916148661123291</c:v>
                </c:pt>
                <c:pt idx="143">
                  <c:v>18.21022362407254</c:v>
                </c:pt>
                <c:pt idx="144">
                  <c:v>15.700085187414524</c:v>
                </c:pt>
                <c:pt idx="145">
                  <c:v>18.750746473648118</c:v>
                </c:pt>
                <c:pt idx="146">
                  <c:v>16.236507971867677</c:v>
                </c:pt>
                <c:pt idx="147">
                  <c:v>16.838829456012856</c:v>
                </c:pt>
                <c:pt idx="148">
                  <c:v>16.495365628563174</c:v>
                </c:pt>
                <c:pt idx="149">
                  <c:v>18.860153858494559</c:v>
                </c:pt>
                <c:pt idx="150">
                  <c:v>20.837230532247752</c:v>
                </c:pt>
                <c:pt idx="151">
                  <c:v>5.7860949864187061</c:v>
                </c:pt>
                <c:pt idx="152">
                  <c:v>24.9477908540862</c:v>
                </c:pt>
                <c:pt idx="153">
                  <c:v>29.889800511979825</c:v>
                </c:pt>
                <c:pt idx="154">
                  <c:v>9.0436941747374533</c:v>
                </c:pt>
                <c:pt idx="155">
                  <c:v>11.749625956848407</c:v>
                </c:pt>
                <c:pt idx="156">
                  <c:v>28.08493246141191</c:v>
                </c:pt>
                <c:pt idx="157">
                  <c:v>18.860153858494559</c:v>
                </c:pt>
                <c:pt idx="158">
                  <c:v>18.611124176688463</c:v>
                </c:pt>
                <c:pt idx="159">
                  <c:v>14.925770847050289</c:v>
                </c:pt>
                <c:pt idx="160">
                  <c:v>11.603648671247688</c:v>
                </c:pt>
                <c:pt idx="161">
                  <c:v>21.43461432049531</c:v>
                </c:pt>
                <c:pt idx="162">
                  <c:v>10.039833644921039</c:v>
                </c:pt>
                <c:pt idx="163">
                  <c:v>18.368153705755773</c:v>
                </c:pt>
                <c:pt idx="164">
                  <c:v>19.583945251524533</c:v>
                </c:pt>
                <c:pt idx="165">
                  <c:v>34.531526067430754</c:v>
                </c:pt>
                <c:pt idx="166">
                  <c:v>28.967734518387861</c:v>
                </c:pt>
                <c:pt idx="167">
                  <c:v>23.885204827170533</c:v>
                </c:pt>
                <c:pt idx="168">
                  <c:v>23.471571965370956</c:v>
                </c:pt>
                <c:pt idx="169">
                  <c:v>8.2707288606573286</c:v>
                </c:pt>
                <c:pt idx="170">
                  <c:v>14.307493378445162</c:v>
                </c:pt>
                <c:pt idx="171">
                  <c:v>25.50221355608069</c:v>
                </c:pt>
                <c:pt idx="172">
                  <c:v>33.843656419344732</c:v>
                </c:pt>
                <c:pt idx="173">
                  <c:v>24.24876924663586</c:v>
                </c:pt>
                <c:pt idx="174">
                  <c:v>28.533714145831397</c:v>
                </c:pt>
                <c:pt idx="175">
                  <c:v>11.039387781248369</c:v>
                </c:pt>
                <c:pt idx="176">
                  <c:v>15.870779151046595</c:v>
                </c:pt>
                <c:pt idx="177">
                  <c:v>23.715170895723027</c:v>
                </c:pt>
                <c:pt idx="178">
                  <c:v>8.2572278869570415</c:v>
                </c:pt>
                <c:pt idx="179">
                  <c:v>13.134071653441151</c:v>
                </c:pt>
                <c:pt idx="180">
                  <c:v>20.438406586231746</c:v>
                </c:pt>
                <c:pt idx="181">
                  <c:v>10.710103937865393</c:v>
                </c:pt>
                <c:pt idx="182">
                  <c:v>15.453383220322435</c:v>
                </c:pt>
                <c:pt idx="183">
                  <c:v>23.226192523670694</c:v>
                </c:pt>
                <c:pt idx="184">
                  <c:v>6.4373959665840372</c:v>
                </c:pt>
                <c:pt idx="185">
                  <c:v>16.736136587411441</c:v>
                </c:pt>
                <c:pt idx="186">
                  <c:v>10.086657711861017</c:v>
                </c:pt>
                <c:pt idx="187">
                  <c:v>22.500904499414656</c:v>
                </c:pt>
                <c:pt idx="188">
                  <c:v>10.081938029456381</c:v>
                </c:pt>
                <c:pt idx="189">
                  <c:v>16.882948360281677</c:v>
                </c:pt>
                <c:pt idx="190">
                  <c:v>6.8925653783627068</c:v>
                </c:pt>
                <c:pt idx="191">
                  <c:v>14.54987191897718</c:v>
                </c:pt>
                <c:pt idx="192">
                  <c:v>22.233463919839355</c:v>
                </c:pt>
                <c:pt idx="193">
                  <c:v>12.522668121385447</c:v>
                </c:pt>
                <c:pt idx="194">
                  <c:v>23.915183353127844</c:v>
                </c:pt>
                <c:pt idx="195">
                  <c:v>4.028973028809939</c:v>
                </c:pt>
                <c:pt idx="196">
                  <c:v>8.2981308972519532</c:v>
                </c:pt>
                <c:pt idx="197">
                  <c:v>6.2674199074981418</c:v>
                </c:pt>
                <c:pt idx="198">
                  <c:v>9.2878375023601016</c:v>
                </c:pt>
                <c:pt idx="199">
                  <c:v>17.033655083440635</c:v>
                </c:pt>
                <c:pt idx="200">
                  <c:v>8.0505804351778298</c:v>
                </c:pt>
                <c:pt idx="201">
                  <c:v>15.802658763375158</c:v>
                </c:pt>
                <c:pt idx="202">
                  <c:v>8.7821885329249838</c:v>
                </c:pt>
                <c:pt idx="203">
                  <c:v>13.119877323885106</c:v>
                </c:pt>
                <c:pt idx="204">
                  <c:v>22.21697449191317</c:v>
                </c:pt>
                <c:pt idx="205">
                  <c:v>21.109669184226785</c:v>
                </c:pt>
                <c:pt idx="206">
                  <c:v>11.560119041739858</c:v>
                </c:pt>
                <c:pt idx="207">
                  <c:v>22.035934358527527</c:v>
                </c:pt>
                <c:pt idx="208">
                  <c:v>19.279121940583327</c:v>
                </c:pt>
                <c:pt idx="209">
                  <c:v>23.263905220860579</c:v>
                </c:pt>
                <c:pt idx="210">
                  <c:v>7.8517559426827095</c:v>
                </c:pt>
                <c:pt idx="211">
                  <c:v>12.243435409341778</c:v>
                </c:pt>
                <c:pt idx="212">
                  <c:v>20.837230532247752</c:v>
                </c:pt>
                <c:pt idx="213">
                  <c:v>11.584077043437672</c:v>
                </c:pt>
                <c:pt idx="214">
                  <c:v>4.8227336147093096</c:v>
                </c:pt>
                <c:pt idx="215">
                  <c:v>16.32114059467078</c:v>
                </c:pt>
                <c:pt idx="216">
                  <c:v>11.103493252278579</c:v>
                </c:pt>
                <c:pt idx="217">
                  <c:v>7.6407020062198079</c:v>
                </c:pt>
                <c:pt idx="218">
                  <c:v>20.20315199424779</c:v>
                </c:pt>
                <c:pt idx="219">
                  <c:v>18.277487535366255</c:v>
                </c:pt>
                <c:pt idx="220">
                  <c:v>30.526021179025925</c:v>
                </c:pt>
                <c:pt idx="221">
                  <c:v>9.9960342110766227</c:v>
                </c:pt>
                <c:pt idx="222">
                  <c:v>24.302522083003687</c:v>
                </c:pt>
                <c:pt idx="223">
                  <c:v>15.788421387339037</c:v>
                </c:pt>
                <c:pt idx="224">
                  <c:v>9.0436941747374533</c:v>
                </c:pt>
                <c:pt idx="225">
                  <c:v>27.318650753077897</c:v>
                </c:pt>
                <c:pt idx="226">
                  <c:v>15.393299011793594</c:v>
                </c:pt>
                <c:pt idx="227">
                  <c:v>11.723243661502693</c:v>
                </c:pt>
                <c:pt idx="228">
                  <c:v>22.809557725111667</c:v>
                </c:pt>
                <c:pt idx="229">
                  <c:v>19.190647604143599</c:v>
                </c:pt>
                <c:pt idx="230">
                  <c:v>19.025606771419071</c:v>
                </c:pt>
                <c:pt idx="231">
                  <c:v>28.471813958240947</c:v>
                </c:pt>
                <c:pt idx="232">
                  <c:v>9.814388964305147</c:v>
                </c:pt>
                <c:pt idx="233">
                  <c:v>18.103333784309189</c:v>
                </c:pt>
                <c:pt idx="234">
                  <c:v>15.102137627850018</c:v>
                </c:pt>
                <c:pt idx="235">
                  <c:v>19.7161204509116</c:v>
                </c:pt>
                <c:pt idx="236">
                  <c:v>19.368956323899802</c:v>
                </c:pt>
                <c:pt idx="237">
                  <c:v>21.535729404453793</c:v>
                </c:pt>
                <c:pt idx="238">
                  <c:v>14.33526902106175</c:v>
                </c:pt>
                <c:pt idx="239">
                  <c:v>10.537795589068985</c:v>
                </c:pt>
                <c:pt idx="240">
                  <c:v>19.535332763349164</c:v>
                </c:pt>
                <c:pt idx="241">
                  <c:v>6.7458853882183654</c:v>
                </c:pt>
                <c:pt idx="242">
                  <c:v>16.800985526971296</c:v>
                </c:pt>
                <c:pt idx="243">
                  <c:v>7.4703063156737555</c:v>
                </c:pt>
                <c:pt idx="244">
                  <c:v>20.387885797597527</c:v>
                </c:pt>
                <c:pt idx="245">
                  <c:v>15.119655404368578</c:v>
                </c:pt>
                <c:pt idx="246">
                  <c:v>6.163002710430848</c:v>
                </c:pt>
                <c:pt idx="247">
                  <c:v>16.90233288045247</c:v>
                </c:pt>
                <c:pt idx="248">
                  <c:v>8.6584208590183049</c:v>
                </c:pt>
                <c:pt idx="249">
                  <c:v>22.398628065204235</c:v>
                </c:pt>
                <c:pt idx="250">
                  <c:v>22.398628065204235</c:v>
                </c:pt>
                <c:pt idx="251">
                  <c:v>8.1226852070767848</c:v>
                </c:pt>
                <c:pt idx="252">
                  <c:v>17.191092831747266</c:v>
                </c:pt>
                <c:pt idx="253">
                  <c:v>21.830751850059499</c:v>
                </c:pt>
                <c:pt idx="254">
                  <c:v>14.346944577626145</c:v>
                </c:pt>
                <c:pt idx="255">
                  <c:v>23.885204827170533</c:v>
                </c:pt>
                <c:pt idx="256">
                  <c:v>22.433097307388017</c:v>
                </c:pt>
                <c:pt idx="257">
                  <c:v>15.620590865318214</c:v>
                </c:pt>
                <c:pt idx="258">
                  <c:v>9.1290355867146165</c:v>
                </c:pt>
                <c:pt idx="259">
                  <c:v>5.817714906441104</c:v>
                </c:pt>
                <c:pt idx="260">
                  <c:v>17.911143072411718</c:v>
                </c:pt>
                <c:pt idx="261">
                  <c:v>8.7345080491054041</c:v>
                </c:pt>
                <c:pt idx="262">
                  <c:v>9.4893209223497692</c:v>
                </c:pt>
                <c:pt idx="263">
                  <c:v>9.3392339103752384</c:v>
                </c:pt>
                <c:pt idx="264">
                  <c:v>25.693961987946814</c:v>
                </c:pt>
                <c:pt idx="265">
                  <c:v>51.162518401377191</c:v>
                </c:pt>
                <c:pt idx="266">
                  <c:v>24.909474241558556</c:v>
                </c:pt>
                <c:pt idx="267">
                  <c:v>26.913017763844998</c:v>
                </c:pt>
                <c:pt idx="268">
                  <c:v>31.181074583593901</c:v>
                </c:pt>
                <c:pt idx="269">
                  <c:v>9.4368318708080476</c:v>
                </c:pt>
                <c:pt idx="270">
                  <c:v>15.393299011793594</c:v>
                </c:pt>
                <c:pt idx="271">
                  <c:v>28.210050339048454</c:v>
                </c:pt>
                <c:pt idx="272">
                  <c:v>40.2586296342878</c:v>
                </c:pt>
                <c:pt idx="273">
                  <c:v>30.583682714524542</c:v>
                </c:pt>
                <c:pt idx="274">
                  <c:v>28.533714145831397</c:v>
                </c:pt>
                <c:pt idx="275">
                  <c:v>8.4069306052966386</c:v>
                </c:pt>
                <c:pt idx="276">
                  <c:v>11.568600386779632</c:v>
                </c:pt>
                <c:pt idx="277">
                  <c:v>18.662258573207065</c:v>
                </c:pt>
                <c:pt idx="278">
                  <c:v>8.429491536206406</c:v>
                </c:pt>
                <c:pt idx="279">
                  <c:v>12.484392188840978</c:v>
                </c:pt>
                <c:pt idx="280">
                  <c:v>17.780376146969481</c:v>
                </c:pt>
                <c:pt idx="281">
                  <c:v>9.4368318708080476</c:v>
                </c:pt>
                <c:pt idx="282">
                  <c:v>15.393299011793594</c:v>
                </c:pt>
                <c:pt idx="283">
                  <c:v>24.674608172744446</c:v>
                </c:pt>
                <c:pt idx="284">
                  <c:v>5.6093066099093045</c:v>
                </c:pt>
                <c:pt idx="285">
                  <c:v>15.300115719895162</c:v>
                </c:pt>
                <c:pt idx="286">
                  <c:v>7.1930427322224153</c:v>
                </c:pt>
                <c:pt idx="287">
                  <c:v>7.1930427322224153</c:v>
                </c:pt>
                <c:pt idx="288">
                  <c:v>16.042975245792004</c:v>
                </c:pt>
                <c:pt idx="289">
                  <c:v>16.042975245792004</c:v>
                </c:pt>
                <c:pt idx="290">
                  <c:v>6.243363071178635</c:v>
                </c:pt>
                <c:pt idx="291">
                  <c:v>8.1335417991735088</c:v>
                </c:pt>
                <c:pt idx="292">
                  <c:v>10.985660419439448</c:v>
                </c:pt>
                <c:pt idx="293">
                  <c:v>8.1335417991735088</c:v>
                </c:pt>
                <c:pt idx="294">
                  <c:v>16.444085896195244</c:v>
                </c:pt>
                <c:pt idx="295">
                  <c:v>7.1846285892699324</c:v>
                </c:pt>
                <c:pt idx="296">
                  <c:v>12.831742830252109</c:v>
                </c:pt>
                <c:pt idx="297">
                  <c:v>21.246379281459177</c:v>
                </c:pt>
                <c:pt idx="298">
                  <c:v>7.1846285892699324</c:v>
                </c:pt>
                <c:pt idx="299">
                  <c:v>10.064473742629408</c:v>
                </c:pt>
                <c:pt idx="300">
                  <c:v>16.983716751430599</c:v>
                </c:pt>
                <c:pt idx="301">
                  <c:v>6.0059242489938001</c:v>
                </c:pt>
                <c:pt idx="302">
                  <c:v>13.263148551992805</c:v>
                </c:pt>
                <c:pt idx="303">
                  <c:v>6.0059242489938001</c:v>
                </c:pt>
                <c:pt idx="304">
                  <c:v>17.414057689588248</c:v>
                </c:pt>
                <c:pt idx="305">
                  <c:v>4.9725900566909482</c:v>
                </c:pt>
                <c:pt idx="306">
                  <c:v>7.8921889245919061</c:v>
                </c:pt>
                <c:pt idx="307">
                  <c:v>20.639278657291374</c:v>
                </c:pt>
                <c:pt idx="308">
                  <c:v>7.9073106445829993</c:v>
                </c:pt>
                <c:pt idx="309">
                  <c:v>16.957479824182389</c:v>
                </c:pt>
                <c:pt idx="310">
                  <c:v>12.047393287967127</c:v>
                </c:pt>
                <c:pt idx="311">
                  <c:v>14.958483373078789</c:v>
                </c:pt>
                <c:pt idx="312">
                  <c:v>10.447831002178081</c:v>
                </c:pt>
                <c:pt idx="313">
                  <c:v>18.185105952556707</c:v>
                </c:pt>
                <c:pt idx="314">
                  <c:v>29.533811746062007</c:v>
                </c:pt>
                <c:pt idx="315">
                  <c:v>9.4244483620112067</c:v>
                </c:pt>
                <c:pt idx="316">
                  <c:v>12.313782683969178</c:v>
                </c:pt>
                <c:pt idx="317">
                  <c:v>0.78029042019200456</c:v>
                </c:pt>
                <c:pt idx="318">
                  <c:v>5.9916409277587377</c:v>
                </c:pt>
                <c:pt idx="319">
                  <c:v>11.776612305307804</c:v>
                </c:pt>
                <c:pt idx="320">
                  <c:v>20.912380062152153</c:v>
                </c:pt>
                <c:pt idx="321">
                  <c:v>7.756630601767295</c:v>
                </c:pt>
                <c:pt idx="322">
                  <c:v>23.129184954425998</c:v>
                </c:pt>
                <c:pt idx="323">
                  <c:v>7.6368513828887155</c:v>
                </c:pt>
                <c:pt idx="324">
                  <c:v>14.150606572865163</c:v>
                </c:pt>
                <c:pt idx="325">
                  <c:v>8.2981308972519532</c:v>
                </c:pt>
                <c:pt idx="326">
                  <c:v>14.83221289302228</c:v>
                </c:pt>
                <c:pt idx="327">
                  <c:v>12.793517868900249</c:v>
                </c:pt>
                <c:pt idx="328">
                  <c:v>13.170648997755171</c:v>
                </c:pt>
                <c:pt idx="329">
                  <c:v>13.170648997755171</c:v>
                </c:pt>
                <c:pt idx="330">
                  <c:v>19.306760545281428</c:v>
                </c:pt>
                <c:pt idx="331">
                  <c:v>26.008522021612482</c:v>
                </c:pt>
                <c:pt idx="332">
                  <c:v>8.0902891312881806</c:v>
                </c:pt>
                <c:pt idx="333">
                  <c:v>15.623360867950733</c:v>
                </c:pt>
                <c:pt idx="334">
                  <c:v>7.2573756239368521</c:v>
                </c:pt>
                <c:pt idx="335">
                  <c:v>14.83221289302228</c:v>
                </c:pt>
                <c:pt idx="336">
                  <c:v>13.69149323076142</c:v>
                </c:pt>
                <c:pt idx="337">
                  <c:v>15.45783875129551</c:v>
                </c:pt>
                <c:pt idx="338">
                  <c:v>17.520057815460515</c:v>
                </c:pt>
                <c:pt idx="339">
                  <c:v>17.520057815460515</c:v>
                </c:pt>
                <c:pt idx="340">
                  <c:v>12.413714594954872</c:v>
                </c:pt>
                <c:pt idx="341">
                  <c:v>12.149268892258053</c:v>
                </c:pt>
                <c:pt idx="342">
                  <c:v>22.84793612677862</c:v>
                </c:pt>
                <c:pt idx="343">
                  <c:v>4.6250318732773152</c:v>
                </c:pt>
                <c:pt idx="344">
                  <c:v>10.566678986197234</c:v>
                </c:pt>
                <c:pt idx="345">
                  <c:v>14.158126300251078</c:v>
                </c:pt>
                <c:pt idx="346">
                  <c:v>21.334819286327715</c:v>
                </c:pt>
                <c:pt idx="347">
                  <c:v>9.2662461685980144</c:v>
                </c:pt>
                <c:pt idx="348">
                  <c:v>15.672059389402804</c:v>
                </c:pt>
                <c:pt idx="349">
                  <c:v>21.603914945365936</c:v>
                </c:pt>
                <c:pt idx="350">
                  <c:v>13.090955422011339</c:v>
                </c:pt>
                <c:pt idx="351">
                  <c:v>22.396685647825311</c:v>
                </c:pt>
                <c:pt idx="352">
                  <c:v>12.571416417335895</c:v>
                </c:pt>
                <c:pt idx="353">
                  <c:v>7.7366362783477767</c:v>
                </c:pt>
                <c:pt idx="354">
                  <c:v>9.9177705242922887</c:v>
                </c:pt>
                <c:pt idx="355">
                  <c:v>20.46891873393313</c:v>
                </c:pt>
                <c:pt idx="356">
                  <c:v>7.8857466998528905</c:v>
                </c:pt>
                <c:pt idx="357">
                  <c:v>13.695564565370328</c:v>
                </c:pt>
                <c:pt idx="358">
                  <c:v>11.761313444545261</c:v>
                </c:pt>
                <c:pt idx="359">
                  <c:v>22.455310240518894</c:v>
                </c:pt>
                <c:pt idx="360">
                  <c:v>14.94578680112622</c:v>
                </c:pt>
                <c:pt idx="361">
                  <c:v>14.362006060829373</c:v>
                </c:pt>
                <c:pt idx="362">
                  <c:v>20.511500176447932</c:v>
                </c:pt>
                <c:pt idx="363">
                  <c:v>20.511500176447932</c:v>
                </c:pt>
                <c:pt idx="364">
                  <c:v>8.5441084444322755</c:v>
                </c:pt>
                <c:pt idx="365">
                  <c:v>22.280347887869162</c:v>
                </c:pt>
                <c:pt idx="366">
                  <c:v>9.0912896472679314</c:v>
                </c:pt>
                <c:pt idx="367">
                  <c:v>15.232620602889256</c:v>
                </c:pt>
                <c:pt idx="368">
                  <c:v>10.491744376949532</c:v>
                </c:pt>
                <c:pt idx="369">
                  <c:v>21.662416064571591</c:v>
                </c:pt>
                <c:pt idx="370">
                  <c:v>16.380694796148973</c:v>
                </c:pt>
                <c:pt idx="371">
                  <c:v>23.957123783506852</c:v>
                </c:pt>
                <c:pt idx="372">
                  <c:v>9.4143317822311818</c:v>
                </c:pt>
                <c:pt idx="373">
                  <c:v>20.013170777586492</c:v>
                </c:pt>
                <c:pt idx="374">
                  <c:v>5.7860949864187061</c:v>
                </c:pt>
                <c:pt idx="375">
                  <c:v>28.404455181682955</c:v>
                </c:pt>
                <c:pt idx="376">
                  <c:v>15.949641360426178</c:v>
                </c:pt>
                <c:pt idx="377">
                  <c:v>15.949641360426178</c:v>
                </c:pt>
                <c:pt idx="378">
                  <c:v>15.949641360426178</c:v>
                </c:pt>
                <c:pt idx="379">
                  <c:v>15.949641360426178</c:v>
                </c:pt>
                <c:pt idx="380">
                  <c:v>6.6600152782956945</c:v>
                </c:pt>
                <c:pt idx="381">
                  <c:v>13.936152365101679</c:v>
                </c:pt>
                <c:pt idx="382">
                  <c:v>9.6946476552195833</c:v>
                </c:pt>
                <c:pt idx="383">
                  <c:v>17.42934917239927</c:v>
                </c:pt>
                <c:pt idx="384">
                  <c:v>23.185076020266905</c:v>
                </c:pt>
                <c:pt idx="385">
                  <c:v>19.643639162869455</c:v>
                </c:pt>
                <c:pt idx="386">
                  <c:v>13.496700451242905</c:v>
                </c:pt>
                <c:pt idx="387">
                  <c:v>13.453437363780758</c:v>
                </c:pt>
                <c:pt idx="388">
                  <c:v>9.5976110040010685</c:v>
                </c:pt>
                <c:pt idx="389">
                  <c:v>19.880163546146488</c:v>
                </c:pt>
                <c:pt idx="390">
                  <c:v>11.263609436068061</c:v>
                </c:pt>
                <c:pt idx="391">
                  <c:v>18.214423476065669</c:v>
                </c:pt>
                <c:pt idx="392">
                  <c:v>26.62354934651983</c:v>
                </c:pt>
                <c:pt idx="393">
                  <c:v>10.492161810859786</c:v>
                </c:pt>
                <c:pt idx="394">
                  <c:v>16.882948360281677</c:v>
                </c:pt>
                <c:pt idx="395">
                  <c:v>16.882948360281677</c:v>
                </c:pt>
                <c:pt idx="396">
                  <c:v>27.776462072613349</c:v>
                </c:pt>
                <c:pt idx="397">
                  <c:v>11.169159981247597</c:v>
                </c:pt>
                <c:pt idx="398">
                  <c:v>8.8863500116775782</c:v>
                </c:pt>
                <c:pt idx="399">
                  <c:v>16.581411053332264</c:v>
                </c:pt>
                <c:pt idx="400">
                  <c:v>22.995945738122405</c:v>
                </c:pt>
                <c:pt idx="401">
                  <c:v>11.032736505502635</c:v>
                </c:pt>
                <c:pt idx="402">
                  <c:v>17.574165578490923</c:v>
                </c:pt>
                <c:pt idx="403">
                  <c:v>26.098851081749004</c:v>
                </c:pt>
                <c:pt idx="404">
                  <c:v>33.024982315911494</c:v>
                </c:pt>
                <c:pt idx="405">
                  <c:v>33.024982315911494</c:v>
                </c:pt>
                <c:pt idx="406">
                  <c:v>31.047523133125328</c:v>
                </c:pt>
                <c:pt idx="407">
                  <c:v>27.70151959595583</c:v>
                </c:pt>
                <c:pt idx="408">
                  <c:v>24.641800348605109</c:v>
                </c:pt>
                <c:pt idx="409">
                  <c:v>27.870995291003563</c:v>
                </c:pt>
                <c:pt idx="410">
                  <c:v>27.870995291003563</c:v>
                </c:pt>
                <c:pt idx="411">
                  <c:v>22.96009772283443</c:v>
                </c:pt>
                <c:pt idx="412">
                  <c:v>28.533714145831397</c:v>
                </c:pt>
                <c:pt idx="413">
                  <c:v>5.5189374762781176</c:v>
                </c:pt>
                <c:pt idx="414">
                  <c:v>18.660622985561918</c:v>
                </c:pt>
                <c:pt idx="415">
                  <c:v>25.708820448945644</c:v>
                </c:pt>
                <c:pt idx="416">
                  <c:v>11.180052706424757</c:v>
                </c:pt>
                <c:pt idx="417">
                  <c:v>11.418051847550934</c:v>
                </c:pt>
                <c:pt idx="418">
                  <c:v>17.094974764363513</c:v>
                </c:pt>
                <c:pt idx="419">
                  <c:v>25.161708567309919</c:v>
                </c:pt>
                <c:pt idx="420">
                  <c:v>8.2790383777112364</c:v>
                </c:pt>
                <c:pt idx="421">
                  <c:v>12.040345907800829</c:v>
                </c:pt>
                <c:pt idx="422">
                  <c:v>18.09210888293827</c:v>
                </c:pt>
                <c:pt idx="423">
                  <c:v>10.495230037798896</c:v>
                </c:pt>
                <c:pt idx="424">
                  <c:v>15.081633667341761</c:v>
                </c:pt>
                <c:pt idx="425">
                  <c:v>22.891654245232942</c:v>
                </c:pt>
                <c:pt idx="426">
                  <c:v>5.7817796214008883</c:v>
                </c:pt>
                <c:pt idx="427">
                  <c:v>10.072454593138426</c:v>
                </c:pt>
                <c:pt idx="428">
                  <c:v>18.333609264638419</c:v>
                </c:pt>
                <c:pt idx="429">
                  <c:v>8.5831946221120496</c:v>
                </c:pt>
                <c:pt idx="430">
                  <c:v>15.32148397642043</c:v>
                </c:pt>
                <c:pt idx="431">
                  <c:v>6.6371701390428495</c:v>
                </c:pt>
                <c:pt idx="432">
                  <c:v>13.080089290356598</c:v>
                </c:pt>
                <c:pt idx="433">
                  <c:v>6.6404220649277246</c:v>
                </c:pt>
                <c:pt idx="434">
                  <c:v>10.717332287801193</c:v>
                </c:pt>
                <c:pt idx="435">
                  <c:v>19.286489570926847</c:v>
                </c:pt>
                <c:pt idx="436">
                  <c:v>9.4605918117810965</c:v>
                </c:pt>
                <c:pt idx="437">
                  <c:v>18.289242553376294</c:v>
                </c:pt>
                <c:pt idx="438">
                  <c:v>9.1005812312757186</c:v>
                </c:pt>
                <c:pt idx="439">
                  <c:v>16.422159371393601</c:v>
                </c:pt>
                <c:pt idx="440">
                  <c:v>13.095266458419355</c:v>
                </c:pt>
                <c:pt idx="441">
                  <c:v>25.750438492113268</c:v>
                </c:pt>
                <c:pt idx="442">
                  <c:v>7.6195100172578689</c:v>
                </c:pt>
                <c:pt idx="443">
                  <c:v>7.6195100172578689</c:v>
                </c:pt>
                <c:pt idx="444">
                  <c:v>7.6195100172578689</c:v>
                </c:pt>
                <c:pt idx="445">
                  <c:v>17.893065709464253</c:v>
                </c:pt>
                <c:pt idx="446">
                  <c:v>17.494166640993416</c:v>
                </c:pt>
                <c:pt idx="447">
                  <c:v>17.893065709464253</c:v>
                </c:pt>
                <c:pt idx="448">
                  <c:v>12.05143344520596</c:v>
                </c:pt>
                <c:pt idx="449">
                  <c:v>6.6131596376200372</c:v>
                </c:pt>
                <c:pt idx="450">
                  <c:v>20.495228110280451</c:v>
                </c:pt>
                <c:pt idx="451">
                  <c:v>17.253508836063347</c:v>
                </c:pt>
                <c:pt idx="452">
                  <c:v>7.7292907053343223</c:v>
                </c:pt>
                <c:pt idx="453">
                  <c:v>15.54281228937427</c:v>
                </c:pt>
                <c:pt idx="454">
                  <c:v>8.8104843525830088</c:v>
                </c:pt>
                <c:pt idx="455">
                  <c:v>17.229660148216265</c:v>
                </c:pt>
                <c:pt idx="456">
                  <c:v>17.229660148216265</c:v>
                </c:pt>
                <c:pt idx="457">
                  <c:v>13.512906198682945</c:v>
                </c:pt>
                <c:pt idx="458">
                  <c:v>13.512906198682945</c:v>
                </c:pt>
                <c:pt idx="459">
                  <c:v>22.64529124629972</c:v>
                </c:pt>
                <c:pt idx="460">
                  <c:v>22.64529124629972</c:v>
                </c:pt>
                <c:pt idx="461">
                  <c:v>17.094974764363513</c:v>
                </c:pt>
                <c:pt idx="462">
                  <c:v>12.22118910814488</c:v>
                </c:pt>
                <c:pt idx="463">
                  <c:v>21.836849594775121</c:v>
                </c:pt>
                <c:pt idx="464">
                  <c:v>11.000891584825219</c:v>
                </c:pt>
                <c:pt idx="465">
                  <c:v>19.846138045508635</c:v>
                </c:pt>
                <c:pt idx="466">
                  <c:v>18.446957301562289</c:v>
                </c:pt>
                <c:pt idx="467">
                  <c:v>16.121823687259742</c:v>
                </c:pt>
                <c:pt idx="468">
                  <c:v>8.4017066370250717</c:v>
                </c:pt>
                <c:pt idx="469">
                  <c:v>15.602731651409833</c:v>
                </c:pt>
                <c:pt idx="470">
                  <c:v>8.9621052679105677</c:v>
                </c:pt>
                <c:pt idx="471">
                  <c:v>10.574000695084301</c:v>
                </c:pt>
                <c:pt idx="472">
                  <c:v>20.087907033603852</c:v>
                </c:pt>
                <c:pt idx="473">
                  <c:v>15.199301186318923</c:v>
                </c:pt>
                <c:pt idx="474">
                  <c:v>21.832905217667843</c:v>
                </c:pt>
                <c:pt idx="475">
                  <c:v>12.565958376974363</c:v>
                </c:pt>
                <c:pt idx="476">
                  <c:v>8.7201233886105172</c:v>
                </c:pt>
                <c:pt idx="477">
                  <c:v>12.810328333698276</c:v>
                </c:pt>
                <c:pt idx="478">
                  <c:v>12.058258899649937</c:v>
                </c:pt>
                <c:pt idx="479">
                  <c:v>17.359066059530726</c:v>
                </c:pt>
                <c:pt idx="480">
                  <c:v>9.5056793218140072</c:v>
                </c:pt>
                <c:pt idx="481">
                  <c:v>14.444879792706303</c:v>
                </c:pt>
                <c:pt idx="482">
                  <c:v>28.235123063677818</c:v>
                </c:pt>
                <c:pt idx="483">
                  <c:v>22.388215769434741</c:v>
                </c:pt>
                <c:pt idx="484">
                  <c:v>7.2573756239368521</c:v>
                </c:pt>
                <c:pt idx="485">
                  <c:v>16.409679521213299</c:v>
                </c:pt>
                <c:pt idx="486">
                  <c:v>13.791330323312973</c:v>
                </c:pt>
                <c:pt idx="487">
                  <c:v>28.001642544952158</c:v>
                </c:pt>
                <c:pt idx="488">
                  <c:v>12.29335603584267</c:v>
                </c:pt>
                <c:pt idx="489">
                  <c:v>21.519321738711636</c:v>
                </c:pt>
                <c:pt idx="490">
                  <c:v>7.8497885977785371</c:v>
                </c:pt>
                <c:pt idx="491">
                  <c:v>17.278192768339746</c:v>
                </c:pt>
                <c:pt idx="492">
                  <c:v>16.311735282847817</c:v>
                </c:pt>
                <c:pt idx="493">
                  <c:v>11.070351770489818</c:v>
                </c:pt>
                <c:pt idx="494">
                  <c:v>18.623190375187924</c:v>
                </c:pt>
                <c:pt idx="495">
                  <c:v>15.021835942612832</c:v>
                </c:pt>
                <c:pt idx="496">
                  <c:v>11.607239939894324</c:v>
                </c:pt>
                <c:pt idx="497">
                  <c:v>21.048536820016071</c:v>
                </c:pt>
                <c:pt idx="498">
                  <c:v>18.839112434691497</c:v>
                </c:pt>
                <c:pt idx="499">
                  <c:v>21.772759646697502</c:v>
                </c:pt>
                <c:pt idx="500">
                  <c:v>27.227023479830308</c:v>
                </c:pt>
                <c:pt idx="501">
                  <c:v>29.278897300400644</c:v>
                </c:pt>
                <c:pt idx="502">
                  <c:v>25.684569141415746</c:v>
                </c:pt>
                <c:pt idx="503">
                  <c:v>18.992030357027147</c:v>
                </c:pt>
                <c:pt idx="504">
                  <c:v>19.828659408610115</c:v>
                </c:pt>
                <c:pt idx="505">
                  <c:v>26.030120878298995</c:v>
                </c:pt>
                <c:pt idx="506">
                  <c:v>20.119856404238501</c:v>
                </c:pt>
                <c:pt idx="507">
                  <c:v>21.849580908986887</c:v>
                </c:pt>
                <c:pt idx="508">
                  <c:v>20.735961568283333</c:v>
                </c:pt>
                <c:pt idx="509">
                  <c:v>24.294064670979644</c:v>
                </c:pt>
                <c:pt idx="510">
                  <c:v>22.913855206893981</c:v>
                </c:pt>
                <c:pt idx="511">
                  <c:v>19.379976941922727</c:v>
                </c:pt>
                <c:pt idx="512">
                  <c:v>20.639278657291374</c:v>
                </c:pt>
                <c:pt idx="513">
                  <c:v>24.984854473781382</c:v>
                </c:pt>
                <c:pt idx="514">
                  <c:v>19.811094832423436</c:v>
                </c:pt>
                <c:pt idx="515">
                  <c:v>16.957479824182389</c:v>
                </c:pt>
                <c:pt idx="516">
                  <c:v>28.30987786276695</c:v>
                </c:pt>
                <c:pt idx="517">
                  <c:v>24.641800348605109</c:v>
                </c:pt>
                <c:pt idx="518">
                  <c:v>17.860158769054443</c:v>
                </c:pt>
                <c:pt idx="519">
                  <c:v>26.216651316618147</c:v>
                </c:pt>
                <c:pt idx="520">
                  <c:v>24.763561502514037</c:v>
                </c:pt>
                <c:pt idx="521">
                  <c:v>27.023945619071387</c:v>
                </c:pt>
                <c:pt idx="522">
                  <c:v>28.080798048278517</c:v>
                </c:pt>
                <c:pt idx="523">
                  <c:v>37.625994791822556</c:v>
                </c:pt>
                <c:pt idx="524">
                  <c:v>32.488671068423137</c:v>
                </c:pt>
                <c:pt idx="525">
                  <c:v>38.509635713631518</c:v>
                </c:pt>
                <c:pt idx="526">
                  <c:v>21.17980447877888</c:v>
                </c:pt>
                <c:pt idx="527">
                  <c:v>9.9369855634300475</c:v>
                </c:pt>
                <c:pt idx="528">
                  <c:v>15.623360867950733</c:v>
                </c:pt>
                <c:pt idx="529">
                  <c:v>22.721174846114252</c:v>
                </c:pt>
                <c:pt idx="530">
                  <c:v>10.253839216438214</c:v>
                </c:pt>
                <c:pt idx="531">
                  <c:v>15.274006012104255</c:v>
                </c:pt>
                <c:pt idx="532">
                  <c:v>20.48257970941172</c:v>
                </c:pt>
                <c:pt idx="533">
                  <c:v>9.3016970034832376</c:v>
                </c:pt>
                <c:pt idx="534">
                  <c:v>14.447747225893492</c:v>
                </c:pt>
                <c:pt idx="535">
                  <c:v>21.779085532535792</c:v>
                </c:pt>
                <c:pt idx="536">
                  <c:v>7.3477347901413763</c:v>
                </c:pt>
                <c:pt idx="537">
                  <c:v>14.539128859163998</c:v>
                </c:pt>
                <c:pt idx="538">
                  <c:v>8.3529583632265147</c:v>
                </c:pt>
                <c:pt idx="539">
                  <c:v>14.036412454059246</c:v>
                </c:pt>
                <c:pt idx="540">
                  <c:v>22.632184630193468</c:v>
                </c:pt>
                <c:pt idx="541">
                  <c:v>6.957589580045374</c:v>
                </c:pt>
                <c:pt idx="542">
                  <c:v>12.131924775328523</c:v>
                </c:pt>
                <c:pt idx="543">
                  <c:v>9.5172799305244968</c:v>
                </c:pt>
                <c:pt idx="544">
                  <c:v>16.12631325045043</c:v>
                </c:pt>
                <c:pt idx="545">
                  <c:v>9.5172799305244968</c:v>
                </c:pt>
                <c:pt idx="546">
                  <c:v>16.12631325045043</c:v>
                </c:pt>
                <c:pt idx="547">
                  <c:v>9.5172799305244968</c:v>
                </c:pt>
                <c:pt idx="548">
                  <c:v>16.12631325045043</c:v>
                </c:pt>
                <c:pt idx="549">
                  <c:v>8.380243959870775</c:v>
                </c:pt>
                <c:pt idx="550">
                  <c:v>11.959557846252093</c:v>
                </c:pt>
                <c:pt idx="551">
                  <c:v>18.285933711905539</c:v>
                </c:pt>
                <c:pt idx="552">
                  <c:v>6.6404220649277246</c:v>
                </c:pt>
                <c:pt idx="553">
                  <c:v>16.418347931755321</c:v>
                </c:pt>
                <c:pt idx="554">
                  <c:v>11.418051847550934</c:v>
                </c:pt>
                <c:pt idx="555">
                  <c:v>16.317930456892444</c:v>
                </c:pt>
                <c:pt idx="556">
                  <c:v>24.496702080566067</c:v>
                </c:pt>
                <c:pt idx="557">
                  <c:v>10.253839216438214</c:v>
                </c:pt>
                <c:pt idx="558">
                  <c:v>13.693576303925759</c:v>
                </c:pt>
                <c:pt idx="559">
                  <c:v>9.814388964305147</c:v>
                </c:pt>
                <c:pt idx="560">
                  <c:v>20.741590491377373</c:v>
                </c:pt>
                <c:pt idx="561">
                  <c:v>23.801700382508045</c:v>
                </c:pt>
                <c:pt idx="562">
                  <c:v>11.487979615714924</c:v>
                </c:pt>
                <c:pt idx="563">
                  <c:v>17.698686325266433</c:v>
                </c:pt>
                <c:pt idx="564">
                  <c:v>23.454083885160767</c:v>
                </c:pt>
                <c:pt idx="565">
                  <c:v>8.2158969327587013</c:v>
                </c:pt>
                <c:pt idx="566">
                  <c:v>13.744633386927253</c:v>
                </c:pt>
                <c:pt idx="567">
                  <c:v>22.494616093303168</c:v>
                </c:pt>
                <c:pt idx="568">
                  <c:v>26.365261284699251</c:v>
                </c:pt>
                <c:pt idx="569">
                  <c:v>18.050120155274183</c:v>
                </c:pt>
                <c:pt idx="570">
                  <c:v>7.6036240686240877</c:v>
                </c:pt>
                <c:pt idx="571">
                  <c:v>13.711842393294717</c:v>
                </c:pt>
                <c:pt idx="572">
                  <c:v>17.494166640993416</c:v>
                </c:pt>
                <c:pt idx="573">
                  <c:v>15.019772424790512</c:v>
                </c:pt>
                <c:pt idx="574">
                  <c:v>15.019772424790512</c:v>
                </c:pt>
                <c:pt idx="575">
                  <c:v>10.866237870745996</c:v>
                </c:pt>
                <c:pt idx="576">
                  <c:v>10.866237870745996</c:v>
                </c:pt>
                <c:pt idx="577">
                  <c:v>18.040764264452278</c:v>
                </c:pt>
                <c:pt idx="578">
                  <c:v>18.040764264452278</c:v>
                </c:pt>
                <c:pt idx="579">
                  <c:v>15.833036169950208</c:v>
                </c:pt>
                <c:pt idx="580">
                  <c:v>12.184538161361017</c:v>
                </c:pt>
                <c:pt idx="581">
                  <c:v>21.349792459260552</c:v>
                </c:pt>
                <c:pt idx="582">
                  <c:v>12.489890383587888</c:v>
                </c:pt>
                <c:pt idx="583">
                  <c:v>22.085513337254223</c:v>
                </c:pt>
                <c:pt idx="584">
                  <c:v>18.86215912563798</c:v>
                </c:pt>
                <c:pt idx="585">
                  <c:v>11.304807056406521</c:v>
                </c:pt>
                <c:pt idx="586">
                  <c:v>21.756462526818076</c:v>
                </c:pt>
                <c:pt idx="587">
                  <c:v>14.109516753013533</c:v>
                </c:pt>
                <c:pt idx="588">
                  <c:v>21.955643521786875</c:v>
                </c:pt>
                <c:pt idx="589">
                  <c:v>9.6455067478073993</c:v>
                </c:pt>
                <c:pt idx="590">
                  <c:v>16.709148091875043</c:v>
                </c:pt>
                <c:pt idx="591">
                  <c:v>11.723243661502693</c:v>
                </c:pt>
                <c:pt idx="592">
                  <c:v>20.076958780185436</c:v>
                </c:pt>
                <c:pt idx="593">
                  <c:v>8.8690915241965698</c:v>
                </c:pt>
                <c:pt idx="594">
                  <c:v>15.833036169950208</c:v>
                </c:pt>
                <c:pt idx="595">
                  <c:v>10.307092172507534</c:v>
                </c:pt>
                <c:pt idx="596">
                  <c:v>15.705948706537274</c:v>
                </c:pt>
                <c:pt idx="597">
                  <c:v>21.772759646697502</c:v>
                </c:pt>
                <c:pt idx="598">
                  <c:v>8.1226852070767848</c:v>
                </c:pt>
                <c:pt idx="599">
                  <c:v>11.9420916201924</c:v>
                </c:pt>
                <c:pt idx="600">
                  <c:v>23.166016260938942</c:v>
                </c:pt>
                <c:pt idx="601">
                  <c:v>10.968202059062422</c:v>
                </c:pt>
                <c:pt idx="602">
                  <c:v>16.028692658937789</c:v>
                </c:pt>
                <c:pt idx="603">
                  <c:v>8.951672427829811</c:v>
                </c:pt>
                <c:pt idx="604">
                  <c:v>20.236587487534752</c:v>
                </c:pt>
                <c:pt idx="605">
                  <c:v>11.285293585569814</c:v>
                </c:pt>
                <c:pt idx="606">
                  <c:v>22.568200020194865</c:v>
                </c:pt>
                <c:pt idx="607">
                  <c:v>28.758438811645451</c:v>
                </c:pt>
                <c:pt idx="608">
                  <c:v>9.8379048532293556</c:v>
                </c:pt>
                <c:pt idx="609">
                  <c:v>14.926059247667245</c:v>
                </c:pt>
                <c:pt idx="610">
                  <c:v>13.26512884266581</c:v>
                </c:pt>
                <c:pt idx="611">
                  <c:v>24.22202913548066</c:v>
                </c:pt>
                <c:pt idx="612">
                  <c:v>10.287279860866533</c:v>
                </c:pt>
                <c:pt idx="613">
                  <c:v>17.414057689588248</c:v>
                </c:pt>
                <c:pt idx="614">
                  <c:v>20.53478700316067</c:v>
                </c:pt>
                <c:pt idx="615">
                  <c:v>9.8379048532293556</c:v>
                </c:pt>
                <c:pt idx="616">
                  <c:v>12.484392188840978</c:v>
                </c:pt>
                <c:pt idx="617">
                  <c:v>18.051861550273362</c:v>
                </c:pt>
                <c:pt idx="618">
                  <c:v>9.5732972136979981</c:v>
                </c:pt>
                <c:pt idx="619">
                  <c:v>13.963806671700262</c:v>
                </c:pt>
                <c:pt idx="620">
                  <c:v>20.086174465864794</c:v>
                </c:pt>
                <c:pt idx="621">
                  <c:v>8.3457485906776423</c:v>
                </c:pt>
                <c:pt idx="622">
                  <c:v>21.219788641545026</c:v>
                </c:pt>
                <c:pt idx="623">
                  <c:v>25.191841030508591</c:v>
                </c:pt>
                <c:pt idx="624">
                  <c:v>13.095435189027441</c:v>
                </c:pt>
                <c:pt idx="625">
                  <c:v>15.617610522152503</c:v>
                </c:pt>
                <c:pt idx="626">
                  <c:v>25.759602716823068</c:v>
                </c:pt>
                <c:pt idx="627">
                  <c:v>25.759602716823068</c:v>
                </c:pt>
                <c:pt idx="628">
                  <c:v>10.291893226026168</c:v>
                </c:pt>
                <c:pt idx="629">
                  <c:v>20.383558955295921</c:v>
                </c:pt>
                <c:pt idx="630">
                  <c:v>11.953455934049746</c:v>
                </c:pt>
                <c:pt idx="631">
                  <c:v>22.035934358527527</c:v>
                </c:pt>
                <c:pt idx="632">
                  <c:v>17.165454199760585</c:v>
                </c:pt>
                <c:pt idx="633">
                  <c:v>18.110900122624173</c:v>
                </c:pt>
                <c:pt idx="634">
                  <c:v>9.6727526675782478</c:v>
                </c:pt>
                <c:pt idx="635">
                  <c:v>15.89721486493907</c:v>
                </c:pt>
                <c:pt idx="636">
                  <c:v>24.608703983412997</c:v>
                </c:pt>
                <c:pt idx="637">
                  <c:v>28.61378838379979</c:v>
                </c:pt>
                <c:pt idx="638">
                  <c:v>24.884838952411844</c:v>
                </c:pt>
                <c:pt idx="639">
                  <c:v>28.61378838379979</c:v>
                </c:pt>
                <c:pt idx="640">
                  <c:v>19.82909509154117</c:v>
                </c:pt>
                <c:pt idx="641">
                  <c:v>19.82909509154117</c:v>
                </c:pt>
                <c:pt idx="642">
                  <c:v>26.216651316618147</c:v>
                </c:pt>
                <c:pt idx="643">
                  <c:v>26.216651316618147</c:v>
                </c:pt>
                <c:pt idx="644">
                  <c:v>23.305761553711132</c:v>
                </c:pt>
                <c:pt idx="645">
                  <c:v>21.554173690583983</c:v>
                </c:pt>
                <c:pt idx="646">
                  <c:v>9.4218819980776747</c:v>
                </c:pt>
                <c:pt idx="647">
                  <c:v>30.673130505181629</c:v>
                </c:pt>
                <c:pt idx="648">
                  <c:v>25.374705072471755</c:v>
                </c:pt>
                <c:pt idx="649">
                  <c:v>18.039407662244034</c:v>
                </c:pt>
              </c:numCache>
            </c:numRef>
          </c:xVal>
          <c:yVal>
            <c:numRef>
              <c:f>種族マップ!$AD$4:$AD$653</c:f>
              <c:numCache>
                <c:formatCode>General</c:formatCode>
                <c:ptCount val="650"/>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12.640597428927746</c:v>
                </c:pt>
                <c:pt idx="28">
                  <c:v>13.433301601055865</c:v>
                </c:pt>
                <c:pt idx="29">
                  <c:v>19.974519293357016</c:v>
                </c:pt>
                <c:pt idx="30">
                  <c:v>20.698857255275957</c:v>
                </c:pt>
                <c:pt idx="31">
                  <c:v>11.649053718992811</c:v>
                </c:pt>
                <c:pt idx="32">
                  <c:v>13.379632507313865</c:v>
                </c:pt>
                <c:pt idx="33">
                  <c:v>17.209439804814036</c:v>
                </c:pt>
                <c:pt idx="34">
                  <c:v>17.912235505828761</c:v>
                </c:pt>
                <c:pt idx="35">
                  <c:v>9.6513375901812957</c:v>
                </c:pt>
                <c:pt idx="36">
                  <c:v>12.234127167322702</c:v>
                </c:pt>
                <c:pt idx="37">
                  <c:v>18.214666243085983</c:v>
                </c:pt>
                <c:pt idx="38">
                  <c:v>11.234337653590543</c:v>
                </c:pt>
                <c:pt idx="39">
                  <c:v>14.634560172277245</c:v>
                </c:pt>
                <c:pt idx="40">
                  <c:v>20.330238577540744</c:v>
                </c:pt>
                <c:pt idx="41">
                  <c:v>10.678923877806772</c:v>
                </c:pt>
                <c:pt idx="42">
                  <c:v>17.519989113797134</c:v>
                </c:pt>
                <c:pt idx="43">
                  <c:v>9.7400720464557793</c:v>
                </c:pt>
                <c:pt idx="44">
                  <c:v>9.7554897767554554</c:v>
                </c:pt>
                <c:pt idx="45">
                  <c:v>18.183157554077454</c:v>
                </c:pt>
                <c:pt idx="46">
                  <c:v>16.768187870520716</c:v>
                </c:pt>
                <c:pt idx="47">
                  <c:v>9.6396454656480195</c:v>
                </c:pt>
                <c:pt idx="48">
                  <c:v>16.865575782802967</c:v>
                </c:pt>
                <c:pt idx="49">
                  <c:v>9.3238874663962505</c:v>
                </c:pt>
                <c:pt idx="50">
                  <c:v>15.205079584192935</c:v>
                </c:pt>
                <c:pt idx="51">
                  <c:v>13.91455584839013</c:v>
                </c:pt>
                <c:pt idx="52">
                  <c:v>15.86161690041814</c:v>
                </c:pt>
                <c:pt idx="53">
                  <c:v>20.889168108886363</c:v>
                </c:pt>
                <c:pt idx="54">
                  <c:v>12.287908475573156</c:v>
                </c:pt>
                <c:pt idx="55">
                  <c:v>18.390089443946035</c:v>
                </c:pt>
                <c:pt idx="56">
                  <c:v>10.81373294042668</c:v>
                </c:pt>
                <c:pt idx="57">
                  <c:v>16.947395238466147</c:v>
                </c:pt>
                <c:pt idx="58">
                  <c:v>10.586070575027302</c:v>
                </c:pt>
                <c:pt idx="59">
                  <c:v>10.661343629959838</c:v>
                </c:pt>
                <c:pt idx="60">
                  <c:v>16.705450524506507</c:v>
                </c:pt>
                <c:pt idx="61">
                  <c:v>20.021240522606192</c:v>
                </c:pt>
                <c:pt idx="62">
                  <c:v>10.779453057307238</c:v>
                </c:pt>
                <c:pt idx="63">
                  <c:v>11.137206665642305</c:v>
                </c:pt>
                <c:pt idx="64">
                  <c:v>11.16655159184346</c:v>
                </c:pt>
                <c:pt idx="65">
                  <c:v>15.582961474237063</c:v>
                </c:pt>
                <c:pt idx="66">
                  <c:v>15.650388789308437</c:v>
                </c:pt>
                <c:pt idx="67">
                  <c:v>11.967354466186773</c:v>
                </c:pt>
                <c:pt idx="68">
                  <c:v>18.471164424216585</c:v>
                </c:pt>
                <c:pt idx="69">
                  <c:v>13.73858306908677</c:v>
                </c:pt>
                <c:pt idx="70">
                  <c:v>20.248998643504073</c:v>
                </c:pt>
                <c:pt idx="71">
                  <c:v>12.825037242620853</c:v>
                </c:pt>
                <c:pt idx="72">
                  <c:v>22.24305798093285</c:v>
                </c:pt>
                <c:pt idx="73">
                  <c:v>9.8786369268656529</c:v>
                </c:pt>
                <c:pt idx="74">
                  <c:v>12.110679023374571</c:v>
                </c:pt>
                <c:pt idx="75">
                  <c:v>18.420147014106711</c:v>
                </c:pt>
                <c:pt idx="76">
                  <c:v>17.497433153593288</c:v>
                </c:pt>
                <c:pt idx="77">
                  <c:v>21.602043066692492</c:v>
                </c:pt>
                <c:pt idx="78">
                  <c:v>26.655441150129466</c:v>
                </c:pt>
                <c:pt idx="79">
                  <c:v>12.885059058289505</c:v>
                </c:pt>
                <c:pt idx="80">
                  <c:v>18.560496939883731</c:v>
                </c:pt>
                <c:pt idx="81">
                  <c:v>24.272294950687826</c:v>
                </c:pt>
                <c:pt idx="82">
                  <c:v>15.480506934682431</c:v>
                </c:pt>
                <c:pt idx="83">
                  <c:v>18.017408472435488</c:v>
                </c:pt>
                <c:pt idx="84">
                  <c:v>21.349401644120185</c:v>
                </c:pt>
                <c:pt idx="85">
                  <c:v>8.9241349587564809</c:v>
                </c:pt>
                <c:pt idx="86">
                  <c:v>16.752576930720945</c:v>
                </c:pt>
                <c:pt idx="87">
                  <c:v>13.545723728147271</c:v>
                </c:pt>
                <c:pt idx="88">
                  <c:v>13.849147939657772</c:v>
                </c:pt>
                <c:pt idx="89">
                  <c:v>16.300271744213564</c:v>
                </c:pt>
                <c:pt idx="90">
                  <c:v>16.665397831283951</c:v>
                </c:pt>
                <c:pt idx="91">
                  <c:v>20.989881891117069</c:v>
                </c:pt>
                <c:pt idx="92">
                  <c:v>21.758316149914226</c:v>
                </c:pt>
                <c:pt idx="93">
                  <c:v>13.443009487086686</c:v>
                </c:pt>
                <c:pt idx="94">
                  <c:v>20.115150771622112</c:v>
                </c:pt>
                <c:pt idx="95">
                  <c:v>11.963801159145692</c:v>
                </c:pt>
                <c:pt idx="96">
                  <c:v>18.069673664468436</c:v>
                </c:pt>
                <c:pt idx="97">
                  <c:v>16.352727392191351</c:v>
                </c:pt>
                <c:pt idx="98">
                  <c:v>21.334993471883404</c:v>
                </c:pt>
                <c:pt idx="99">
                  <c:v>11.875308563541836</c:v>
                </c:pt>
                <c:pt idx="100">
                  <c:v>15.421397532911888</c:v>
                </c:pt>
                <c:pt idx="101">
                  <c:v>15.186991053564899</c:v>
                </c:pt>
                <c:pt idx="102">
                  <c:v>19.143295139261415</c:v>
                </c:pt>
                <c:pt idx="103">
                  <c:v>9.0156051910586239</c:v>
                </c:pt>
                <c:pt idx="104">
                  <c:v>13.774437459580541</c:v>
                </c:pt>
                <c:pt idx="105">
                  <c:v>14.455369153967659</c:v>
                </c:pt>
                <c:pt idx="106">
                  <c:v>14.473315952590287</c:v>
                </c:pt>
                <c:pt idx="107">
                  <c:v>19.084723406829692</c:v>
                </c:pt>
                <c:pt idx="108">
                  <c:v>19.217445107487102</c:v>
                </c:pt>
                <c:pt idx="109">
                  <c:v>10.103400300360875</c:v>
                </c:pt>
                <c:pt idx="110">
                  <c:v>18.330093253896038</c:v>
                </c:pt>
                <c:pt idx="111">
                  <c:v>19.375369144370413</c:v>
                </c:pt>
                <c:pt idx="112">
                  <c:v>23.610840747323913</c:v>
                </c:pt>
                <c:pt idx="113">
                  <c:v>27.172704513312503</c:v>
                </c:pt>
                <c:pt idx="114">
                  <c:v>9.4999813295498985</c:v>
                </c:pt>
                <c:pt idx="115">
                  <c:v>10.031933890658108</c:v>
                </c:pt>
                <c:pt idx="116">
                  <c:v>15.055521249289562</c:v>
                </c:pt>
                <c:pt idx="117">
                  <c:v>15.084203144790807</c:v>
                </c:pt>
                <c:pt idx="118">
                  <c:v>25.732039692610496</c:v>
                </c:pt>
                <c:pt idx="119">
                  <c:v>11.456397766728339</c:v>
                </c:pt>
                <c:pt idx="120">
                  <c:v>16.839783991351101</c:v>
                </c:pt>
                <c:pt idx="121">
                  <c:v>11.67601702621022</c:v>
                </c:pt>
                <c:pt idx="122">
                  <c:v>23.870139923005894</c:v>
                </c:pt>
                <c:pt idx="123">
                  <c:v>23.824683165229871</c:v>
                </c:pt>
                <c:pt idx="124">
                  <c:v>9.4127340674967073</c:v>
                </c:pt>
                <c:pt idx="125">
                  <c:v>14.672330572861167</c:v>
                </c:pt>
                <c:pt idx="126">
                  <c:v>15.784806543692893</c:v>
                </c:pt>
                <c:pt idx="127">
                  <c:v>19.753969863675753</c:v>
                </c:pt>
                <c:pt idx="128">
                  <c:v>19.035097828147965</c:v>
                </c:pt>
                <c:pt idx="129">
                  <c:v>11.934889766612809</c:v>
                </c:pt>
                <c:pt idx="130">
                  <c:v>12.852522547283941</c:v>
                </c:pt>
                <c:pt idx="131">
                  <c:v>17.720175177353973</c:v>
                </c:pt>
                <c:pt idx="132">
                  <c:v>16.329075252243307</c:v>
                </c:pt>
                <c:pt idx="133">
                  <c:v>12.759472832978771</c:v>
                </c:pt>
                <c:pt idx="134">
                  <c:v>21.567259104527974</c:v>
                </c:pt>
                <c:pt idx="135">
                  <c:v>8.1189868721566896</c:v>
                </c:pt>
                <c:pt idx="136">
                  <c:v>19.783049480213315</c:v>
                </c:pt>
                <c:pt idx="137">
                  <c:v>15.251512857452862</c:v>
                </c:pt>
                <c:pt idx="138">
                  <c:v>11.68551044776345</c:v>
                </c:pt>
                <c:pt idx="139">
                  <c:v>18.143160209540941</c:v>
                </c:pt>
                <c:pt idx="140">
                  <c:v>10.818221542952218</c:v>
                </c:pt>
                <c:pt idx="141">
                  <c:v>15.954061203108733</c:v>
                </c:pt>
                <c:pt idx="142">
                  <c:v>12.253318353035517</c:v>
                </c:pt>
                <c:pt idx="143">
                  <c:v>20.559833575579706</c:v>
                </c:pt>
                <c:pt idx="144">
                  <c:v>19.439742944095194</c:v>
                </c:pt>
                <c:pt idx="145">
                  <c:v>19.572101074725879</c:v>
                </c:pt>
                <c:pt idx="146">
                  <c:v>22.54845455227807</c:v>
                </c:pt>
                <c:pt idx="147">
                  <c:v>19.138060747426429</c:v>
                </c:pt>
                <c:pt idx="148">
                  <c:v>18.653591372107087</c:v>
                </c:pt>
                <c:pt idx="149">
                  <c:v>21.528231638267769</c:v>
                </c:pt>
                <c:pt idx="150">
                  <c:v>17.63485829178671</c:v>
                </c:pt>
                <c:pt idx="151">
                  <c:v>0.80424300486389999</c:v>
                </c:pt>
                <c:pt idx="152">
                  <c:v>22.110453011072313</c:v>
                </c:pt>
                <c:pt idx="153">
                  <c:v>16.588589502547435</c:v>
                </c:pt>
                <c:pt idx="154">
                  <c:v>0</c:v>
                </c:pt>
                <c:pt idx="155">
                  <c:v>11.50081839535726</c:v>
                </c:pt>
                <c:pt idx="156">
                  <c:v>19.61917917558133</c:v>
                </c:pt>
                <c:pt idx="157">
                  <c:v>22.007798143729243</c:v>
                </c:pt>
                <c:pt idx="158">
                  <c:v>25.485529646454072</c:v>
                </c:pt>
                <c:pt idx="159">
                  <c:v>16.459589348967224</c:v>
                </c:pt>
                <c:pt idx="160">
                  <c:v>14.392138587769919</c:v>
                </c:pt>
                <c:pt idx="161">
                  <c:v>20.376826198104464</c:v>
                </c:pt>
                <c:pt idx="162">
                  <c:v>12.475043142411776</c:v>
                </c:pt>
                <c:pt idx="163">
                  <c:v>19.955949069368771</c:v>
                </c:pt>
                <c:pt idx="164">
                  <c:v>21.206810397831656</c:v>
                </c:pt>
                <c:pt idx="165">
                  <c:v>18.91587318825712</c:v>
                </c:pt>
                <c:pt idx="166">
                  <c:v>18.189437785701539</c:v>
                </c:pt>
                <c:pt idx="167">
                  <c:v>23.870825677875285</c:v>
                </c:pt>
                <c:pt idx="168">
                  <c:v>26.026376319119215</c:v>
                </c:pt>
                <c:pt idx="169">
                  <c:v>12.253958007466901</c:v>
                </c:pt>
                <c:pt idx="170">
                  <c:v>15.647917639442333</c:v>
                </c:pt>
                <c:pt idx="171">
                  <c:v>26.667424851369461</c:v>
                </c:pt>
                <c:pt idx="172">
                  <c:v>19.739880679213716</c:v>
                </c:pt>
                <c:pt idx="173">
                  <c:v>31.223733575578684</c:v>
                </c:pt>
                <c:pt idx="174">
                  <c:v>20.613087300997741</c:v>
                </c:pt>
                <c:pt idx="175">
                  <c:v>11.130737274393727</c:v>
                </c:pt>
                <c:pt idx="176">
                  <c:v>13.028182676230751</c:v>
                </c:pt>
                <c:pt idx="177">
                  <c:v>19.306182904130704</c:v>
                </c:pt>
                <c:pt idx="178">
                  <c:v>11.186263464300181</c:v>
                </c:pt>
                <c:pt idx="179">
                  <c:v>14.505523506289551</c:v>
                </c:pt>
                <c:pt idx="180">
                  <c:v>22.478041720990575</c:v>
                </c:pt>
                <c:pt idx="181">
                  <c:v>10.501233286604815</c:v>
                </c:pt>
                <c:pt idx="182">
                  <c:v>12.791175754597484</c:v>
                </c:pt>
                <c:pt idx="183">
                  <c:v>22.760498818482944</c:v>
                </c:pt>
                <c:pt idx="184">
                  <c:v>9.0801560277724196</c:v>
                </c:pt>
                <c:pt idx="185">
                  <c:v>15.99746476685006</c:v>
                </c:pt>
                <c:pt idx="186">
                  <c:v>8.078226948491162</c:v>
                </c:pt>
                <c:pt idx="187">
                  <c:v>15.667768461194465</c:v>
                </c:pt>
                <c:pt idx="188">
                  <c:v>7.8613684739896099</c:v>
                </c:pt>
                <c:pt idx="189">
                  <c:v>10.868955291977469</c:v>
                </c:pt>
                <c:pt idx="190">
                  <c:v>10.714886911290671</c:v>
                </c:pt>
                <c:pt idx="191">
                  <c:v>15.233254000535657</c:v>
                </c:pt>
                <c:pt idx="192">
                  <c:v>18.633184563918551</c:v>
                </c:pt>
                <c:pt idx="193">
                  <c:v>11.204051537449146</c:v>
                </c:pt>
                <c:pt idx="194">
                  <c:v>14.781117009115617</c:v>
                </c:pt>
                <c:pt idx="195">
                  <c:v>8.9251717782311335</c:v>
                </c:pt>
                <c:pt idx="196">
                  <c:v>8.1691919737716336</c:v>
                </c:pt>
                <c:pt idx="197">
                  <c:v>8.2200942558940806</c:v>
                </c:pt>
                <c:pt idx="198">
                  <c:v>7.1863424349204248</c:v>
                </c:pt>
                <c:pt idx="199">
                  <c:v>13.437146966020874</c:v>
                </c:pt>
                <c:pt idx="200">
                  <c:v>12.568923369439055</c:v>
                </c:pt>
                <c:pt idx="201">
                  <c:v>18.109093825060054</c:v>
                </c:pt>
                <c:pt idx="202">
                  <c:v>12.048121297737135</c:v>
                </c:pt>
                <c:pt idx="203">
                  <c:v>13.825954760606624</c:v>
                </c:pt>
                <c:pt idx="204">
                  <c:v>19.747506909989685</c:v>
                </c:pt>
                <c:pt idx="205">
                  <c:v>16.873674564980458</c:v>
                </c:pt>
                <c:pt idx="206">
                  <c:v>5.1295439954022779</c:v>
                </c:pt>
                <c:pt idx="207">
                  <c:v>11.770457357550828</c:v>
                </c:pt>
                <c:pt idx="208">
                  <c:v>16.558510620719783</c:v>
                </c:pt>
                <c:pt idx="209">
                  <c:v>16.912438175645185</c:v>
                </c:pt>
                <c:pt idx="210">
                  <c:v>8.1836361378468503</c:v>
                </c:pt>
                <c:pt idx="211">
                  <c:v>10.155226689103696</c:v>
                </c:pt>
                <c:pt idx="212">
                  <c:v>12.011872552401593</c:v>
                </c:pt>
                <c:pt idx="213">
                  <c:v>12.172551847822151</c:v>
                </c:pt>
                <c:pt idx="214">
                  <c:v>7.1978408622184276</c:v>
                </c:pt>
                <c:pt idx="215">
                  <c:v>18.67512585421413</c:v>
                </c:pt>
                <c:pt idx="216">
                  <c:v>13.522908979033399</c:v>
                </c:pt>
                <c:pt idx="217">
                  <c:v>8.052777007730052</c:v>
                </c:pt>
                <c:pt idx="218">
                  <c:v>15.518481353249369</c:v>
                </c:pt>
                <c:pt idx="219">
                  <c:v>25.742061630378291</c:v>
                </c:pt>
                <c:pt idx="220">
                  <c:v>13.49853273931828</c:v>
                </c:pt>
                <c:pt idx="221">
                  <c:v>17.096261474265713</c:v>
                </c:pt>
                <c:pt idx="222">
                  <c:v>18.069673664468436</c:v>
                </c:pt>
                <c:pt idx="223">
                  <c:v>13.198097250474355</c:v>
                </c:pt>
                <c:pt idx="224">
                  <c:v>8.6698121003004083</c:v>
                </c:pt>
                <c:pt idx="225">
                  <c:v>6.8219055023226973</c:v>
                </c:pt>
                <c:pt idx="226">
                  <c:v>18.526363424344023</c:v>
                </c:pt>
                <c:pt idx="227">
                  <c:v>9.7122079195487956</c:v>
                </c:pt>
                <c:pt idx="228">
                  <c:v>16.360453805143866</c:v>
                </c:pt>
                <c:pt idx="229">
                  <c:v>11.499714651532251</c:v>
                </c:pt>
                <c:pt idx="230">
                  <c:v>12.69980715232264</c:v>
                </c:pt>
                <c:pt idx="231">
                  <c:v>14.831512167601819</c:v>
                </c:pt>
                <c:pt idx="232">
                  <c:v>13.397175536576919</c:v>
                </c:pt>
                <c:pt idx="233">
                  <c:v>20.608169701561653</c:v>
                </c:pt>
                <c:pt idx="234">
                  <c:v>16.60301700808829</c:v>
                </c:pt>
                <c:pt idx="235">
                  <c:v>21.114580435625996</c:v>
                </c:pt>
                <c:pt idx="236">
                  <c:v>3.7016790213584776</c:v>
                </c:pt>
                <c:pt idx="237">
                  <c:v>23.602042098779446</c:v>
                </c:pt>
                <c:pt idx="238">
                  <c:v>19.137065628143464</c:v>
                </c:pt>
                <c:pt idx="239">
                  <c:v>13.67971490848551</c:v>
                </c:pt>
                <c:pt idx="240">
                  <c:v>22.403465046176311</c:v>
                </c:pt>
                <c:pt idx="241">
                  <c:v>10.780898954085453</c:v>
                </c:pt>
                <c:pt idx="242">
                  <c:v>15.101751493760284</c:v>
                </c:pt>
                <c:pt idx="243">
                  <c:v>8.4335033353671793</c:v>
                </c:pt>
                <c:pt idx="244">
                  <c:v>17.662962866288279</c:v>
                </c:pt>
                <c:pt idx="245">
                  <c:v>11.418828844156327</c:v>
                </c:pt>
                <c:pt idx="246">
                  <c:v>11.195155246602592</c:v>
                </c:pt>
                <c:pt idx="247">
                  <c:v>17.590038370177812</c:v>
                </c:pt>
                <c:pt idx="248">
                  <c:v>10.150674095522875</c:v>
                </c:pt>
                <c:pt idx="249">
                  <c:v>13.073944346282076</c:v>
                </c:pt>
                <c:pt idx="250">
                  <c:v>16.386554078285588</c:v>
                </c:pt>
                <c:pt idx="251">
                  <c:v>14.719522983329236</c:v>
                </c:pt>
                <c:pt idx="252">
                  <c:v>22.501912272626072</c:v>
                </c:pt>
                <c:pt idx="253">
                  <c:v>19.393270868897819</c:v>
                </c:pt>
                <c:pt idx="254">
                  <c:v>9.5746022223970151</c:v>
                </c:pt>
                <c:pt idx="255">
                  <c:v>20.860086947433945</c:v>
                </c:pt>
                <c:pt idx="256">
                  <c:v>20.974221340867398</c:v>
                </c:pt>
                <c:pt idx="257">
                  <c:v>18.530436821938483</c:v>
                </c:pt>
                <c:pt idx="258">
                  <c:v>7.6115697669304865</c:v>
                </c:pt>
                <c:pt idx="259">
                  <c:v>6.7006158759159522</c:v>
                </c:pt>
                <c:pt idx="260">
                  <c:v>17.300953806210661</c:v>
                </c:pt>
                <c:pt idx="261">
                  <c:v>14.428198883154183</c:v>
                </c:pt>
                <c:pt idx="262">
                  <c:v>13.820606160159457</c:v>
                </c:pt>
                <c:pt idx="263">
                  <c:v>14.086722101441861</c:v>
                </c:pt>
                <c:pt idx="264">
                  <c:v>14.452063858557141</c:v>
                </c:pt>
                <c:pt idx="265">
                  <c:v>14.405597651683703</c:v>
                </c:pt>
                <c:pt idx="266">
                  <c:v>24.320547064870659</c:v>
                </c:pt>
                <c:pt idx="267">
                  <c:v>24.751732785910853</c:v>
                </c:pt>
                <c:pt idx="268">
                  <c:v>16.791463839370095</c:v>
                </c:pt>
                <c:pt idx="269">
                  <c:v>10.8898785381562</c:v>
                </c:pt>
                <c:pt idx="270">
                  <c:v>13.650515559380239</c:v>
                </c:pt>
                <c:pt idx="271">
                  <c:v>23.062817837093938</c:v>
                </c:pt>
                <c:pt idx="272">
                  <c:v>20.261003588150288</c:v>
                </c:pt>
                <c:pt idx="273">
                  <c:v>21.028469635244889</c:v>
                </c:pt>
                <c:pt idx="274">
                  <c:v>21.083826079647306</c:v>
                </c:pt>
                <c:pt idx="275">
                  <c:v>13.249122586279487</c:v>
                </c:pt>
                <c:pt idx="276">
                  <c:v>17.479047785371183</c:v>
                </c:pt>
                <c:pt idx="277">
                  <c:v>24.556112369392697</c:v>
                </c:pt>
                <c:pt idx="278">
                  <c:v>12.378915225142993</c:v>
                </c:pt>
                <c:pt idx="279">
                  <c:v>14.900673511288286</c:v>
                </c:pt>
                <c:pt idx="280">
                  <c:v>25.876125247034583</c:v>
                </c:pt>
                <c:pt idx="281">
                  <c:v>12.261267693045337</c:v>
                </c:pt>
                <c:pt idx="282">
                  <c:v>15.559328086507671</c:v>
                </c:pt>
                <c:pt idx="283">
                  <c:v>23.049130126482016</c:v>
                </c:pt>
                <c:pt idx="284">
                  <c:v>9.4969181651613006</c:v>
                </c:pt>
                <c:pt idx="285">
                  <c:v>15.934013297658618</c:v>
                </c:pt>
                <c:pt idx="286">
                  <c:v>7.1406480983370333</c:v>
                </c:pt>
                <c:pt idx="287">
                  <c:v>6.9769331907466805</c:v>
                </c:pt>
                <c:pt idx="288">
                  <c:v>13.69181923384237</c:v>
                </c:pt>
                <c:pt idx="289">
                  <c:v>13.69192102780892</c:v>
                </c:pt>
                <c:pt idx="290">
                  <c:v>6.1990073162232067</c:v>
                </c:pt>
                <c:pt idx="291">
                  <c:v>5.3853334778050526</c:v>
                </c:pt>
                <c:pt idx="292">
                  <c:v>16.540223722256069</c:v>
                </c:pt>
                <c:pt idx="293">
                  <c:v>5.3853334778050526</c:v>
                </c:pt>
                <c:pt idx="294">
                  <c:v>10.135667974590449</c:v>
                </c:pt>
                <c:pt idx="295">
                  <c:v>7.6507048002491214</c:v>
                </c:pt>
                <c:pt idx="296">
                  <c:v>12.283278113792669</c:v>
                </c:pt>
                <c:pt idx="297">
                  <c:v>17.602859508991436</c:v>
                </c:pt>
                <c:pt idx="298">
                  <c:v>8.5294988842786275</c:v>
                </c:pt>
                <c:pt idx="299">
                  <c:v>14.39403441094205</c:v>
                </c:pt>
                <c:pt idx="300">
                  <c:v>20.695807558787877</c:v>
                </c:pt>
                <c:pt idx="301">
                  <c:v>10.103333077516439</c:v>
                </c:pt>
                <c:pt idx="302">
                  <c:v>19.330400231665493</c:v>
                </c:pt>
                <c:pt idx="303">
                  <c:v>9.9662320370205215</c:v>
                </c:pt>
                <c:pt idx="304">
                  <c:v>17.159147565514019</c:v>
                </c:pt>
                <c:pt idx="305">
                  <c:v>8.4672480087612119</c:v>
                </c:pt>
                <c:pt idx="306">
                  <c:v>12.589396545961394</c:v>
                </c:pt>
                <c:pt idx="307">
                  <c:v>23.549950782975476</c:v>
                </c:pt>
                <c:pt idx="308">
                  <c:v>9.7754736918597196</c:v>
                </c:pt>
                <c:pt idx="309">
                  <c:v>15.434779841813848</c:v>
                </c:pt>
                <c:pt idx="310">
                  <c:v>8.7586833819634293</c:v>
                </c:pt>
                <c:pt idx="311">
                  <c:v>25.233268636323238</c:v>
                </c:pt>
                <c:pt idx="312">
                  <c:v>5.5366613153069837</c:v>
                </c:pt>
                <c:pt idx="313">
                  <c:v>15.138569402813593</c:v>
                </c:pt>
                <c:pt idx="314">
                  <c:v>14.327219920019447</c:v>
                </c:pt>
                <c:pt idx="315">
                  <c:v>8.7261036970733148</c:v>
                </c:pt>
                <c:pt idx="316">
                  <c:v>18.831168114312835</c:v>
                </c:pt>
                <c:pt idx="317">
                  <c:v>13.181746089961127</c:v>
                </c:pt>
                <c:pt idx="318">
                  <c:v>9.9754570239924174</c:v>
                </c:pt>
                <c:pt idx="319">
                  <c:v>11.700847169228004</c:v>
                </c:pt>
                <c:pt idx="320">
                  <c:v>14.868945677382522</c:v>
                </c:pt>
                <c:pt idx="321">
                  <c:v>9.3156631733602033</c:v>
                </c:pt>
                <c:pt idx="322">
                  <c:v>21.922754380425072</c:v>
                </c:pt>
                <c:pt idx="323">
                  <c:v>4.4628558032212178</c:v>
                </c:pt>
                <c:pt idx="324">
                  <c:v>9.2417424530436829</c:v>
                </c:pt>
                <c:pt idx="325">
                  <c:v>9.1683915450410662</c:v>
                </c:pt>
                <c:pt idx="326">
                  <c:v>11.987432231375195</c:v>
                </c:pt>
                <c:pt idx="327">
                  <c:v>14.884193705130622</c:v>
                </c:pt>
                <c:pt idx="328">
                  <c:v>15.270518070980218</c:v>
                </c:pt>
                <c:pt idx="329">
                  <c:v>12.128479144710285</c:v>
                </c:pt>
                <c:pt idx="330">
                  <c:v>15.836920628488171</c:v>
                </c:pt>
                <c:pt idx="331">
                  <c:v>18.786287400906591</c:v>
                </c:pt>
                <c:pt idx="332">
                  <c:v>8.2304190851671226</c:v>
                </c:pt>
                <c:pt idx="333">
                  <c:v>13.65237157310021</c:v>
                </c:pt>
                <c:pt idx="334">
                  <c:v>12.634013503364567</c:v>
                </c:pt>
                <c:pt idx="335">
                  <c:v>21.701101359757693</c:v>
                </c:pt>
                <c:pt idx="336">
                  <c:v>16.335091532792717</c:v>
                </c:pt>
                <c:pt idx="337">
                  <c:v>14.652783337598105</c:v>
                </c:pt>
                <c:pt idx="338">
                  <c:v>12.602901982515416</c:v>
                </c:pt>
                <c:pt idx="339">
                  <c:v>12.602901982515416</c:v>
                </c:pt>
                <c:pt idx="340">
                  <c:v>19.02474012086212</c:v>
                </c:pt>
                <c:pt idx="341">
                  <c:v>9.1152585568360482</c:v>
                </c:pt>
                <c:pt idx="342">
                  <c:v>13.685983306047973</c:v>
                </c:pt>
                <c:pt idx="343">
                  <c:v>16.361469993229203</c:v>
                </c:pt>
                <c:pt idx="344">
                  <c:v>23.325799767930576</c:v>
                </c:pt>
                <c:pt idx="345">
                  <c:v>12.474358588908679</c:v>
                </c:pt>
                <c:pt idx="346">
                  <c:v>17.10572109114451</c:v>
                </c:pt>
                <c:pt idx="347">
                  <c:v>10.423783181757116</c:v>
                </c:pt>
                <c:pt idx="348">
                  <c:v>19.19067251854106</c:v>
                </c:pt>
                <c:pt idx="349">
                  <c:v>16.476109532482919</c:v>
                </c:pt>
                <c:pt idx="350">
                  <c:v>11.90024955337592</c:v>
                </c:pt>
                <c:pt idx="351">
                  <c:v>17.423450143838092</c:v>
                </c:pt>
                <c:pt idx="352">
                  <c:v>8.9985328172258097</c:v>
                </c:pt>
                <c:pt idx="353">
                  <c:v>14.119407018899066</c:v>
                </c:pt>
                <c:pt idx="354">
                  <c:v>13.4109897001858</c:v>
                </c:pt>
                <c:pt idx="355">
                  <c:v>20.644209775174463</c:v>
                </c:pt>
                <c:pt idx="356">
                  <c:v>15.740281386685902</c:v>
                </c:pt>
                <c:pt idx="357">
                  <c:v>22.498196257121251</c:v>
                </c:pt>
                <c:pt idx="358">
                  <c:v>7.4039830492170822</c:v>
                </c:pt>
                <c:pt idx="359">
                  <c:v>15.534148539446406</c:v>
                </c:pt>
                <c:pt idx="360">
                  <c:v>17.953232006851501</c:v>
                </c:pt>
                <c:pt idx="361">
                  <c:v>16.049281546754894</c:v>
                </c:pt>
                <c:pt idx="362">
                  <c:v>18.307367124455038</c:v>
                </c:pt>
                <c:pt idx="363">
                  <c:v>18.307367124455038</c:v>
                </c:pt>
                <c:pt idx="364">
                  <c:v>9.6196561541140149</c:v>
                </c:pt>
                <c:pt idx="365">
                  <c:v>14.121164280494268</c:v>
                </c:pt>
                <c:pt idx="366">
                  <c:v>12.15083734191732</c:v>
                </c:pt>
                <c:pt idx="367">
                  <c:v>25.644478966447352</c:v>
                </c:pt>
                <c:pt idx="368">
                  <c:v>7.6784984305415787</c:v>
                </c:pt>
                <c:pt idx="369">
                  <c:v>14.690169441389092</c:v>
                </c:pt>
                <c:pt idx="370">
                  <c:v>11.201850787532972</c:v>
                </c:pt>
                <c:pt idx="371">
                  <c:v>15.226693903675582</c:v>
                </c:pt>
                <c:pt idx="372">
                  <c:v>14.408872906005582</c:v>
                </c:pt>
                <c:pt idx="373">
                  <c:v>18.850487622875082</c:v>
                </c:pt>
                <c:pt idx="374">
                  <c:v>3.9638500318340468</c:v>
                </c:pt>
                <c:pt idx="375">
                  <c:v>18.391976200954495</c:v>
                </c:pt>
                <c:pt idx="376">
                  <c:v>15.369352607199005</c:v>
                </c:pt>
                <c:pt idx="377">
                  <c:v>15.369352607199005</c:v>
                </c:pt>
                <c:pt idx="378">
                  <c:v>14.693676931523326</c:v>
                </c:pt>
                <c:pt idx="379">
                  <c:v>14.85338831676909</c:v>
                </c:pt>
                <c:pt idx="380">
                  <c:v>11.964252914375429</c:v>
                </c:pt>
                <c:pt idx="381">
                  <c:v>22.944931786326137</c:v>
                </c:pt>
                <c:pt idx="382">
                  <c:v>7.1093074210611578</c:v>
                </c:pt>
                <c:pt idx="383">
                  <c:v>11.017771331890225</c:v>
                </c:pt>
                <c:pt idx="384">
                  <c:v>13.991706855650591</c:v>
                </c:pt>
                <c:pt idx="385">
                  <c:v>16.522057343245976</c:v>
                </c:pt>
                <c:pt idx="386">
                  <c:v>22.605040030189521</c:v>
                </c:pt>
                <c:pt idx="387">
                  <c:v>4.8363219953186425</c:v>
                </c:pt>
                <c:pt idx="388">
                  <c:v>10.228029954555183</c:v>
                </c:pt>
                <c:pt idx="389">
                  <c:v>16.245409984281096</c:v>
                </c:pt>
                <c:pt idx="390">
                  <c:v>9.2172796324892232</c:v>
                </c:pt>
                <c:pt idx="391">
                  <c:v>12.245376512900579</c:v>
                </c:pt>
                <c:pt idx="392">
                  <c:v>17.633021325890315</c:v>
                </c:pt>
                <c:pt idx="393">
                  <c:v>11.894373627676998</c:v>
                </c:pt>
                <c:pt idx="394">
                  <c:v>17.472318673834092</c:v>
                </c:pt>
                <c:pt idx="395">
                  <c:v>18.58408355058603</c:v>
                </c:pt>
                <c:pt idx="396">
                  <c:v>16.093133867818185</c:v>
                </c:pt>
                <c:pt idx="397">
                  <c:v>8.0031142306128142</c:v>
                </c:pt>
                <c:pt idx="398">
                  <c:v>12.201181123237617</c:v>
                </c:pt>
                <c:pt idx="399">
                  <c:v>16.342136655073674</c:v>
                </c:pt>
                <c:pt idx="400">
                  <c:v>27.971419867865286</c:v>
                </c:pt>
                <c:pt idx="401">
                  <c:v>6.6768832288290891</c:v>
                </c:pt>
                <c:pt idx="402">
                  <c:v>14.730041601703425</c:v>
                </c:pt>
                <c:pt idx="403">
                  <c:v>27.185435826169172</c:v>
                </c:pt>
                <c:pt idx="404">
                  <c:v>17.314846788504759</c:v>
                </c:pt>
                <c:pt idx="405">
                  <c:v>18.368322521667722</c:v>
                </c:pt>
                <c:pt idx="406">
                  <c:v>13.954900721819039</c:v>
                </c:pt>
                <c:pt idx="407">
                  <c:v>22.499720818242118</c:v>
                </c:pt>
                <c:pt idx="408">
                  <c:v>25.957829149280766</c:v>
                </c:pt>
                <c:pt idx="409">
                  <c:v>25.025342154433257</c:v>
                </c:pt>
                <c:pt idx="410">
                  <c:v>24.32966656155314</c:v>
                </c:pt>
                <c:pt idx="411">
                  <c:v>28.035170912405107</c:v>
                </c:pt>
                <c:pt idx="412">
                  <c:v>23.845923126881203</c:v>
                </c:pt>
                <c:pt idx="413">
                  <c:v>33.498976876888321</c:v>
                </c:pt>
                <c:pt idx="414">
                  <c:v>19.144232732691098</c:v>
                </c:pt>
                <c:pt idx="415">
                  <c:v>12.878119228546234</c:v>
                </c:pt>
                <c:pt idx="416">
                  <c:v>29.001808465585185</c:v>
                </c:pt>
                <c:pt idx="417">
                  <c:v>11.664885258384487</c:v>
                </c:pt>
                <c:pt idx="418">
                  <c:v>16.173171048694506</c:v>
                </c:pt>
                <c:pt idx="419">
                  <c:v>21.203963747398117</c:v>
                </c:pt>
                <c:pt idx="420">
                  <c:v>11.114902842289052</c:v>
                </c:pt>
                <c:pt idx="421">
                  <c:v>14.505523506289551</c:v>
                </c:pt>
                <c:pt idx="422">
                  <c:v>23.668771654426386</c:v>
                </c:pt>
                <c:pt idx="423">
                  <c:v>10.160056545801627</c:v>
                </c:pt>
                <c:pt idx="424">
                  <c:v>14.404784824560762</c:v>
                </c:pt>
                <c:pt idx="425">
                  <c:v>23.931928859243918</c:v>
                </c:pt>
                <c:pt idx="426">
                  <c:v>10.459106110172112</c:v>
                </c:pt>
                <c:pt idx="427">
                  <c:v>13.755864360099471</c:v>
                </c:pt>
                <c:pt idx="428">
                  <c:v>21.172039653915725</c:v>
                </c:pt>
                <c:pt idx="429">
                  <c:v>9.2748307654416635</c:v>
                </c:pt>
                <c:pt idx="430">
                  <c:v>16.726424105386094</c:v>
                </c:pt>
                <c:pt idx="431">
                  <c:v>4.5716596393868993</c:v>
                </c:pt>
                <c:pt idx="432">
                  <c:v>15.103120082151895</c:v>
                </c:pt>
                <c:pt idx="433">
                  <c:v>12.129321044806185</c:v>
                </c:pt>
                <c:pt idx="434">
                  <c:v>16.692316157285401</c:v>
                </c:pt>
                <c:pt idx="435">
                  <c:v>23.271563740514331</c:v>
                </c:pt>
                <c:pt idx="436">
                  <c:v>10.26931718678504</c:v>
                </c:pt>
                <c:pt idx="437">
                  <c:v>24.835316988586218</c:v>
                </c:pt>
                <c:pt idx="438">
                  <c:v>16.534893875939687</c:v>
                </c:pt>
                <c:pt idx="439">
                  <c:v>26.651219935995364</c:v>
                </c:pt>
                <c:pt idx="440">
                  <c:v>8.4944722922336666</c:v>
                </c:pt>
                <c:pt idx="441">
                  <c:v>9.7860780385618131</c:v>
                </c:pt>
                <c:pt idx="442">
                  <c:v>5.0056190198765815</c:v>
                </c:pt>
                <c:pt idx="443">
                  <c:v>5.0056190198765815</c:v>
                </c:pt>
                <c:pt idx="444">
                  <c:v>5.0056190198765815</c:v>
                </c:pt>
                <c:pt idx="445">
                  <c:v>13.567361004078997</c:v>
                </c:pt>
                <c:pt idx="446">
                  <c:v>12.822382450436393</c:v>
                </c:pt>
                <c:pt idx="447">
                  <c:v>13.567361004078997</c:v>
                </c:pt>
                <c:pt idx="448">
                  <c:v>17.059415455033918</c:v>
                </c:pt>
                <c:pt idx="449">
                  <c:v>7.0594413454811935</c:v>
                </c:pt>
                <c:pt idx="450">
                  <c:v>14.425486356435758</c:v>
                </c:pt>
                <c:pt idx="451">
                  <c:v>10.194666620332381</c:v>
                </c:pt>
                <c:pt idx="452">
                  <c:v>11.542116226601483</c:v>
                </c:pt>
                <c:pt idx="453">
                  <c:v>20.931196034283893</c:v>
                </c:pt>
                <c:pt idx="454">
                  <c:v>10.615873446542771</c:v>
                </c:pt>
                <c:pt idx="455">
                  <c:v>17.334792922685761</c:v>
                </c:pt>
                <c:pt idx="456">
                  <c:v>17.334792922685761</c:v>
                </c:pt>
                <c:pt idx="457">
                  <c:v>8.7791192551139403</c:v>
                </c:pt>
                <c:pt idx="458">
                  <c:v>8.7791192551139403</c:v>
                </c:pt>
                <c:pt idx="459">
                  <c:v>16.882243563780015</c:v>
                </c:pt>
                <c:pt idx="460">
                  <c:v>16.882243563780015</c:v>
                </c:pt>
                <c:pt idx="461">
                  <c:v>20.795018647791274</c:v>
                </c:pt>
                <c:pt idx="462">
                  <c:v>12.541287769866583</c:v>
                </c:pt>
                <c:pt idx="463">
                  <c:v>18.231447841848365</c:v>
                </c:pt>
                <c:pt idx="464">
                  <c:v>11.712153998635968</c:v>
                </c:pt>
                <c:pt idx="465">
                  <c:v>16.865575782802967</c:v>
                </c:pt>
                <c:pt idx="466">
                  <c:v>21.031367877267968</c:v>
                </c:pt>
                <c:pt idx="467">
                  <c:v>26.123146923118814</c:v>
                </c:pt>
                <c:pt idx="468">
                  <c:v>11.114478810460938</c:v>
                </c:pt>
                <c:pt idx="469">
                  <c:v>16.011747724871483</c:v>
                </c:pt>
                <c:pt idx="470">
                  <c:v>11.020692130484617</c:v>
                </c:pt>
                <c:pt idx="471">
                  <c:v>13.269841551401157</c:v>
                </c:pt>
                <c:pt idx="472">
                  <c:v>18.845549102552528</c:v>
                </c:pt>
                <c:pt idx="473">
                  <c:v>5.8747969561269944</c:v>
                </c:pt>
                <c:pt idx="474">
                  <c:v>16.608266432866557</c:v>
                </c:pt>
                <c:pt idx="475">
                  <c:v>12.857086724130697</c:v>
                </c:pt>
                <c:pt idx="476">
                  <c:v>13.320100161762333</c:v>
                </c:pt>
                <c:pt idx="477">
                  <c:v>4.4388376478528659</c:v>
                </c:pt>
                <c:pt idx="478">
                  <c:v>18.293419077715594</c:v>
                </c:pt>
                <c:pt idx="479">
                  <c:v>17.98923546936927</c:v>
                </c:pt>
                <c:pt idx="480">
                  <c:v>10.860964990794832</c:v>
                </c:pt>
                <c:pt idx="481">
                  <c:v>14.298581568462678</c:v>
                </c:pt>
                <c:pt idx="482">
                  <c:v>25.928990685983436</c:v>
                </c:pt>
                <c:pt idx="483">
                  <c:v>13.065419992329709</c:v>
                </c:pt>
                <c:pt idx="484">
                  <c:v>12.830449272242873</c:v>
                </c:pt>
                <c:pt idx="485">
                  <c:v>27.425137977679618</c:v>
                </c:pt>
                <c:pt idx="486">
                  <c:v>12.244203944660612</c:v>
                </c:pt>
                <c:pt idx="487">
                  <c:v>18.989658790739508</c:v>
                </c:pt>
                <c:pt idx="488">
                  <c:v>10.2479970010888</c:v>
                </c:pt>
                <c:pt idx="489">
                  <c:v>18.341626527841058</c:v>
                </c:pt>
                <c:pt idx="490">
                  <c:v>12.75305448002659</c:v>
                </c:pt>
                <c:pt idx="491">
                  <c:v>22.110717626046096</c:v>
                </c:pt>
                <c:pt idx="492">
                  <c:v>19.922824885615572</c:v>
                </c:pt>
                <c:pt idx="493">
                  <c:v>9.2521055219625676</c:v>
                </c:pt>
                <c:pt idx="494">
                  <c:v>13.44247152381705</c:v>
                </c:pt>
                <c:pt idx="495">
                  <c:v>9.6886149695000192</c:v>
                </c:pt>
                <c:pt idx="496">
                  <c:v>11.020172019083169</c:v>
                </c:pt>
                <c:pt idx="497">
                  <c:v>17.316541920582736</c:v>
                </c:pt>
                <c:pt idx="498">
                  <c:v>25.210075568809408</c:v>
                </c:pt>
                <c:pt idx="499">
                  <c:v>23.812323815848213</c:v>
                </c:pt>
                <c:pt idx="500">
                  <c:v>16.446988807431691</c:v>
                </c:pt>
                <c:pt idx="501">
                  <c:v>24.353885248149915</c:v>
                </c:pt>
                <c:pt idx="502">
                  <c:v>22.036503601435239</c:v>
                </c:pt>
                <c:pt idx="503">
                  <c:v>25.044885026789604</c:v>
                </c:pt>
                <c:pt idx="504">
                  <c:v>23.609108710558296</c:v>
                </c:pt>
                <c:pt idx="505">
                  <c:v>21.593543878699094</c:v>
                </c:pt>
                <c:pt idx="506">
                  <c:v>20.710199653759513</c:v>
                </c:pt>
                <c:pt idx="507">
                  <c:v>21.797501350227506</c:v>
                </c:pt>
                <c:pt idx="508">
                  <c:v>22.846907004728422</c:v>
                </c:pt>
                <c:pt idx="509">
                  <c:v>18.372663672062092</c:v>
                </c:pt>
                <c:pt idx="510">
                  <c:v>24.627501944509014</c:v>
                </c:pt>
                <c:pt idx="511">
                  <c:v>26.84659440391826</c:v>
                </c:pt>
                <c:pt idx="512">
                  <c:v>23.549950782975476</c:v>
                </c:pt>
                <c:pt idx="513">
                  <c:v>13.803962604653488</c:v>
                </c:pt>
                <c:pt idx="514">
                  <c:v>15.368214647134202</c:v>
                </c:pt>
                <c:pt idx="515">
                  <c:v>17.418567831565252</c:v>
                </c:pt>
                <c:pt idx="516">
                  <c:v>15.742477026397474</c:v>
                </c:pt>
                <c:pt idx="517">
                  <c:v>20.709427305057826</c:v>
                </c:pt>
                <c:pt idx="518">
                  <c:v>25.853768665098912</c:v>
                </c:pt>
                <c:pt idx="519">
                  <c:v>27.466875510412134</c:v>
                </c:pt>
                <c:pt idx="520">
                  <c:v>28.250847371400109</c:v>
                </c:pt>
                <c:pt idx="521">
                  <c:v>23.958504504451909</c:v>
                </c:pt>
                <c:pt idx="522">
                  <c:v>28.064145569084349</c:v>
                </c:pt>
                <c:pt idx="523">
                  <c:v>18.311317115412315</c:v>
                </c:pt>
                <c:pt idx="524">
                  <c:v>23.618936875048618</c:v>
                </c:pt>
                <c:pt idx="525">
                  <c:v>15.387694863636019</c:v>
                </c:pt>
                <c:pt idx="526">
                  <c:v>26.568598265896416</c:v>
                </c:pt>
                <c:pt idx="527">
                  <c:v>9.646269288768476</c:v>
                </c:pt>
                <c:pt idx="528">
                  <c:v>13.907185993726941</c:v>
                </c:pt>
                <c:pt idx="529">
                  <c:v>17.516569328860118</c:v>
                </c:pt>
                <c:pt idx="530">
                  <c:v>11.107233463300433</c:v>
                </c:pt>
                <c:pt idx="531">
                  <c:v>15.690973521285756</c:v>
                </c:pt>
                <c:pt idx="532">
                  <c:v>22.253934571465791</c:v>
                </c:pt>
                <c:pt idx="533">
                  <c:v>11.431809043280188</c:v>
                </c:pt>
                <c:pt idx="534">
                  <c:v>14.603076599320984</c:v>
                </c:pt>
                <c:pt idx="535">
                  <c:v>20.166043153352021</c:v>
                </c:pt>
                <c:pt idx="536">
                  <c:v>10.754272384156927</c:v>
                </c:pt>
                <c:pt idx="537">
                  <c:v>15.443105318698345</c:v>
                </c:pt>
                <c:pt idx="538">
                  <c:v>10.465549447171185</c:v>
                </c:pt>
                <c:pt idx="539">
                  <c:v>13.10069826222643</c:v>
                </c:pt>
                <c:pt idx="540">
                  <c:v>18.371733835647557</c:v>
                </c:pt>
                <c:pt idx="541">
                  <c:v>9.9739859781440892</c:v>
                </c:pt>
                <c:pt idx="542">
                  <c:v>17.644237245784787</c:v>
                </c:pt>
                <c:pt idx="543">
                  <c:v>10.957294581426854</c:v>
                </c:pt>
                <c:pt idx="544">
                  <c:v>21.942609679717659</c:v>
                </c:pt>
                <c:pt idx="545">
                  <c:v>10.493628271524322</c:v>
                </c:pt>
                <c:pt idx="546">
                  <c:v>19.832635565705218</c:v>
                </c:pt>
                <c:pt idx="547">
                  <c:v>11.327094600133165</c:v>
                </c:pt>
                <c:pt idx="548">
                  <c:v>19.701180229250237</c:v>
                </c:pt>
                <c:pt idx="549">
                  <c:v>9.4918904382026081</c:v>
                </c:pt>
                <c:pt idx="550">
                  <c:v>14.886491428829732</c:v>
                </c:pt>
                <c:pt idx="551">
                  <c:v>22.177009021056385</c:v>
                </c:pt>
                <c:pt idx="552">
                  <c:v>12.213436454565915</c:v>
                </c:pt>
                <c:pt idx="553">
                  <c:v>21.378903476845732</c:v>
                </c:pt>
                <c:pt idx="554">
                  <c:v>11.87846485545497</c:v>
                </c:pt>
                <c:pt idx="555">
                  <c:v>16.526082160851317</c:v>
                </c:pt>
                <c:pt idx="556">
                  <c:v>20.877381039425622</c:v>
                </c:pt>
                <c:pt idx="557">
                  <c:v>10.636271993043964</c:v>
                </c:pt>
                <c:pt idx="558">
                  <c:v>16.608266432866557</c:v>
                </c:pt>
                <c:pt idx="559">
                  <c:v>14.985882537216478</c:v>
                </c:pt>
                <c:pt idx="560">
                  <c:v>24.742862709995325</c:v>
                </c:pt>
                <c:pt idx="561">
                  <c:v>13.038943134395222</c:v>
                </c:pt>
                <c:pt idx="562">
                  <c:v>11.831275177903306</c:v>
                </c:pt>
                <c:pt idx="563">
                  <c:v>15.1494923334281</c:v>
                </c:pt>
                <c:pt idx="564">
                  <c:v>25.11812955598241</c:v>
                </c:pt>
                <c:pt idx="565">
                  <c:v>8.6889406747107714</c:v>
                </c:pt>
                <c:pt idx="566">
                  <c:v>12.863721169888199</c:v>
                </c:pt>
                <c:pt idx="567">
                  <c:v>18.017851669871696</c:v>
                </c:pt>
                <c:pt idx="568">
                  <c:v>16.977037949967364</c:v>
                </c:pt>
                <c:pt idx="569">
                  <c:v>21.91889351613256</c:v>
                </c:pt>
                <c:pt idx="570">
                  <c:v>10.186298358023549</c:v>
                </c:pt>
                <c:pt idx="571">
                  <c:v>11.702941109168178</c:v>
                </c:pt>
                <c:pt idx="572">
                  <c:v>20.89201189551504</c:v>
                </c:pt>
                <c:pt idx="573">
                  <c:v>16.868267710778699</c:v>
                </c:pt>
                <c:pt idx="574">
                  <c:v>16.868267710778699</c:v>
                </c:pt>
                <c:pt idx="575">
                  <c:v>14.926389869714084</c:v>
                </c:pt>
                <c:pt idx="576">
                  <c:v>14.055984285006222</c:v>
                </c:pt>
                <c:pt idx="577">
                  <c:v>27.4240542464679</c:v>
                </c:pt>
                <c:pt idx="578">
                  <c:v>25.067666666836192</c:v>
                </c:pt>
                <c:pt idx="579">
                  <c:v>19.431348399514771</c:v>
                </c:pt>
                <c:pt idx="580">
                  <c:v>11.453075842051689</c:v>
                </c:pt>
                <c:pt idx="581">
                  <c:v>18.299138388714312</c:v>
                </c:pt>
                <c:pt idx="582">
                  <c:v>13.439054094667899</c:v>
                </c:pt>
                <c:pt idx="583">
                  <c:v>17.00142420304368</c:v>
                </c:pt>
                <c:pt idx="584">
                  <c:v>16.454738025992874</c:v>
                </c:pt>
                <c:pt idx="585">
                  <c:v>10.338932081206119</c:v>
                </c:pt>
                <c:pt idx="586">
                  <c:v>16.322399373393139</c:v>
                </c:pt>
                <c:pt idx="587">
                  <c:v>13.768767765349228</c:v>
                </c:pt>
                <c:pt idx="588">
                  <c:v>19.201019439363513</c:v>
                </c:pt>
                <c:pt idx="589">
                  <c:v>17.539126658676214</c:v>
                </c:pt>
                <c:pt idx="590">
                  <c:v>23.266761639789721</c:v>
                </c:pt>
                <c:pt idx="591">
                  <c:v>10.422521731267951</c:v>
                </c:pt>
                <c:pt idx="592">
                  <c:v>16.116015656488628</c:v>
                </c:pt>
                <c:pt idx="593">
                  <c:v>11.581178315954174</c:v>
                </c:pt>
                <c:pt idx="594">
                  <c:v>20.692208431210712</c:v>
                </c:pt>
                <c:pt idx="595">
                  <c:v>10.853975458434162</c:v>
                </c:pt>
                <c:pt idx="596">
                  <c:v>14.41615558546374</c:v>
                </c:pt>
                <c:pt idx="597">
                  <c:v>17.978335712493315</c:v>
                </c:pt>
                <c:pt idx="598">
                  <c:v>15.148083690869903</c:v>
                </c:pt>
                <c:pt idx="599">
                  <c:v>18.119777236315883</c:v>
                </c:pt>
                <c:pt idx="600">
                  <c:v>19.8254986348004</c:v>
                </c:pt>
                <c:pt idx="601">
                  <c:v>9.1827715940261996</c:v>
                </c:pt>
                <c:pt idx="602">
                  <c:v>17.099863659966285</c:v>
                </c:pt>
                <c:pt idx="603">
                  <c:v>13.343553868032528</c:v>
                </c:pt>
                <c:pt idx="604">
                  <c:v>22.249246802233205</c:v>
                </c:pt>
                <c:pt idx="605">
                  <c:v>10.386843629256049</c:v>
                </c:pt>
                <c:pt idx="606">
                  <c:v>15.319055153637919</c:v>
                </c:pt>
                <c:pt idx="607">
                  <c:v>13.715208904870622</c:v>
                </c:pt>
                <c:pt idx="608">
                  <c:v>10.726209739007167</c:v>
                </c:pt>
                <c:pt idx="609">
                  <c:v>19.101368882898576</c:v>
                </c:pt>
                <c:pt idx="610">
                  <c:v>8.9888773658631944</c:v>
                </c:pt>
                <c:pt idx="611">
                  <c:v>16.953784824975457</c:v>
                </c:pt>
                <c:pt idx="612">
                  <c:v>8.5272731783076683</c:v>
                </c:pt>
                <c:pt idx="613">
                  <c:v>12.839955581810608</c:v>
                </c:pt>
                <c:pt idx="614">
                  <c:v>16.8800445948205</c:v>
                </c:pt>
                <c:pt idx="615">
                  <c:v>9.9985485375494587</c:v>
                </c:pt>
                <c:pt idx="616">
                  <c:v>14.565650700587463</c:v>
                </c:pt>
                <c:pt idx="617">
                  <c:v>27.856429676446478</c:v>
                </c:pt>
                <c:pt idx="618">
                  <c:v>14.112224874306495</c:v>
                </c:pt>
                <c:pt idx="619">
                  <c:v>20.492030460597668</c:v>
                </c:pt>
                <c:pt idx="620">
                  <c:v>26.733322136729061</c:v>
                </c:pt>
                <c:pt idx="621">
                  <c:v>11.199572045535373</c:v>
                </c:pt>
                <c:pt idx="622">
                  <c:v>18.962334787679879</c:v>
                </c:pt>
                <c:pt idx="623">
                  <c:v>17.239718279706533</c:v>
                </c:pt>
                <c:pt idx="624">
                  <c:v>7.3976069773864701</c:v>
                </c:pt>
                <c:pt idx="625">
                  <c:v>18.962626449529211</c:v>
                </c:pt>
                <c:pt idx="626">
                  <c:v>13.976076597061887</c:v>
                </c:pt>
                <c:pt idx="627">
                  <c:v>15.037305991473213</c:v>
                </c:pt>
                <c:pt idx="628">
                  <c:v>11.518923318080587</c:v>
                </c:pt>
                <c:pt idx="629">
                  <c:v>21.395705740763628</c:v>
                </c:pt>
                <c:pt idx="630">
                  <c:v>13.66602102077017</c:v>
                </c:pt>
                <c:pt idx="631">
                  <c:v>20.0272615291241</c:v>
                </c:pt>
                <c:pt idx="632">
                  <c:v>19.66020647261486</c:v>
                </c:pt>
                <c:pt idx="633">
                  <c:v>19.974163310138767</c:v>
                </c:pt>
                <c:pt idx="634">
                  <c:v>11.776041451428609</c:v>
                </c:pt>
                <c:pt idx="635">
                  <c:v>15.285010553274645</c:v>
                </c:pt>
                <c:pt idx="636">
                  <c:v>22.992358002125638</c:v>
                </c:pt>
                <c:pt idx="637">
                  <c:v>21.427892408350367</c:v>
                </c:pt>
                <c:pt idx="638">
                  <c:v>23.722461075416511</c:v>
                </c:pt>
                <c:pt idx="639">
                  <c:v>18.72124272600858</c:v>
                </c:pt>
                <c:pt idx="640">
                  <c:v>23.408942463532874</c:v>
                </c:pt>
                <c:pt idx="641">
                  <c:v>22.926819586391762</c:v>
                </c:pt>
                <c:pt idx="642">
                  <c:v>28.569334872420924</c:v>
                </c:pt>
                <c:pt idx="643">
                  <c:v>27.163291849748411</c:v>
                </c:pt>
                <c:pt idx="644">
                  <c:v>23.556158980580044</c:v>
                </c:pt>
                <c:pt idx="645">
                  <c:v>23.252776384753087</c:v>
                </c:pt>
                <c:pt idx="646">
                  <c:v>10.593015117137016</c:v>
                </c:pt>
                <c:pt idx="647">
                  <c:v>18.857497852594342</c:v>
                </c:pt>
                <c:pt idx="648">
                  <c:v>18.064533746593181</c:v>
                </c:pt>
                <c:pt idx="649">
                  <c:v>18.08567226354835</c:v>
                </c:pt>
              </c:numCache>
            </c:numRef>
          </c:yVal>
          <c:smooth val="0"/>
        </c:ser>
        <c:dLbls>
          <c:showLegendKey val="0"/>
          <c:showVal val="1"/>
          <c:showCatName val="0"/>
          <c:showSerName val="0"/>
          <c:showPercent val="0"/>
          <c:showBubbleSize val="0"/>
        </c:dLbls>
        <c:axId val="392384232"/>
        <c:axId val="363566744"/>
      </c:scatterChart>
      <c:valAx>
        <c:axId val="392384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3566744"/>
        <c:crosses val="autoZero"/>
        <c:crossBetween val="midCat"/>
      </c:valAx>
      <c:valAx>
        <c:axId val="363566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92384232"/>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dLbls>
          <c:showLegendKey val="0"/>
          <c:showVal val="1"/>
          <c:showCatName val="0"/>
          <c:showSerName val="0"/>
          <c:showPercent val="0"/>
          <c:showBubbleSize val="0"/>
        </c:dLbls>
        <c:axId val="361736560"/>
        <c:axId val="361737344"/>
      </c:scatterChart>
      <c:valAx>
        <c:axId val="3617365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737344"/>
        <c:crosses val="autoZero"/>
        <c:crossBetween val="midCat"/>
      </c:valAx>
      <c:valAx>
        <c:axId val="361737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73656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1.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11.emf"/><Relationship Id="rId1" Type="http://schemas.openxmlformats.org/officeDocument/2006/relationships/image" Target="../media/image1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19.emf"/><Relationship Id="rId7"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0.emf"/><Relationship Id="rId5" Type="http://schemas.openxmlformats.org/officeDocument/2006/relationships/image" Target="../media/image17.emf"/><Relationship Id="rId4" Type="http://schemas.openxmlformats.org/officeDocument/2006/relationships/image" Target="../media/image1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5.emf"/><Relationship Id="rId1" Type="http://schemas.openxmlformats.org/officeDocument/2006/relationships/image" Target="../media/image2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42.emf"/><Relationship Id="rId3" Type="http://schemas.openxmlformats.org/officeDocument/2006/relationships/image" Target="../media/image39.emf"/><Relationship Id="rId7" Type="http://schemas.openxmlformats.org/officeDocument/2006/relationships/image" Target="../media/image33.emf"/><Relationship Id="rId12" Type="http://schemas.openxmlformats.org/officeDocument/2006/relationships/image" Target="../media/image41.emf"/><Relationship Id="rId17" Type="http://schemas.openxmlformats.org/officeDocument/2006/relationships/image" Target="../media/image38.emf"/><Relationship Id="rId2" Type="http://schemas.openxmlformats.org/officeDocument/2006/relationships/image" Target="../media/image37.emf"/><Relationship Id="rId16" Type="http://schemas.openxmlformats.org/officeDocument/2006/relationships/image" Target="../media/image28.emf"/><Relationship Id="rId1" Type="http://schemas.openxmlformats.org/officeDocument/2006/relationships/image" Target="../media/image36.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5" Type="http://schemas.openxmlformats.org/officeDocument/2006/relationships/image" Target="../media/image44.emf"/><Relationship Id="rId10" Type="http://schemas.openxmlformats.org/officeDocument/2006/relationships/image" Target="../media/image30.emf"/><Relationship Id="rId4" Type="http://schemas.openxmlformats.org/officeDocument/2006/relationships/image" Target="../media/image40.emf"/><Relationship Id="rId9" Type="http://schemas.openxmlformats.org/officeDocument/2006/relationships/image" Target="../media/image31.emf"/><Relationship Id="rId14" Type="http://schemas.openxmlformats.org/officeDocument/2006/relationships/image" Target="../media/image4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1228725</xdr:colOff>
          <xdr:row>0</xdr:row>
          <xdr:rowOff>228600</xdr:rowOff>
        </xdr:to>
        <xdr:sp macro="" textlink="">
          <xdr:nvSpPr>
            <xdr:cNvPr id="3078" name="cmbJump"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1257300</xdr:colOff>
          <xdr:row>1</xdr:row>
          <xdr:rowOff>19050</xdr:rowOff>
        </xdr:to>
        <xdr:sp macro="" textlink="">
          <xdr:nvSpPr>
            <xdr:cNvPr id="4100" name="cmbJump"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609600</xdr:colOff>
          <xdr:row>1</xdr:row>
          <xdr:rowOff>28575</xdr:rowOff>
        </xdr:to>
        <xdr:sp macro="" textlink="">
          <xdr:nvSpPr>
            <xdr:cNvPr id="84993" name="chkSameType" hidden="1">
              <a:extLst>
                <a:ext uri="{63B3BB69-23CF-44E3-9099-C40C66FF867C}">
                  <a14:compatExt spid="_x0000_s84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609600</xdr:colOff>
          <xdr:row>0</xdr:row>
          <xdr:rowOff>0</xdr:rowOff>
        </xdr:from>
        <xdr:to>
          <xdr:col>1</xdr:col>
          <xdr:colOff>1581150</xdr:colOff>
          <xdr:row>1</xdr:row>
          <xdr:rowOff>38100</xdr:rowOff>
        </xdr:to>
        <xdr:sp macro="" textlink="">
          <xdr:nvSpPr>
            <xdr:cNvPr id="84995" name="cmbJump"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xdr:colOff>
          <xdr:row>1</xdr:row>
          <xdr:rowOff>9525</xdr:rowOff>
        </xdr:from>
        <xdr:to>
          <xdr:col>34</xdr:col>
          <xdr:colOff>666750</xdr:colOff>
          <xdr:row>1</xdr:row>
          <xdr:rowOff>209550</xdr:rowOff>
        </xdr:to>
        <xdr:sp macro="" textlink="">
          <xdr:nvSpPr>
            <xdr:cNvPr id="85003" name="btnCopy" hidden="1">
              <a:extLst>
                <a:ext uri="{63B3BB69-23CF-44E3-9099-C40C66FF867C}">
                  <a14:compatExt spid="_x0000_s850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82945" name="btnMakeMap"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82947" name="btnReset" hidden="1">
              <a:extLst>
                <a:ext uri="{63B3BB69-23CF-44E3-9099-C40C66FF867C}">
                  <a14:compatExt spid="_x0000_s829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0</xdr:row>
          <xdr:rowOff>200025</xdr:rowOff>
        </xdr:from>
        <xdr:to>
          <xdr:col>20</xdr:col>
          <xdr:colOff>0</xdr:colOff>
          <xdr:row>1</xdr:row>
          <xdr:rowOff>200025</xdr:rowOff>
        </xdr:to>
        <xdr:sp macro="" textlink="">
          <xdr:nvSpPr>
            <xdr:cNvPr id="82951" name="btnAuxLine" hidden="1">
              <a:extLst>
                <a:ext uri="{63B3BB69-23CF-44E3-9099-C40C66FF867C}">
                  <a14:compatExt spid="_x0000_s829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18</xdr:col>
          <xdr:colOff>560916</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0</xdr:row>
          <xdr:rowOff>180975</xdr:rowOff>
        </xdr:from>
        <xdr:to>
          <xdr:col>61</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0</xdr:row>
          <xdr:rowOff>0</xdr:rowOff>
        </xdr:from>
        <xdr:to>
          <xdr:col>0</xdr:col>
          <xdr:colOff>1581150</xdr:colOff>
          <xdr:row>1</xdr:row>
          <xdr:rowOff>38100</xdr:rowOff>
        </xdr:to>
        <xdr:sp macro="" textlink="">
          <xdr:nvSpPr>
            <xdr:cNvPr id="1061" name="cmbJump"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12371</xdr:colOff>
      <xdr:row>2</xdr:row>
      <xdr:rowOff>28863</xdr:rowOff>
    </xdr:from>
    <xdr:to>
      <xdr:col>26</xdr:col>
      <xdr:colOff>750455</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xdr:colOff>
          <xdr:row>1</xdr:row>
          <xdr:rowOff>9525</xdr:rowOff>
        </xdr:from>
        <xdr:to>
          <xdr:col>25</xdr:col>
          <xdr:colOff>19050</xdr:colOff>
          <xdr:row>2</xdr:row>
          <xdr:rowOff>9525</xdr:rowOff>
        </xdr:to>
        <xdr:sp macro="" textlink="">
          <xdr:nvSpPr>
            <xdr:cNvPr id="2053" name="btnAuxLine"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5</xdr:col>
          <xdr:colOff>504825</xdr:colOff>
          <xdr:row>1</xdr:row>
          <xdr:rowOff>28575</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S651" totalsRowShown="0" headerRowDxfId="623" dataDxfId="622">
  <autoFilter ref="A1:S651"/>
  <sortState ref="A2:S651">
    <sortCondition ref="A2:A651"/>
    <sortCondition ref="B2:B651"/>
  </sortState>
  <tableColumns count="19">
    <tableColumn id="1" name="番号" dataDxfId="621"/>
    <tableColumn id="2" name="種族名" dataDxfId="620"/>
    <tableColumn id="3" name="タイプ1" dataDxfId="619"/>
    <tableColumn id="4" name="タイプ2" dataDxfId="618"/>
    <tableColumn id="5" name="CP" dataDxfId="617"/>
    <tableColumn id="6" name="HP" dataDxfId="616"/>
    <tableColumn id="7" name="ATK" dataDxfId="615"/>
    <tableColumn id="8" name="DEF" dataDxfId="614"/>
    <tableColumn id="9" name="色違い" dataDxfId="613"/>
    <tableColumn id="10" name="シャドウ" dataDxfId="612"/>
    <tableColumn id="11" name="野生" dataDxfId="611"/>
    <tableColumn id="12" name="孵化距離" dataDxfId="610"/>
    <tableColumn id="13" name="相棒距離" dataDxfId="609"/>
    <tableColumn id="17" name="通常わざ" dataDxfId="608"/>
    <tableColumn id="14" name="限定通常わざ" dataDxfId="607"/>
    <tableColumn id="18" name="ゲージわざ" dataDxfId="606"/>
    <tableColumn id="15" name="限定ゲージわざ" dataDxfId="605"/>
    <tableColumn id="16" name="進化元" dataDxfId="604"/>
    <tableColumn id="19" name="進化先" dataDxfId="603"/>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52" totalsRowShown="0" headerRowDxfId="602">
  <autoFilter ref="A2:CN652"/>
  <sortState ref="A3:CN652">
    <sortCondition ref="A3:A652"/>
    <sortCondition ref="B3:B652"/>
  </sortState>
  <tableColumns count="92">
    <tableColumn id="1" name="番号" dataDxfId="601"/>
    <tableColumn id="2" name="種族名" dataDxfId="600"/>
    <tableColumn id="3" name="タイプ" dataDxfId="599"/>
    <tableColumn id="4" name="x2.56" dataDxfId="598"/>
    <tableColumn id="5" name="x1.6" dataDxfId="597"/>
    <tableColumn id="6" name="x0.625" dataDxfId="596"/>
    <tableColumn id="7" name="x0.39" dataDxfId="595"/>
    <tableColumn id="8" name="x0.244" dataDxfId="594"/>
    <tableColumn id="9" name="攻撃力" dataDxfId="593"/>
    <tableColumn id="10" name="防御力" dataDxfId="592"/>
    <tableColumn id="11" name="HP" dataDxfId="591"/>
    <tableColumn id="12" name="CP" dataDxfId="590"/>
    <tableColumn id="13" name="SCP" dataDxfId="589"/>
    <tableColumn id="14" name="DCP" dataDxfId="588"/>
    <tableColumn id="15" name="耐久力" dataDxfId="587"/>
    <tableColumn id="80" name="gTCP" dataDxfId="586"/>
    <tableColumn id="81" name="mTCP" dataDxfId="585"/>
    <tableColumn id="16" name="　_g" dataDxfId="584"/>
    <tableColumn id="17" name="わざ名_gnD"/>
    <tableColumn id="18" name="ダメージ_gnD" dataDxfId="583"/>
    <tableColumn id="19" name="わざ名_gnDps"/>
    <tableColumn id="20" name="tDPS_gnDps" dataDxfId="582"/>
    <tableColumn id="21" name="わざ名_gnEps"/>
    <tableColumn id="22" name="EPS_gnEps" dataDxfId="581"/>
    <tableColumn id="23" name="わざ名_gsD" dataDxfId="580"/>
    <tableColumn id="24" name="ダメージ_gsD" dataDxfId="579"/>
    <tableColumn id="25" name="わざ名_gsDps" dataDxfId="578"/>
    <tableColumn id="26" name="tDPS_gsDps" dataDxfId="577"/>
    <tableColumn id="27" name="通常わざ_gnCdps1"/>
    <tableColumn id="28" name="ゲージわざ_gsCdps1"/>
    <tableColumn id="29" name="cDPS_gCdps1" dataDxfId="576"/>
    <tableColumn id="68" name="Cyc_gCdps1" dataDxfId="575"/>
    <tableColumn id="30" name="通常わざ_gnCdps2" dataDxfId="574"/>
    <tableColumn id="31" name="ゲージわざ_gsCdps2" dataDxfId="573"/>
    <tableColumn id="32" name="cDPS_gCdps2" dataDxfId="572"/>
    <tableColumn id="69" name="Cyc_gCdps2" dataDxfId="571"/>
    <tableColumn id="33" name="通常わざ_gnCdps3"/>
    <tableColumn id="34" name="ゲージわざ_gsCdps3"/>
    <tableColumn id="35" name="cDPS_gCdps3" dataDxfId="570"/>
    <tableColumn id="70" name="Cyc_gCdps3" dataDxfId="569"/>
    <tableColumn id="36" name="通常わざ_gnCdps4"/>
    <tableColumn id="37" name="ゲージわざ_gsCdps4" dataDxfId="568"/>
    <tableColumn id="38" name="cDPS_gCdps4" dataDxfId="567"/>
    <tableColumn id="71" name="Cyc_gCdps4" dataDxfId="566"/>
    <tableColumn id="39" name="通常わざ_gnCdps5"/>
    <tableColumn id="40" name="ゲージわざ_gsCdps5"/>
    <tableColumn id="41" name="cDPS_gCdps5" dataDxfId="565"/>
    <tableColumn id="72" name="Cyc_gCdps5" dataDxfId="564"/>
    <tableColumn id="42" name="　_m" dataDxfId="563"/>
    <tableColumn id="43" name="わざ名_mnD"/>
    <tableColumn id="44" name="ダメージ_mnD" dataDxfId="562"/>
    <tableColumn id="45" name="わざ名_mnDps"/>
    <tableColumn id="46" name="tDPT_mnDps" dataDxfId="561"/>
    <tableColumn id="47" name="わざ名_mnEps" dataDxfId="560"/>
    <tableColumn id="48" name="EPT_mnEps" dataDxfId="559"/>
    <tableColumn id="49" name="わざ名_msD"/>
    <tableColumn id="50" name="ダメージ_msD" dataDxfId="558"/>
    <tableColumn id="51" name="わざ名_msDps" dataDxfId="557"/>
    <tableColumn id="52" name="tDPE_msDps" dataDxfId="556"/>
    <tableColumn id="53" name="通常わざ_mnCdps1" dataDxfId="555"/>
    <tableColumn id="54" name="ゲージわざ_msCdps1" dataDxfId="554"/>
    <tableColumn id="55" name="cDPT_mCdps1" dataDxfId="553"/>
    <tableColumn id="73" name="Cyc_mCdps1" dataDxfId="552"/>
    <tableColumn id="56" name="通常わざ_mnCdps2" dataDxfId="551"/>
    <tableColumn id="57" name="ゲージわざ_msCdps2" dataDxfId="550"/>
    <tableColumn id="58" name="cDPT_mCdps2" dataDxfId="549"/>
    <tableColumn id="74" name="Cyc_mCdps2" dataDxfId="548"/>
    <tableColumn id="59" name="通常わざ_mnCdps3" dataDxfId="547"/>
    <tableColumn id="60" name="ゲージわざ_msCdps3"/>
    <tableColumn id="61" name="cDPT_mCdps3" dataDxfId="546"/>
    <tableColumn id="75" name="Cyc_mCdps3" dataDxfId="545"/>
    <tableColumn id="62" name="通常わざ_mnCdps4"/>
    <tableColumn id="63" name="ゲージわざ_msCdps4" dataDxfId="544"/>
    <tableColumn id="64" name="cDPT_mCdps4" dataDxfId="543"/>
    <tableColumn id="76" name="Cyc_mCdps4" dataDxfId="542"/>
    <tableColumn id="65" name="通常わざ_mnCdps5"/>
    <tableColumn id="66" name="ゲージわざ_msCdps5" dataDxfId="541"/>
    <tableColumn id="67" name="cDPT_mCdps5" dataDxfId="540"/>
    <tableColumn id="77" name="Cyc_mCdps5" dataDxfId="539"/>
    <tableColumn id="88" name="個体値" dataDxfId="538"/>
    <tableColumn id="78" name="個体値_l1" dataDxfId="537"/>
    <tableColumn id="79" name="(たまご)_l1" dataDxfId="536"/>
    <tableColumn id="84" name="mTCP_l1" dataDxfId="535"/>
    <tableColumn id="86" name="(min)_TCPl1" dataDxfId="534"/>
    <tableColumn id="94" name="個体値_l2" dataDxfId="533"/>
    <tableColumn id="93" name="(たまご)_l2" dataDxfId="532"/>
    <tableColumn id="82" name="mTCP_l2" dataDxfId="531"/>
    <tableColumn id="83" name="(min)_TCPl2" dataDxfId="530"/>
    <tableColumn id="85" name="個体値_l3" dataDxfId="529"/>
    <tableColumn id="87" name="(たまご)_l3" dataDxfId="528"/>
    <tableColumn id="96" name="mTCP_l3" dataDxfId="527"/>
    <tableColumn id="95" name="(min)_TCPl3" dataDxfId="526"/>
  </tableColumns>
  <tableStyleInfo name="TableStyleLight12" showFirstColumn="0" showLastColumn="0" showRowStripes="1" showColumnStripes="0"/>
</table>
</file>

<file path=xl/tables/table3.xml><?xml version="1.0" encoding="utf-8"?>
<table xmlns="http://schemas.openxmlformats.org/spreadsheetml/2006/main" id="21" name="リーグ別表" displayName="リーグ別表" ref="A2:AG531" totalsRowShown="0" headerRowDxfId="525" dataDxfId="524">
  <autoFilter ref="A2:AG531"/>
  <sortState ref="A3:AG531">
    <sortCondition ref="A3:A531"/>
    <sortCondition ref="B3:B531"/>
  </sortState>
  <tableColumns count="33">
    <tableColumn id="74" name="番号" dataDxfId="523"/>
    <tableColumn id="1" name="種族名" dataDxfId="522"/>
    <tableColumn id="2" name="タイプ" dataDxfId="521"/>
    <tableColumn id="7" name="ATK_ind" dataDxfId="520"/>
    <tableColumn id="8" name="DEF_ind" dataDxfId="519"/>
    <tableColumn id="9" name="HP_ind" dataDxfId="518"/>
    <tableColumn id="10" name="通常わざ" dataDxfId="517"/>
    <tableColumn id="11" name="ゲージわざ1" dataDxfId="516"/>
    <tableColumn id="12" name="ゲージわざ2" dataDxfId="515"/>
    <tableColumn id="14" name="PL" dataDxfId="514"/>
    <tableColumn id="5" name="CP" dataDxfId="513"/>
    <tableColumn id="6" name="HP" dataDxfId="512"/>
    <tableColumn id="17" name="攻撃力" dataDxfId="511"/>
    <tableColumn id="18" name="防御力" dataDxfId="510"/>
    <tableColumn id="19" name="HP2" dataDxfId="509"/>
    <tableColumn id="30" name="SCP" dataDxfId="508"/>
    <tableColumn id="29" name="DCP" dataDxfId="507"/>
    <tableColumn id="28" name="耐久力" dataDxfId="506"/>
    <tableColumn id="92" name="mTCP" dataDxfId="505"/>
    <tableColumn id="22" name="ダメージ_mn" dataDxfId="504"/>
    <tableColumn id="60" name="tDPT_mn" dataDxfId="503"/>
    <tableColumn id="3" name="EPT_mn" dataDxfId="502"/>
    <tableColumn id="23" name="ダメージ_ms1" dataDxfId="501"/>
    <tableColumn id="4" name="DPE_ms1" dataDxfId="500"/>
    <tableColumn id="25" name="cDPT_ms1" dataDxfId="499"/>
    <tableColumn id="88" name="Cyc_ms1" dataDxfId="498"/>
    <tableColumn id="26" name="ダメージ_ms2" dataDxfId="497"/>
    <tableColumn id="13" name="DPE_ms2" dataDxfId="496"/>
    <tableColumn id="27" name="cDPT_ms2" dataDxfId="495"/>
    <tableColumn id="89" name="Cyc_ms2" dataDxfId="494"/>
    <tableColumn id="15" name="_fl" dataDxfId="493"/>
    <tableColumn id="16" name="_flNatk" dataDxfId="492"/>
    <tableColumn id="20" name="_flSatk" dataDxfId="491"/>
  </tableColumns>
  <tableStyleInfo name="TableStyleMedium5" showFirstColumn="0" showLastColumn="0" showRowStripes="1" showColumnStripes="0"/>
</table>
</file>

<file path=xl/tables/table4.xml><?xml version="1.0" encoding="utf-8"?>
<table xmlns="http://schemas.openxmlformats.org/spreadsheetml/2006/main" id="4" name="通常わざ表" displayName="通常わざ表" ref="A2:R84" totalsRowShown="0" headerRowDxfId="490" dataDxfId="489">
  <autoFilter ref="A2:R84"/>
  <sortState ref="A3:R84">
    <sortCondition ref="A3:A84"/>
  </sortState>
  <tableColumns count="18">
    <tableColumn id="1" name="わざ名" dataDxfId="488"/>
    <tableColumn id="2" name="タイプ" dataDxfId="487"/>
    <tableColumn id="3" name="威力_g" dataDxfId="486"/>
    <tableColumn id="13" name="チャージ_g" dataDxfId="485"/>
    <tableColumn id="4" name="時間_it" dataDxfId="484"/>
    <tableColumn id="6" name="DPS" dataDxfId="483"/>
    <tableColumn id="5" name="EPS" dataDxfId="482"/>
    <tableColumn id="7" name="時間_dd" dataDxfId="481"/>
    <tableColumn id="8" name="威力_m" dataDxfId="480"/>
    <tableColumn id="9" name="チャージ_m" dataDxfId="479"/>
    <tableColumn id="10" name="ターン_it" dataDxfId="478"/>
    <tableColumn id="11" name="DPT" dataDxfId="477"/>
    <tableColumn id="12" name="EPT" dataDxfId="476"/>
    <tableColumn id="18" name="補正" dataDxfId="475">
      <calculatedColumnFormula>IF(OR(通常わざ表[[#This Row],[タイプ]]=$V$2,通常わざ表[[#This Row],[タイプ]]=$W$2),"↑","")</calculatedColumnFormula>
    </tableColumn>
    <tableColumn id="14" name="威力_gc" dataDxfId="474">
      <calculatedColumnFormula>IF(OR(通常わざ表[[#This Row],[タイプ]]=$V$2,通常わざ表[[#This Row],[タイプ]]=$W$2),通常わざ表[[#This Row],[威力_g]]*タイプ一致係数,通常わざ表[[#This Row],[威力_g]])</calculatedColumnFormula>
    </tableColumn>
    <tableColumn id="15" name="DPS_gc" dataDxfId="473">
      <calculatedColumnFormula>IF(OR(通常わざ表[[#This Row],[タイプ]]=$V$2,通常わざ表[[#This Row],[タイプ]]=$W$2),通常わざ表[[#This Row],[DPS]]*タイプ一致係数,通常わざ表[[#This Row],[DPS]])</calculatedColumnFormula>
    </tableColumn>
    <tableColumn id="16" name="威力_mc" dataDxfId="472">
      <calculatedColumnFormula>IF(OR(通常わざ表[[#This Row],[タイプ]]=$V$2,通常わざ表[[#This Row],[タイプ]]=$W$2),通常わざ表[[#This Row],[威力_m]]*タイプ一致係数,通常わざ表[[#This Row],[威力_m]])</calculatedColumnFormula>
    </tableColumn>
    <tableColumn id="17" name="DPT_mc" dataDxfId="471">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5" name="ゲージわざ表" displayName="ゲージわざ表" ref="A2:R148" totalsRowShown="0" headerRowDxfId="470" dataDxfId="469">
  <autoFilter ref="A2:R148"/>
  <sortState ref="A3:R148">
    <sortCondition ref="A3:A148"/>
  </sortState>
  <tableColumns count="18">
    <tableColumn id="1" name="わざ名" dataDxfId="468"/>
    <tableColumn id="2" name="タイプ" dataDxfId="467"/>
    <tableColumn id="3" name="威力_g" dataDxfId="466"/>
    <tableColumn id="4" name="時間_it" dataDxfId="465"/>
    <tableColumn id="5" name="DPS" dataDxfId="464"/>
    <tableColumn id="6" name="数_gg" dataDxfId="463"/>
    <tableColumn id="7" name="時間_dd" dataDxfId="462"/>
    <tableColumn id="8" name="威力_m" dataDxfId="461"/>
    <tableColumn id="9" name="量_gg" dataDxfId="460"/>
    <tableColumn id="10" name="DPE" dataDxfId="459"/>
    <tableColumn id="18" name="効果" dataDxfId="458"/>
    <tableColumn id="17" name="階" dataDxfId="457"/>
    <tableColumn id="16" name="率" dataDxfId="456"/>
    <tableColumn id="15" name="補正" dataDxfId="455">
      <calculatedColumnFormula>IF(OR(ゲージわざ表[[#This Row],[タイプ]]=$V$2,ゲージわざ表[[#This Row],[タイプ]]=$W$2),"↑","")</calculatedColumnFormula>
    </tableColumn>
    <tableColumn id="11" name="威力_gc" dataDxfId="454">
      <calculatedColumnFormula>IF(OR(ゲージわざ表[[#This Row],[タイプ]]=$V$2,ゲージわざ表[[#This Row],[タイプ]]=$W$2),ゲージわざ表[[#This Row],[威力_g]]*タイプ一致係数,ゲージわざ表[[#This Row],[威力_g]])</calculatedColumnFormula>
    </tableColumn>
    <tableColumn id="12" name="DPS_gc" dataDxfId="453">
      <calculatedColumnFormula>IF(OR(ゲージわざ表[[#This Row],[タイプ]]=$V$2,ゲージわざ表[[#This Row],[タイプ]]=$W$2),ゲージわざ表[[#This Row],[DPS]]*タイプ一致係数,ゲージわざ表[[#This Row],[DPS]])</calculatedColumnFormula>
    </tableColumn>
    <tableColumn id="13" name="威力_mc" dataDxfId="452">
      <calculatedColumnFormula>IF(OR(ゲージわざ表[[#This Row],[タイプ]]=$V$2,ゲージわざ表[[#This Row],[タイプ]]=$W$2),ゲージわざ表[[#This Row],[威力_m]]*タイプ一致係数,ゲージわざ表[[#This Row],[威力_m]])</calculatedColumnFormula>
    </tableColumn>
    <tableColumn id="14" name="DPE_mc" dataDxfId="451">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6.xml><?xml version="1.0" encoding="utf-8"?>
<table xmlns="http://schemas.openxmlformats.org/spreadsheetml/2006/main" id="1" name="個体表" displayName="個体表" ref="A2:DN3" totalsRowShown="0" headerRowDxfId="450" dataDxfId="449">
  <autoFilter ref="A2:DN3"/>
  <sortState ref="A3:DN778">
    <sortCondition descending="1" ref="AD2:AD778"/>
  </sortState>
  <tableColumns count="118">
    <tableColumn id="1" name="ニックネーム" dataDxfId="448"/>
    <tableColumn id="2" name="タイプ1" dataDxfId="447"/>
    <tableColumn id="3" name="タイプ2" dataDxfId="446"/>
    <tableColumn id="4" name="種族名" dataDxfId="445"/>
    <tableColumn id="74" name="番号" dataDxfId="444"/>
    <tableColumn id="5" name="CP" dataDxfId="443"/>
    <tableColumn id="6" name="HP" dataDxfId="442"/>
    <tableColumn id="7" name="ATK_ind" dataDxfId="441"/>
    <tableColumn id="8" name="DEF_ind" dataDxfId="440"/>
    <tableColumn id="9" name="HP_ind" dataDxfId="439"/>
    <tableColumn id="10" name="通常わざ" dataDxfId="438"/>
    <tableColumn id="11" name="ゲージわざ1" dataDxfId="437"/>
    <tableColumn id="12" name="ゲージわざ2" dataDxfId="436"/>
    <tableColumn id="13" name="PL_fix" dataDxfId="435"/>
    <tableColumn id="14" name="PL" dataDxfId="434">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33">
      <calculatedColumnFormula>IF(個体表[[#This Row],[CP]]&gt;2500,"M",IF(個体表[[#This Row],[CP]]&gt;1500, "H", "S"))</calculatedColumnFormula>
    </tableColumn>
    <tableColumn id="17" name="攻撃力" dataDxfId="432">
      <calculatedColumnFormula>IF(個体表[[#This Row],[PL]]=0, "",
(INDEX(種族元表[],MATCH(個体表[[#This Row],[種族名]],種族元表[種族名],0), COLUMN(種族元表[[#Headers],[ATK]])) + 個体表[[#This Row],[ATK_ind]])
* getCPM(個体表[[#This Row],[PL]]))</calculatedColumnFormula>
    </tableColumn>
    <tableColumn id="18" name="防御力" dataDxfId="431">
      <calculatedColumnFormula>IF(個体表[[#This Row],[PL]]=0, "",
(INDEX(種族元表[],MATCH(個体表[[#This Row],[種族名]],種族元表[種族名],0), COLUMN(種族元表[[#Headers],[DEF]])) + 個体表[[#This Row],[DEF_ind]])
* getCPM(個体表[[#This Row],[PL]]))</calculatedColumnFormula>
    </tableColumn>
    <tableColumn id="19" name="HP2" dataDxfId="430">
      <calculatedColumnFormula>IF(個体表[[#This Row],[PL]]=0, "",
(INDEX(種族元表[],MATCH(個体表[[#This Row],[種族名]],種族元表[種族名],0), COLUMN(種族元表[[#Headers],[HP]])) + 個体表[[#This Row],[HP_ind]])
* getCPM(個体表[[#This Row],[PL]]))</calculatedColumnFormula>
    </tableColumn>
    <tableColumn id="30" name="SCP" dataDxfId="429">
      <calculatedColumnFormula>IF(個体表[[#This Row],[PL]]=0, "",(個体表[[#This Row],[攻撃力]]*個体表[[#This Row],[防御力]]*個体表[[#This Row],[HP2]])^(2/3)/10)</calculatedColumnFormula>
    </tableColumn>
    <tableColumn id="29" name="DCP" dataDxfId="428">
      <calculatedColumnFormula>IF(個体表[[#This Row],[PL]]=0, "",(個体表[[#This Row],[攻撃力]]*個体表[[#This Row],[防御力]]^2*個体表[[#This Row],[HP2]]^2)^(2/5)/10)</calculatedColumnFormula>
    </tableColumn>
    <tableColumn id="28" name="耐久力" dataDxfId="427">
      <calculatedColumnFormula>IF(個体表[[#This Row],[PL]]=0, "",個体表[[#This Row],[HP]]/(1000/個体表[[#This Row],[防御力]]+1))</calculatedColumnFormula>
    </tableColumn>
    <tableColumn id="93" name="gTCP" dataDxfId="426">
      <calculatedColumnFormula>IF(個体表[[#This Row],[PL]]=0, "",個体表[[#This Row],[耐久力]]*MAX(個体表[[#This Row],[cDPS_gs1]],個体表[[#This Row],[cDPS_gs2]]))</calculatedColumnFormula>
    </tableColumn>
    <tableColumn id="92" name="mTCP" dataDxfId="425">
      <calculatedColumnFormula>IF(個体表[[#This Row],[PL]]=0, "",個体表[[#This Row],[耐久力]]*MAX(個体表[[#This Row],[cDPT_ms1]],個体表[[#This Row],[cDPT_ms2]]))</calculatedColumnFormula>
    </tableColumn>
    <tableColumn id="99" name="潜在値_l" dataDxfId="424"/>
    <tableColumn id="118" name="進化先_l" dataDxfId="423"/>
    <tableColumn id="104" name="PL_l1" dataDxfId="422"/>
    <tableColumn id="98" name="CP_l1" dataDxfId="421"/>
    <tableColumn id="103" name="mTCP_1l1" dataDxfId="420"/>
    <tableColumn id="101" name="mTCP_2l1" dataDxfId="419"/>
    <tableColumn id="100" name="%_p2l1" dataDxfId="418"/>
    <tableColumn id="110" name="PL_l2" dataDxfId="417"/>
    <tableColumn id="109" name="CP_l2" dataDxfId="416"/>
    <tableColumn id="108" name="mTCP_1l2" dataDxfId="415"/>
    <tableColumn id="106" name="mTCP_2l2" dataDxfId="414"/>
    <tableColumn id="105" name="%_p2l2" dataDxfId="413"/>
    <tableColumn id="116" name="PL_l3" dataDxfId="412"/>
    <tableColumn id="115" name="CP_l3" dataDxfId="411"/>
    <tableColumn id="114" name="mTCP_1l3" dataDxfId="410"/>
    <tableColumn id="112" name="mTCP_2l3" dataDxfId="409"/>
    <tableColumn id="111" name="%_p2l3" dataDxfId="408"/>
    <tableColumn id="49" name="　_g" dataDxfId="407"/>
    <tableColumn id="15" name="ダメージ_gn" dataDxfId="406"/>
    <tableColumn id="50" name="tDPS_gn" dataDxfId="405"/>
    <tableColumn id="16" name="ダメージ_gs1" dataDxfId="404"/>
    <tableColumn id="51" name="tDPS_gs1" dataDxfId="403"/>
    <tableColumn id="20" name="cDPS_gs1" dataDxfId="402"/>
    <tableColumn id="86" name="Cyc_gs1" dataDxfId="401"/>
    <tableColumn id="21" name="ダメージ_gs2" dataDxfId="400"/>
    <tableColumn id="58" name="tDPS_gs2" dataDxfId="399"/>
    <tableColumn id="24" name="cDPS_gs2" dataDxfId="398"/>
    <tableColumn id="87" name="Cyc_gs2" dataDxfId="397"/>
    <tableColumn id="59" name="　_m" dataDxfId="396"/>
    <tableColumn id="22" name="ダメージ_mn" dataDxfId="395"/>
    <tableColumn id="60" name="tDPT_mn" dataDxfId="394"/>
    <tableColumn id="23" name="ダメージ_ms1" dataDxfId="393"/>
    <tableColumn id="25" name="cDPT_ms1" dataDxfId="392"/>
    <tableColumn id="88" name="Cyc_ms1" dataDxfId="391"/>
    <tableColumn id="26" name="ダメージ_ms2" dataDxfId="390"/>
    <tableColumn id="27" name="cDPT_ms2" dataDxfId="389"/>
    <tableColumn id="89" name="Cyc_ms2" dataDxfId="388"/>
    <tableColumn id="31" name="_pr" dataDxfId="387"/>
    <tableColumn id="32" name="PL_Target" dataDxfId="386"/>
    <tableColumn id="35" name="PL_pr" dataDxfId="385">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4">
      <calculatedColumnFormula>IF(個体表[[#This Row],[PL_pr]]=個体表[[#This Row],[PL]],"",個体表[[#This Row],[PL_pr]]-個体表[[#This Row],[PL]])</calculatedColumnFormula>
    </tableColumn>
    <tableColumn id="43" name="アメ" dataDxfId="383">
      <calculatedColumnFormula>IF(個体表[[#This Row],[PL]]=個体表[[#This Row],[PL_pr]],"",SUMIFS(CPM表[アメ],CPM表[PL],"&gt;"&amp;個体表[[#This Row],[PL]],CPM表[PL],"&lt;="&amp;個体表[[#This Row],[PL_pr]]))</calculatedColumnFormula>
    </tableColumn>
    <tableColumn id="42" name="星の砂" dataDxfId="382">
      <calculatedColumnFormula>IF(個体表[[#This Row],[PL]]=個体表[[#This Row],[PL_pr]],"",SUMIFS(CPM表[ほしのすな],CPM表[PL],"&gt;"&amp;個体表[[#This Row],[PL]],CPM表[PL],"&lt;="&amp;個体表[[#This Row],[PL_pr]]))</calculatedColumnFormula>
    </tableColumn>
    <tableColumn id="48" name="CP_pr" dataDxfId="381">
      <calculatedColumnFormula>FLOOR(個体表[[#This Row],[攻撃力_pr]]*SQRT(個体表[[#This Row],[防御力_pr]])*SQRT(個体表[[#This Row],[HP2_pr]])/10,1)</calculatedColumnFormula>
    </tableColumn>
    <tableColumn id="85" name="リーグ_pr" dataDxfId="380">
      <calculatedColumnFormula>IF(個体表[[#This Row],[CP_pr]]&gt;2500,"M",IF(個体表[[#This Row],[CP_pr]]&gt;1500, "H", "S"))</calculatedColumnFormula>
    </tableColumn>
    <tableColumn id="45" name="HP_pr" dataDxfId="379">
      <calculatedColumnFormula>FLOOR(個体表[[#This Row],[HP2_pr]],1)</calculatedColumnFormula>
    </tableColumn>
    <tableColumn id="73" name="Δ_HP" dataDxfId="378">
      <calculatedColumnFormula>IF(個体表[[#This Row],[HP_pr]]="","",(個体表[[#This Row],[HP_pr]]-個体表[[#This Row],[HP]])/個体表[[#This Row],[HP]])</calculatedColumnFormula>
    </tableColumn>
    <tableColumn id="62" name="攻撃力_pr" dataDxfId="377">
      <calculatedColumnFormula>(INDEX(種族元表[],MATCH(個体表[[#This Row],[種族名]],種族元表[種族名],0), COLUMN(種族元表[[#Headers],[ATK]])) + 個体表[[#This Row],[ATK_ind]])
* getCPM(個体表[[#This Row],[PL_pr]])</calculatedColumnFormula>
    </tableColumn>
    <tableColumn id="69" name="Δ_AtkP" dataDxfId="376">
      <calculatedColumnFormula>IF(個体表[[#This Row],[攻撃力_pr]]="","",(個体表[[#This Row],[攻撃力_pr]]-個体表[[#This Row],[攻撃力]])/個体表[[#This Row],[攻撃力]])</calculatedColumnFormula>
    </tableColumn>
    <tableColumn id="67" name="防御力_pr" dataDxfId="375">
      <calculatedColumnFormula>(INDEX(種族元表[],MATCH(個体表[[#This Row],[種族名]],種族元表[種族名],0), COLUMN(種族元表[[#Headers],[DEF]])) + 個体表[[#This Row],[DEF_ind]])
* getCPM(個体表[[#This Row],[PL_pr]])</calculatedColumnFormula>
    </tableColumn>
    <tableColumn id="61" name="Δ_DefP" dataDxfId="374">
      <calculatedColumnFormula>IF(個体表[[#This Row],[防御力_pr]]="","",(個体表[[#This Row],[防御力_pr]]-個体表[[#This Row],[防御力]])/個体表[[#This Row],[防御力]])</calculatedColumnFormula>
    </tableColumn>
    <tableColumn id="76" name="HP2_pr" dataDxfId="373">
      <calculatedColumnFormula>(INDEX(種族元表[],MATCH(個体表[[#This Row],[種族名]],種族元表[種族名],0), COLUMN(種族元表[[#Headers],[HP]])) + 個体表[[#This Row],[HP_ind]])
* getCPM(個体表[[#This Row],[PL_pr]])</calculatedColumnFormula>
    </tableColumn>
    <tableColumn id="46" name="耐久力_pr" dataDxfId="372">
      <calculatedColumnFormula>個体表[[#This Row],[HP_pr]]/(1000/個体表[[#This Row],[防御力_pr]]+1)</calculatedColumnFormula>
    </tableColumn>
    <tableColumn id="47" name="Δ_End" dataDxfId="371">
      <calculatedColumnFormula>IF(個体表[[#This Row],[耐久力_pr]]="","",(個体表[[#This Row],[耐久力_pr]]-個体表[[#This Row],[耐久力]])/個体表[[#This Row],[耐久力]])</calculatedColumnFormula>
    </tableColumn>
    <tableColumn id="97" name="gTCP_pr" dataDxfId="370">
      <calculatedColumnFormula>個体表[[#This Row],[耐久力_pr]]*個体表[[#This Row],[cDPS_prg]]</calculatedColumnFormula>
    </tableColumn>
    <tableColumn id="96" name="Δ_gTCP" dataDxfId="369">
      <calculatedColumnFormula>IF(個体表[[#This Row],[gTCP_pr]]="","",(個体表[[#This Row],[gTCP_pr]]-個体表[[#This Row],[gTCP]])/個体表[[#This Row],[gTCP]])</calculatedColumnFormula>
    </tableColumn>
    <tableColumn id="95" name="mTCP_pr" dataDxfId="368">
      <calculatedColumnFormula>個体表[[#This Row],[耐久力_pr]]*個体表[[#This Row],[cDPT_prm]]</calculatedColumnFormula>
    </tableColumn>
    <tableColumn id="94" name="Δ_mTCP" dataDxfId="367">
      <calculatedColumnFormula>IF(個体表[[#This Row],[mTCP_pr]]="","",(個体表[[#This Row],[mTCP_pr]]-個体表[[#This Row],[mTCP]])/個体表[[#This Row],[mTCP]])</calculatedColumnFormula>
    </tableColumn>
    <tableColumn id="33" name="通常わざ_pr" dataDxfId="366"/>
    <tableColumn id="34" name="ゲージわざ_pr" dataDxfId="365"/>
    <tableColumn id="68" name="　_prg" dataDxfId="364"/>
    <tableColumn id="78" name="わざ名_prgn" dataDxfId="363"/>
    <tableColumn id="36" name="ダメージ_prgn" dataDxfId="362"/>
    <tableColumn id="37" name="Δ_D_prgn" dataDxfId="361">
      <calculatedColumnFormula>IF(個体表[[#This Row],[ダメージ_prgn]]="","",(個体表[[#This Row],[ダメージ_prgn]]-個体表[[#This Row],[ダメージ_gn]])/個体表[[#This Row],[ダメージ_gn]])</calculatedColumnFormula>
    </tableColumn>
    <tableColumn id="64" name="tDPS_prgn" dataDxfId="360"/>
    <tableColumn id="63" name="Δ_tDPS_prgn" dataDxfId="359">
      <calculatedColumnFormula>IF(個体表[[#This Row],[tDPS_prgn]]="","",(個体表[[#This Row],[tDPS_prgn]]-個体表[[#This Row],[tDPS_gn]])/個体表[[#This Row],[tDPS_gn]])</calculatedColumnFormula>
    </tableColumn>
    <tableColumn id="77" name="わざ名_prgs" dataDxfId="358"/>
    <tableColumn id="38" name="ダメージ_prgs" dataDxfId="357"/>
    <tableColumn id="39" name="Δ_D_prgs" dataDxfId="356">
      <calculatedColumnFormula>IF(個体表[[#This Row],[ダメージ_prgs]]="","",(個体表[[#This Row],[ダメージ_prgs]]-個体表[[#This Row],[ダメージ_gs1]])/個体表[[#This Row],[ダメージ_gs1]])</calculatedColumnFormula>
    </tableColumn>
    <tableColumn id="66" name="tDPS_prgs" dataDxfId="355"/>
    <tableColumn id="65" name="Δ_tDPS_prgs" dataDxfId="354">
      <calculatedColumnFormula>IF(個体表[[#This Row],[tDPS_prgs]]="","",(個体表[[#This Row],[tDPS_prgs]]-個体表[[#This Row],[tDPS_gs1]])/個体表[[#This Row],[tDPS_gs1]])</calculatedColumnFormula>
    </tableColumn>
    <tableColumn id="79" name="通常わざ_cDPS_prg" dataDxfId="353"/>
    <tableColumn id="83" name="ゲージわざ_cDPS_prg" dataDxfId="352"/>
    <tableColumn id="40" name="cDPS_prg" dataDxfId="351"/>
    <tableColumn id="41" name="Δ_cDPS_prg" dataDxfId="350">
      <calculatedColumnFormula>IF(個体表[[#This Row],[cDPS_prg]]="","",(個体表[[#This Row],[cDPS_prg]]-MAX(個体表[[#This Row],[cDPS_gs1]],個体表[[#This Row],[cDPS_gs2]]))/MAX(個体表[[#This Row],[cDPS_gs1]],個体表[[#This Row],[cDPS_gs2]]))</calculatedColumnFormula>
    </tableColumn>
    <tableColumn id="90" name="Cyc_prg" dataDxfId="349"/>
    <tableColumn id="70" name="　_prm" dataDxfId="348"/>
    <tableColumn id="80" name="わざ名_prmn" dataDxfId="347"/>
    <tableColumn id="52" name="ダメージ_prmn" dataDxfId="346"/>
    <tableColumn id="53" name="Δ_D_prmn" dataDxfId="345">
      <calculatedColumnFormula>IF(個体表[[#This Row],[ダメージ_prmn]]="","",(個体表[[#This Row],[ダメージ_prmn]]-個体表[[#This Row],[ダメージ_mn]])/個体表[[#This Row],[ダメージ_mn]])</calculatedColumnFormula>
    </tableColumn>
    <tableColumn id="72" name="tDPT_prmn" dataDxfId="344"/>
    <tableColumn id="71" name="Δ_tDPT_prmn" dataDxfId="343">
      <calculatedColumnFormula>IF(個体表[[#This Row],[tDPT_prmn]]="","",(個体表[[#This Row],[tDPT_prmn]]-個体表[[#This Row],[tDPT_mn]])/個体表[[#This Row],[tDPT_mn]])</calculatedColumnFormula>
    </tableColumn>
    <tableColumn id="81" name="わざ名_prms" dataDxfId="342"/>
    <tableColumn id="54" name="ダメージ_prms" dataDxfId="341"/>
    <tableColumn id="55" name="Δ_D_prms" dataDxfId="340">
      <calculatedColumnFormula>IF(個体表[[#This Row],[ダメージ_prms]]="","",(個体表[[#This Row],[ダメージ_prms]]-個体表[[#This Row],[ダメージ_ms1]])/個体表[[#This Row],[ダメージ_ms1]])</calculatedColumnFormula>
    </tableColumn>
    <tableColumn id="82" name="通常わざ_cDPS_prm" dataDxfId="339"/>
    <tableColumn id="84" name="ゲージわざ_cDPS_prm" dataDxfId="338"/>
    <tableColumn id="56" name="cDPT_prm" dataDxfId="337"/>
    <tableColumn id="57" name="Δ_cDPT_prm" dataDxfId="336">
      <calculatedColumnFormula>IF(個体表[[#This Row],[cDPT_prm]]="","",(個体表[[#This Row],[cDPT_prm]]-MAX(個体表[[#This Row],[cDPT_ms1]],個体表[[#This Row],[cDPT_ms2]]))/MAX(個体表[[#This Row],[cDPT_ms1]],個体表[[#This Row],[cDPT_ms2]]))</calculatedColumnFormula>
    </tableColumn>
    <tableColumn id="91" name="Cyc_prm" dataDxfId="335"/>
    <tableColumn id="113" name="_fl" dataDxfId="334"/>
    <tableColumn id="102" name="_flType" dataDxfId="333">
      <calculatedColumnFormula>IF( $B$1="",0, IF($B$1=個体表[[#This Row],[タイプ1]],1, IF($B$1=個体表[[#This Row],[タイプ2]],1,0)))</calculatedColumnFormula>
    </tableColumn>
    <tableColumn id="117" name="_flNatk" dataDxfId="332">
      <calculatedColumnFormula>IF(個体表[[#This Row],[通常わざ]]="","",
INDEX(通常わざ表[],MATCH(個体表[[#This Row],[通常わざ]], 通常わざ表[わざ名], 0), COLUMN(通常わざ表[[#Headers],[タイプ]]))
)</calculatedColumnFormula>
    </tableColumn>
    <tableColumn id="107" name="_flSatk" dataDxfId="331">
      <calculatedColumnFormula>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calculatedColumnFormula>
    </tableColumn>
  </tableColumns>
  <tableStyleInfo name="TableStyleMedium3" showFirstColumn="0" showLastColumn="0" showRowStripes="1" showColumnStripes="0"/>
</table>
</file>

<file path=xl/tables/table7.xml><?xml version="1.0" encoding="utf-8"?>
<table xmlns="http://schemas.openxmlformats.org/spreadsheetml/2006/main" id="8" name="対策表" displayName="対策表"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T_n_b" dataDxfId="247"/>
    <tableColumn id="16" name="Δ_stDPT_n_b" dataDxfId="246"/>
    <tableColumn id="17" name="ゲージわざ_b" dataDxfId="245"/>
    <tableColumn id="18" name="stDPT_s_b" dataDxfId="244"/>
    <tableColumn id="19" name="Δ_stDPT_s_b" dataDxfId="243"/>
    <tableColumn id="20" name="Cyc_b" dataDxfId="242"/>
    <tableColumn id="21" name="scDPT_b" dataDxfId="241"/>
    <tableColumn id="22" name="Δ_scDPT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T_n_p" dataDxfId="233"/>
    <tableColumn id="29" name="Δ_stDPT_n_p" dataDxfId="232"/>
    <tableColumn id="30" name="ゲージわざ_p" dataDxfId="231"/>
    <tableColumn id="31" name="stDPT_s_p" dataDxfId="230"/>
    <tableColumn id="32" name="Δ_stDPT_s_p" dataDxfId="229"/>
    <tableColumn id="33" name="Cyc_p" dataDxfId="228"/>
    <tableColumn id="34" name="scDPT_p" dataDxfId="227"/>
    <tableColumn id="35" name="Δ_scDPT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T_n_b_w0" dataDxfId="219"/>
    <tableColumn id="255" name="Δ_stDPT_n_b_w0" dataDxfId="218"/>
    <tableColumn id="256" name="ゲージわざ_b_w0" dataDxfId="217"/>
    <tableColumn id="257" name="stDPT_s_b_w0" dataDxfId="216"/>
    <tableColumn id="258" name="Δ_stDPT_s_b_w0" dataDxfId="215"/>
    <tableColumn id="259" name="Cyc_b_w0" dataDxfId="214"/>
    <tableColumn id="260" name="scDPT_b_w0" dataDxfId="213"/>
    <tableColumn id="261" name="Δ_scDPT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T_n_p_w0" dataDxfId="205"/>
    <tableColumn id="269" name="Δ_stDPT_n_p_w0" dataDxfId="204"/>
    <tableColumn id="270" name="ゲージわざ_p_w0" dataDxfId="203"/>
    <tableColumn id="271" name="stDPT_s_p_w0" dataDxfId="202"/>
    <tableColumn id="272" name="Δ_stDPT_s_p_w0" dataDxfId="201"/>
    <tableColumn id="273" name="Cyc_p_w0" dataDxfId="200"/>
    <tableColumn id="274" name="scDPT_p_w0" dataDxfId="199"/>
    <tableColumn id="275" name="Δ_scDPT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T_n_b_w1" dataDxfId="191"/>
    <tableColumn id="311" name="Δ_stDPT_n_b_w1" dataDxfId="190"/>
    <tableColumn id="312" name="ゲージわざ_b_w1" dataDxfId="189"/>
    <tableColumn id="313" name="stDPT_s_b_w1" dataDxfId="188"/>
    <tableColumn id="314" name="Δ_stDPT_s_b_w1" dataDxfId="187"/>
    <tableColumn id="315" name="Cyc_b_w1" dataDxfId="186"/>
    <tableColumn id="316" name="scDPT_b_w1" dataDxfId="185"/>
    <tableColumn id="317" name="Δ_scDPT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T_n_p_w1" dataDxfId="177"/>
    <tableColumn id="325" name="Δ_stDPT_n_p_w1" dataDxfId="176"/>
    <tableColumn id="326" name="ゲージわざ_p_w1" dataDxfId="175"/>
    <tableColumn id="327" name="stDPT_s_p_w1" dataDxfId="174"/>
    <tableColumn id="328" name="Δ_stDPT_s_p_w1" dataDxfId="173"/>
    <tableColumn id="329" name="Cyc_p_w1" dataDxfId="172"/>
    <tableColumn id="330" name="scDPT_p_w1" dataDxfId="171"/>
    <tableColumn id="331" name="Δ_scDPT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T_n_b_w2" dataDxfId="163"/>
    <tableColumn id="339" name="Δ_stDPT_n_b_w2" dataDxfId="162"/>
    <tableColumn id="340" name="ゲージわざ_b_w2" dataDxfId="161"/>
    <tableColumn id="341" name="stDPT_s_b_w2" dataDxfId="160"/>
    <tableColumn id="342" name="Δ_stDPT_s_b_w2" dataDxfId="159"/>
    <tableColumn id="343" name="Cyc_b_w2" dataDxfId="158"/>
    <tableColumn id="344" name="scDPT_b_w2" dataDxfId="157"/>
    <tableColumn id="345" name="Δ_scDPT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T_n_p_w2" dataDxfId="149"/>
    <tableColumn id="353" name="Δ_stDPT_n_p_w2" dataDxfId="148"/>
    <tableColumn id="354" name="ゲージわざ_p_w2" dataDxfId="147"/>
    <tableColumn id="355" name="stDPT_s_p_w2" dataDxfId="146"/>
    <tableColumn id="356" name="Δ_stDPT_s_p_w2" dataDxfId="145"/>
    <tableColumn id="357" name="Cyc_p_w2" dataDxfId="144"/>
    <tableColumn id="358" name="scDPT_p_w2" dataDxfId="143"/>
    <tableColumn id="359" name="Δ_scDPT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T_n_b_w3" dataDxfId="135"/>
    <tableColumn id="367" name="Δ_stDPT_n_b_w3" dataDxfId="134"/>
    <tableColumn id="368" name="ゲージわざ_b_w3" dataDxfId="133"/>
    <tableColumn id="369" name="stDPT_s_b_w3" dataDxfId="132"/>
    <tableColumn id="370" name="Δ_stDPT_s_b_w3" dataDxfId="131"/>
    <tableColumn id="371" name="Cyc_b_w3" dataDxfId="130"/>
    <tableColumn id="372" name="scDPT_b_w3" dataDxfId="129"/>
    <tableColumn id="373" name="Δ_scDPT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T_n_p_w3" dataDxfId="121"/>
    <tableColumn id="381" name="Δ_stDPT_n_p_w3" dataDxfId="120"/>
    <tableColumn id="382" name="ゲージわざ_p_w3" dataDxfId="119"/>
    <tableColumn id="383" name="stDPT_s_p_w3" dataDxfId="118"/>
    <tableColumn id="384" name="Δ_stDPT_s_p_w3" dataDxfId="117"/>
    <tableColumn id="385" name="Cyc_p_w3" dataDxfId="116"/>
    <tableColumn id="386" name="scDPT_p_w3" dataDxfId="115"/>
    <tableColumn id="387" name="Δ_scDPT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T_n_b_w4" dataDxfId="107"/>
    <tableColumn id="395" name="Δ_stDPT_n_b_w4" dataDxfId="106"/>
    <tableColumn id="396" name="ゲージわざ_b_w4" dataDxfId="105"/>
    <tableColumn id="397" name="stDPT_s_b_w4" dataDxfId="104"/>
    <tableColumn id="398" name="Δ_stDPT_s_b_w4" dataDxfId="103"/>
    <tableColumn id="399" name="Cyc_b_w4" dataDxfId="102"/>
    <tableColumn id="400" name="scDPT_b_w4" dataDxfId="101"/>
    <tableColumn id="401" name="Δ_scDPT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T_n_p_w4" dataDxfId="93"/>
    <tableColumn id="409" name="Δ_stDPT_n_p_w4" dataDxfId="92"/>
    <tableColumn id="410" name="ゲージわざ_p_w4" dataDxfId="91"/>
    <tableColumn id="411" name="stDPT_s_p_w4" dataDxfId="90"/>
    <tableColumn id="412" name="Δ_stDPT_s_p_w4" dataDxfId="89"/>
    <tableColumn id="413" name="Cyc_p_w4" dataDxfId="88"/>
    <tableColumn id="414" name="scDPT_p_w4" dataDxfId="87"/>
    <tableColumn id="415" name="Δ_scDPT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T_n_b_w5" dataDxfId="79"/>
    <tableColumn id="423" name="Δ_stDPT_n_b_w5" dataDxfId="78"/>
    <tableColumn id="424" name="ゲージわざ_b_w5" dataDxfId="77"/>
    <tableColumn id="425" name="stDPT_s_b_w5" dataDxfId="76"/>
    <tableColumn id="426" name="Δ_stDPT_s_b_w5" dataDxfId="75"/>
    <tableColumn id="427" name="Cyc_b_w5" dataDxfId="74"/>
    <tableColumn id="428" name="scDPT_b_w5" dataDxfId="73"/>
    <tableColumn id="429" name="Δ_scDPT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T_n_p_w5" dataDxfId="65"/>
    <tableColumn id="437" name="Δ_stDPT_n_p_w5" dataDxfId="64"/>
    <tableColumn id="438" name="ゲージわざ_p_w5" dataDxfId="63"/>
    <tableColumn id="439" name="stDPT_s_p_w5" dataDxfId="62"/>
    <tableColumn id="440" name="Δ_stDPT_s_p_w5" dataDxfId="61"/>
    <tableColumn id="441" name="Cyc_p_w5" dataDxfId="60"/>
    <tableColumn id="442" name="scDPT_p_w5" dataDxfId="59"/>
    <tableColumn id="443" name="Δ_scDPT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T_n_b_w6" dataDxfId="51"/>
    <tableColumn id="451" name="Δ_stDPT_n_b_w6" dataDxfId="50"/>
    <tableColumn id="452" name="ゲージわざ_b_w6" dataDxfId="49"/>
    <tableColumn id="453" name="stDPT_s_b_w6" dataDxfId="48"/>
    <tableColumn id="454" name="Δ_stDPT_s_b_w6" dataDxfId="47"/>
    <tableColumn id="455" name="Cyc_b_w6" dataDxfId="46"/>
    <tableColumn id="456" name="scDPT_b_w6" dataDxfId="45"/>
    <tableColumn id="457" name="Δ_scDPT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T_n_p_w6" dataDxfId="37"/>
    <tableColumn id="465" name="Δ_stDPT_n_p_w6" dataDxfId="36"/>
    <tableColumn id="466" name="ゲージわざ_p_w6" dataDxfId="35"/>
    <tableColumn id="467" name="stDPT_s_p_w6" dataDxfId="34"/>
    <tableColumn id="468" name="Δ_stDPT_s_p_w6" dataDxfId="33"/>
    <tableColumn id="469" name="Cyc_p_w6" dataDxfId="32"/>
    <tableColumn id="470" name="scDPT_p_w6" dataDxfId="31"/>
    <tableColumn id="471" name="Δ_scDPT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T_n_b_w7" dataDxfId="23"/>
    <tableColumn id="479" name="Δ_stDPT_n_b_w7" dataDxfId="22"/>
    <tableColumn id="480" name="ゲージわざ_b_w7" dataDxfId="21"/>
    <tableColumn id="481" name="stDPT_s_b_w7" dataDxfId="20"/>
    <tableColumn id="482" name="Δ_stDPT_s_b_w7" dataDxfId="19"/>
    <tableColumn id="483" name="Cyc_b_w7" dataDxfId="18"/>
    <tableColumn id="484" name="scDPT_b_w7" dataDxfId="17"/>
    <tableColumn id="485" name="Δ_scDPT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T_n_p_w7" dataDxfId="9"/>
    <tableColumn id="493" name="Δ_stDPT_n_p_w7" dataDxfId="8"/>
    <tableColumn id="494" name="ゲージわざ_p_w7" dataDxfId="7"/>
    <tableColumn id="495" name="stDPT_s_p_w7" dataDxfId="6"/>
    <tableColumn id="496" name="Δ_stDPT_s_p_w7" dataDxfId="5"/>
    <tableColumn id="497" name="Cyc_p_w7" dataDxfId="4"/>
    <tableColumn id="498" name="scDPT_p_w7" dataDxfId="3"/>
    <tableColumn id="499" name="Δ_scDPT_p_w7" dataDxfId="2"/>
    <tableColumn id="500" name="KT_p_w7" dataDxfId="1"/>
    <tableColumn id="501" name="KTR_p_w7" dataDxfId="0"/>
  </tableColumns>
  <tableStyleInfo name="TableStyleMedium6" showFirstColumn="0" showLastColumn="0" showRowStripes="1" showColumnStripes="0"/>
</table>
</file>

<file path=xl/tables/table8.xml><?xml version="1.0" encoding="utf-8"?>
<table xmlns="http://schemas.openxmlformats.org/spreadsheetml/2006/main" id="13" name="リスト1" displayName="リスト1" ref="A2:H31" totalsRowShown="0" headerRowDxfId="327" dataDxfId="326">
  <autoFilter ref="A2:H31"/>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9.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10.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1.xml><?xml version="1.0" encoding="utf-8"?>
<table xmlns="http://schemas.openxmlformats.org/spreadsheetml/2006/main" id="18" name="リスト4" displayName="リスト4" ref="AB2:AI3" insertRow="1" totalsRowShown="0" headerRowDxfId="297" dataDxfId="296">
  <autoFilter ref="AB2:AI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2.xml><?xml version="1.0" encoding="utf-8"?>
<table xmlns="http://schemas.openxmlformats.org/spreadsheetml/2006/main" id="10" name="リスト411" displayName="リスト411" ref="AK2:AR3" insertRow="1" totalsRowShown="0" headerRowDxfId="287" dataDxfId="286">
  <autoFilter ref="AK2:AR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3.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id="7" name="タイプ別表" displayName="タイプ別表" ref="A1:I112" totalsRowShown="0" headerRowDxfId="267">
  <autoFilter ref="A1:I112"/>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5.xml><?xml version="1.0" encoding="utf-8"?>
<table xmlns="http://schemas.openxmlformats.org/spreadsheetml/2006/main" id="12" name="Version" displayName="Version" ref="A1:E17"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1.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4.emf"/><Relationship Id="rId10" Type="http://schemas.openxmlformats.org/officeDocument/2006/relationships/table" Target="../tables/table3.xml"/><Relationship Id="rId4" Type="http://schemas.openxmlformats.org/officeDocument/2006/relationships/control" Target="../activeX/activeX5.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9.xml"/><Relationship Id="rId5" Type="http://schemas.openxmlformats.org/officeDocument/2006/relationships/image" Target="../media/image6.emf"/><Relationship Id="rId4" Type="http://schemas.openxmlformats.org/officeDocument/2006/relationships/control" Target="../activeX/activeX8.xml"/><Relationship Id="rId9" Type="http://schemas.openxmlformats.org/officeDocument/2006/relationships/image" Target="../media/image8.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9.emf"/><Relationship Id="rId4"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image" Target="../media/image10.emf"/><Relationship Id="rId4" Type="http://schemas.openxmlformats.org/officeDocument/2006/relationships/control" Target="../activeX/activeX1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7.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4.xml"/><Relationship Id="rId5" Type="http://schemas.openxmlformats.org/officeDocument/2006/relationships/image" Target="../media/image1.emf"/><Relationship Id="rId10" Type="http://schemas.openxmlformats.org/officeDocument/2006/relationships/table" Target="../tables/table6.xml"/><Relationship Id="rId4" Type="http://schemas.openxmlformats.org/officeDocument/2006/relationships/control" Target="../activeX/activeX13.xml"/><Relationship Id="rId9" Type="http://schemas.openxmlformats.org/officeDocument/2006/relationships/image" Target="../media/image1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8.vml"/><Relationship Id="rId7" Type="http://schemas.openxmlformats.org/officeDocument/2006/relationships/image" Target="../media/image14.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7.xml"/><Relationship Id="rId11" Type="http://schemas.openxmlformats.org/officeDocument/2006/relationships/image" Target="../media/image16.emf"/><Relationship Id="rId5" Type="http://schemas.openxmlformats.org/officeDocument/2006/relationships/image" Target="../media/image13.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5.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1.emf"/><Relationship Id="rId18" Type="http://schemas.openxmlformats.org/officeDocument/2006/relationships/table" Target="../tables/table7.xml"/><Relationship Id="rId3" Type="http://schemas.openxmlformats.org/officeDocument/2006/relationships/vmlDrawing" Target="../drawings/vmlDrawing9.vml"/><Relationship Id="rId7" Type="http://schemas.openxmlformats.org/officeDocument/2006/relationships/image" Target="../media/image18.emf"/><Relationship Id="rId12" Type="http://schemas.openxmlformats.org/officeDocument/2006/relationships/control" Target="../activeX/activeX24.xml"/><Relationship Id="rId17" Type="http://schemas.openxmlformats.org/officeDocument/2006/relationships/image" Target="../media/image23.emf"/><Relationship Id="rId2" Type="http://schemas.openxmlformats.org/officeDocument/2006/relationships/drawing" Target="../drawings/drawing9.xml"/><Relationship Id="rId16" Type="http://schemas.openxmlformats.org/officeDocument/2006/relationships/control" Target="../activeX/activeX26.xml"/><Relationship Id="rId1" Type="http://schemas.openxmlformats.org/officeDocument/2006/relationships/printerSettings" Target="../printerSettings/printerSettings9.bin"/><Relationship Id="rId6" Type="http://schemas.openxmlformats.org/officeDocument/2006/relationships/control" Target="../activeX/activeX21.xml"/><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19.emf"/><Relationship Id="rId14" Type="http://schemas.openxmlformats.org/officeDocument/2006/relationships/control" Target="../activeX/activeX2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10.vml"/><Relationship Id="rId7" Type="http://schemas.openxmlformats.org/officeDocument/2006/relationships/image" Target="../media/image2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8.xml"/><Relationship Id="rId5" Type="http://schemas.openxmlformats.org/officeDocument/2006/relationships/image" Target="../media/image24.emf"/><Relationship Id="rId4" Type="http://schemas.openxmlformats.org/officeDocument/2006/relationships/control" Target="../activeX/activeX27.xml"/><Relationship Id="rId9" Type="http://schemas.openxmlformats.org/officeDocument/2006/relationships/image" Target="../media/image26.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control" Target="../activeX/activeX30.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image" Target="../media/image27.emf"/><Relationship Id="rId9"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32.emf"/><Relationship Id="rId18" Type="http://schemas.openxmlformats.org/officeDocument/2006/relationships/control" Target="../activeX/activeX38.xml"/><Relationship Id="rId26" Type="http://schemas.openxmlformats.org/officeDocument/2006/relationships/control" Target="../activeX/activeX42.xml"/><Relationship Id="rId3" Type="http://schemas.openxmlformats.org/officeDocument/2006/relationships/vmlDrawing" Target="../drawings/vmlDrawing12.vml"/><Relationship Id="rId21" Type="http://schemas.openxmlformats.org/officeDocument/2006/relationships/image" Target="../media/image36.emf"/><Relationship Id="rId34" Type="http://schemas.openxmlformats.org/officeDocument/2006/relationships/control" Target="../activeX/activeX46.xml"/><Relationship Id="rId7" Type="http://schemas.openxmlformats.org/officeDocument/2006/relationships/image" Target="../media/image29.emf"/><Relationship Id="rId12" Type="http://schemas.openxmlformats.org/officeDocument/2006/relationships/control" Target="../activeX/activeX35.xml"/><Relationship Id="rId17" Type="http://schemas.openxmlformats.org/officeDocument/2006/relationships/image" Target="../media/image34.emf"/><Relationship Id="rId25" Type="http://schemas.openxmlformats.org/officeDocument/2006/relationships/image" Target="../media/image38.emf"/><Relationship Id="rId33" Type="http://schemas.openxmlformats.org/officeDocument/2006/relationships/image" Target="../media/image42.emf"/><Relationship Id="rId2" Type="http://schemas.openxmlformats.org/officeDocument/2006/relationships/drawing" Target="../drawings/drawing12.xml"/><Relationship Id="rId16" Type="http://schemas.openxmlformats.org/officeDocument/2006/relationships/control" Target="../activeX/activeX37.xml"/><Relationship Id="rId20" Type="http://schemas.openxmlformats.org/officeDocument/2006/relationships/control" Target="../activeX/activeX39.xml"/><Relationship Id="rId29" Type="http://schemas.openxmlformats.org/officeDocument/2006/relationships/image" Target="../media/image40.emf"/><Relationship Id="rId1" Type="http://schemas.openxmlformats.org/officeDocument/2006/relationships/printerSettings" Target="../printerSettings/printerSettings11.bin"/><Relationship Id="rId6" Type="http://schemas.openxmlformats.org/officeDocument/2006/relationships/control" Target="../activeX/activeX32.xml"/><Relationship Id="rId11" Type="http://schemas.openxmlformats.org/officeDocument/2006/relationships/image" Target="../media/image31.emf"/><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44.emf"/><Relationship Id="rId5" Type="http://schemas.openxmlformats.org/officeDocument/2006/relationships/image" Target="../media/image28.emf"/><Relationship Id="rId15" Type="http://schemas.openxmlformats.org/officeDocument/2006/relationships/image" Target="../media/image33.emf"/><Relationship Id="rId23" Type="http://schemas.openxmlformats.org/officeDocument/2006/relationships/image" Target="../media/image37.emf"/><Relationship Id="rId28" Type="http://schemas.openxmlformats.org/officeDocument/2006/relationships/control" Target="../activeX/activeX43.xml"/><Relationship Id="rId36" Type="http://schemas.openxmlformats.org/officeDocument/2006/relationships/control" Target="../activeX/activeX47.xml"/><Relationship Id="rId10" Type="http://schemas.openxmlformats.org/officeDocument/2006/relationships/control" Target="../activeX/activeX34.xml"/><Relationship Id="rId19" Type="http://schemas.openxmlformats.org/officeDocument/2006/relationships/image" Target="../media/image35.emf"/><Relationship Id="rId31" Type="http://schemas.openxmlformats.org/officeDocument/2006/relationships/image" Target="../media/image41.emf"/><Relationship Id="rId4" Type="http://schemas.openxmlformats.org/officeDocument/2006/relationships/control" Target="../activeX/activeX31.xml"/><Relationship Id="rId9" Type="http://schemas.openxmlformats.org/officeDocument/2006/relationships/image" Target="../media/image30.emf"/><Relationship Id="rId14" Type="http://schemas.openxmlformats.org/officeDocument/2006/relationships/control" Target="../activeX/activeX36.xml"/><Relationship Id="rId22" Type="http://schemas.openxmlformats.org/officeDocument/2006/relationships/control" Target="../activeX/activeX40.xml"/><Relationship Id="rId27" Type="http://schemas.openxmlformats.org/officeDocument/2006/relationships/image" Target="../media/image39.emf"/><Relationship Id="rId30" Type="http://schemas.openxmlformats.org/officeDocument/2006/relationships/control" Target="../activeX/activeX44.xml"/><Relationship Id="rId35"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5.emf"/><Relationship Id="rId4" Type="http://schemas.openxmlformats.org/officeDocument/2006/relationships/control" Target="../activeX/activeX4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46.emf"/><Relationship Id="rId4" Type="http://schemas.openxmlformats.org/officeDocument/2006/relationships/control" Target="../activeX/activeX49.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vmlDrawing" Target="../drawings/vmlDrawing15.vml"/><Relationship Id="rId7" Type="http://schemas.openxmlformats.org/officeDocument/2006/relationships/image" Target="../media/image48.emf"/><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ontrol" Target="../activeX/activeX51.xml"/><Relationship Id="rId5" Type="http://schemas.openxmlformats.org/officeDocument/2006/relationships/image" Target="../media/image47.emf"/><Relationship Id="rId4" Type="http://schemas.openxmlformats.org/officeDocument/2006/relationships/control" Target="../activeX/activeX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S651"/>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 style="22" customWidth="1"/>
    <col min="17" max="17" width="22" style="21" customWidth="1"/>
    <col min="18" max="19" width="17.6640625" style="21" customWidth="1"/>
    <col min="20" max="16384" width="8.88671875" style="21"/>
  </cols>
  <sheetData>
    <row r="1" spans="1:19" s="41" customFormat="1" ht="35.25" customHeight="1" x14ac:dyDescent="0.4">
      <c r="A1" s="42" t="s">
        <v>1465</v>
      </c>
      <c r="B1" s="42" t="s">
        <v>1537</v>
      </c>
      <c r="C1" s="42" t="s">
        <v>1702</v>
      </c>
      <c r="D1" s="42" t="s">
        <v>1703</v>
      </c>
      <c r="E1" s="42" t="s">
        <v>1464</v>
      </c>
      <c r="F1" s="42" t="s">
        <v>1463</v>
      </c>
      <c r="G1" s="42" t="s">
        <v>1462</v>
      </c>
      <c r="H1" s="42" t="s">
        <v>1461</v>
      </c>
      <c r="I1" s="42" t="s">
        <v>1704</v>
      </c>
      <c r="J1" s="42" t="s">
        <v>1460</v>
      </c>
      <c r="K1" s="42" t="s">
        <v>1459</v>
      </c>
      <c r="L1" s="42" t="s">
        <v>1458</v>
      </c>
      <c r="M1" s="43" t="s">
        <v>1457</v>
      </c>
      <c r="N1" s="42" t="s">
        <v>2820</v>
      </c>
      <c r="O1" s="42" t="s">
        <v>2399</v>
      </c>
      <c r="P1" s="42" t="s">
        <v>1705</v>
      </c>
      <c r="Q1" s="42" t="s">
        <v>2400</v>
      </c>
      <c r="R1" s="42" t="s">
        <v>3632</v>
      </c>
      <c r="S1" s="42" t="s">
        <v>3633</v>
      </c>
    </row>
    <row r="2" spans="1:19" x14ac:dyDescent="0.45">
      <c r="A2" s="21">
        <v>1</v>
      </c>
      <c r="B2" s="21" t="s">
        <v>1456</v>
      </c>
      <c r="C2" s="35" t="s">
        <v>32</v>
      </c>
      <c r="D2" s="34" t="s">
        <v>12</v>
      </c>
      <c r="E2" s="21">
        <v>1115</v>
      </c>
      <c r="F2" s="21">
        <v>128</v>
      </c>
      <c r="G2" s="21">
        <v>118</v>
      </c>
      <c r="H2" s="21">
        <v>111</v>
      </c>
      <c r="I2" s="21" t="s">
        <v>336</v>
      </c>
      <c r="J2" s="21" t="s">
        <v>336</v>
      </c>
      <c r="K2" s="21" t="s">
        <v>336</v>
      </c>
      <c r="M2" s="21">
        <v>3</v>
      </c>
      <c r="N2" s="29" t="s">
        <v>461</v>
      </c>
      <c r="O2" s="29"/>
      <c r="P2" s="34" t="s">
        <v>2451</v>
      </c>
      <c r="Q2" s="29" t="s">
        <v>2588</v>
      </c>
      <c r="S2" s="21" t="s">
        <v>1455</v>
      </c>
    </row>
    <row r="3" spans="1:19" x14ac:dyDescent="0.45">
      <c r="A3" s="21">
        <v>2</v>
      </c>
      <c r="B3" s="21" t="s">
        <v>1455</v>
      </c>
      <c r="C3" s="35" t="s">
        <v>32</v>
      </c>
      <c r="D3" s="34" t="s">
        <v>12</v>
      </c>
      <c r="E3" s="21">
        <v>1699</v>
      </c>
      <c r="F3" s="21">
        <v>155</v>
      </c>
      <c r="G3" s="21">
        <v>151</v>
      </c>
      <c r="H3" s="21">
        <v>143</v>
      </c>
      <c r="I3" s="21" t="s">
        <v>336</v>
      </c>
      <c r="J3" s="21" t="s">
        <v>336</v>
      </c>
      <c r="K3" s="21" t="s">
        <v>336</v>
      </c>
      <c r="M3" s="21">
        <v>3</v>
      </c>
      <c r="N3" s="34" t="s">
        <v>1183</v>
      </c>
      <c r="O3" s="34"/>
      <c r="P3" s="34" t="s">
        <v>2452</v>
      </c>
      <c r="Q3" s="29" t="s">
        <v>2588</v>
      </c>
      <c r="R3" s="21" t="s">
        <v>1456</v>
      </c>
      <c r="S3" s="21" t="s">
        <v>1454</v>
      </c>
    </row>
    <row r="4" spans="1:19" x14ac:dyDescent="0.45">
      <c r="A4" s="21">
        <v>3</v>
      </c>
      <c r="B4" s="21" t="s">
        <v>1454</v>
      </c>
      <c r="C4" s="35" t="s">
        <v>32</v>
      </c>
      <c r="D4" s="34" t="s">
        <v>12</v>
      </c>
      <c r="E4" s="21">
        <v>2720</v>
      </c>
      <c r="F4" s="21">
        <v>190</v>
      </c>
      <c r="G4" s="21">
        <v>198</v>
      </c>
      <c r="H4" s="21">
        <v>189</v>
      </c>
      <c r="I4" s="21" t="s">
        <v>336</v>
      </c>
      <c r="J4" s="21" t="s">
        <v>336</v>
      </c>
      <c r="K4" s="21" t="s">
        <v>336</v>
      </c>
      <c r="M4" s="21">
        <v>3</v>
      </c>
      <c r="N4" s="34" t="s">
        <v>1183</v>
      </c>
      <c r="O4" s="34"/>
      <c r="P4" s="34" t="s">
        <v>1111</v>
      </c>
      <c r="Q4" s="29" t="s">
        <v>2589</v>
      </c>
      <c r="R4" s="21" t="s">
        <v>1455</v>
      </c>
    </row>
    <row r="5" spans="1:19" x14ac:dyDescent="0.45">
      <c r="A5" s="21">
        <v>4</v>
      </c>
      <c r="B5" s="21" t="s">
        <v>1453</v>
      </c>
      <c r="C5" s="31" t="s">
        <v>22</v>
      </c>
      <c r="E5" s="21">
        <v>980</v>
      </c>
      <c r="F5" s="21">
        <v>118</v>
      </c>
      <c r="G5" s="21">
        <v>116</v>
      </c>
      <c r="H5" s="21">
        <v>93</v>
      </c>
      <c r="I5" s="21" t="s">
        <v>336</v>
      </c>
      <c r="J5" s="21" t="s">
        <v>336</v>
      </c>
      <c r="K5" s="21" t="s">
        <v>336</v>
      </c>
      <c r="M5" s="21">
        <v>3</v>
      </c>
      <c r="N5" s="29" t="s">
        <v>700</v>
      </c>
      <c r="O5" s="29"/>
      <c r="P5" s="31" t="s">
        <v>2453</v>
      </c>
      <c r="Q5" s="29" t="s">
        <v>2588</v>
      </c>
      <c r="S5" s="21" t="s">
        <v>1452</v>
      </c>
    </row>
    <row r="6" spans="1:19" x14ac:dyDescent="0.45">
      <c r="A6" s="21">
        <v>5</v>
      </c>
      <c r="B6" s="21" t="s">
        <v>1452</v>
      </c>
      <c r="C6" s="31" t="s">
        <v>22</v>
      </c>
      <c r="E6" s="21">
        <v>1653</v>
      </c>
      <c r="F6" s="21">
        <v>151</v>
      </c>
      <c r="G6" s="21">
        <v>158</v>
      </c>
      <c r="H6" s="21">
        <v>126</v>
      </c>
      <c r="I6" s="21" t="s">
        <v>336</v>
      </c>
      <c r="J6" s="21" t="s">
        <v>336</v>
      </c>
      <c r="K6" s="21" t="s">
        <v>336</v>
      </c>
      <c r="M6" s="21">
        <v>3</v>
      </c>
      <c r="N6" s="31" t="s">
        <v>1451</v>
      </c>
      <c r="O6" s="29" t="s">
        <v>1475</v>
      </c>
      <c r="P6" s="31" t="s">
        <v>2454</v>
      </c>
      <c r="Q6" s="29" t="s">
        <v>2588</v>
      </c>
      <c r="R6" s="21" t="s">
        <v>1453</v>
      </c>
      <c r="S6" s="21" t="s">
        <v>227</v>
      </c>
    </row>
    <row r="7" spans="1:19" x14ac:dyDescent="0.45">
      <c r="A7" s="21">
        <v>6</v>
      </c>
      <c r="B7" s="21" t="s">
        <v>227</v>
      </c>
      <c r="C7" s="36" t="s">
        <v>72</v>
      </c>
      <c r="D7" s="31" t="s">
        <v>22</v>
      </c>
      <c r="E7" s="21">
        <v>2889</v>
      </c>
      <c r="F7" s="21">
        <v>186</v>
      </c>
      <c r="G7" s="21">
        <v>223</v>
      </c>
      <c r="H7" s="21">
        <v>173</v>
      </c>
      <c r="I7" s="21" t="s">
        <v>336</v>
      </c>
      <c r="J7" s="21" t="s">
        <v>336</v>
      </c>
      <c r="K7" s="21" t="s">
        <v>336</v>
      </c>
      <c r="M7" s="21">
        <v>3</v>
      </c>
      <c r="N7" s="36" t="s">
        <v>1450</v>
      </c>
      <c r="O7" s="36" t="s">
        <v>2585</v>
      </c>
      <c r="P7" s="31" t="s">
        <v>2455</v>
      </c>
      <c r="Q7" s="29" t="s">
        <v>2590</v>
      </c>
      <c r="R7" s="21" t="s">
        <v>1452</v>
      </c>
    </row>
    <row r="8" spans="1:19" x14ac:dyDescent="0.45">
      <c r="A8" s="21">
        <v>7</v>
      </c>
      <c r="B8" s="21" t="s">
        <v>1449</v>
      </c>
      <c r="C8" s="37" t="s">
        <v>111</v>
      </c>
      <c r="E8" s="21">
        <v>946</v>
      </c>
      <c r="F8" s="21">
        <v>127</v>
      </c>
      <c r="G8" s="21">
        <v>94</v>
      </c>
      <c r="H8" s="21">
        <v>121</v>
      </c>
      <c r="I8" s="21" t="s">
        <v>336</v>
      </c>
      <c r="J8" s="21" t="s">
        <v>336</v>
      </c>
      <c r="K8" s="21" t="s">
        <v>336</v>
      </c>
      <c r="M8" s="21">
        <v>3</v>
      </c>
      <c r="N8" s="37" t="s">
        <v>525</v>
      </c>
      <c r="O8" s="37"/>
      <c r="P8" s="37" t="s">
        <v>2456</v>
      </c>
      <c r="Q8" s="29" t="s">
        <v>2588</v>
      </c>
      <c r="S8" s="21" t="s">
        <v>1448</v>
      </c>
    </row>
    <row r="9" spans="1:19" x14ac:dyDescent="0.45">
      <c r="A9" s="21">
        <v>8</v>
      </c>
      <c r="B9" s="21" t="s">
        <v>1448</v>
      </c>
      <c r="C9" s="37" t="s">
        <v>111</v>
      </c>
      <c r="E9" s="21">
        <v>1488</v>
      </c>
      <c r="F9" s="21">
        <v>153</v>
      </c>
      <c r="G9" s="21">
        <v>126</v>
      </c>
      <c r="H9" s="21">
        <v>155</v>
      </c>
      <c r="I9" s="21" t="s">
        <v>336</v>
      </c>
      <c r="J9" s="21" t="s">
        <v>336</v>
      </c>
      <c r="K9" s="21" t="s">
        <v>336</v>
      </c>
      <c r="M9" s="21">
        <v>3</v>
      </c>
      <c r="N9" s="27" t="s">
        <v>407</v>
      </c>
      <c r="O9" s="27"/>
      <c r="P9" s="37" t="s">
        <v>2457</v>
      </c>
      <c r="Q9" s="29" t="s">
        <v>2588</v>
      </c>
      <c r="R9" s="21" t="s">
        <v>1449</v>
      </c>
      <c r="S9" s="21" t="s">
        <v>234</v>
      </c>
    </row>
    <row r="10" spans="1:19"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2458</v>
      </c>
      <c r="Q10" s="29" t="s">
        <v>2591</v>
      </c>
      <c r="R10" s="21" t="s">
        <v>1448</v>
      </c>
    </row>
    <row r="11" spans="1:19" x14ac:dyDescent="0.45">
      <c r="A11" s="21">
        <v>10</v>
      </c>
      <c r="B11" s="21" t="s">
        <v>1447</v>
      </c>
      <c r="C11" s="30" t="s">
        <v>29</v>
      </c>
      <c r="E11" s="21">
        <v>437</v>
      </c>
      <c r="F11" s="21">
        <v>128</v>
      </c>
      <c r="G11" s="21">
        <v>55</v>
      </c>
      <c r="H11" s="21">
        <v>55</v>
      </c>
      <c r="I11" s="21" t="s">
        <v>336</v>
      </c>
      <c r="K11" s="21" t="s">
        <v>336</v>
      </c>
      <c r="M11" s="21">
        <v>1</v>
      </c>
      <c r="N11" s="29" t="s">
        <v>641</v>
      </c>
      <c r="O11" s="29"/>
      <c r="P11" s="29" t="s">
        <v>640</v>
      </c>
      <c r="S11" s="21" t="s">
        <v>1446</v>
      </c>
    </row>
    <row r="12" spans="1:19" x14ac:dyDescent="0.45">
      <c r="A12" s="21">
        <v>11</v>
      </c>
      <c r="B12" s="21" t="s">
        <v>1446</v>
      </c>
      <c r="C12" s="30" t="s">
        <v>29</v>
      </c>
      <c r="E12" s="21">
        <v>450</v>
      </c>
      <c r="F12" s="21">
        <v>137</v>
      </c>
      <c r="G12" s="21">
        <v>45</v>
      </c>
      <c r="H12" s="21">
        <v>80</v>
      </c>
      <c r="I12" s="21" t="s">
        <v>336</v>
      </c>
      <c r="K12" s="21" t="s">
        <v>336</v>
      </c>
      <c r="M12" s="21">
        <v>1</v>
      </c>
      <c r="N12" s="29" t="s">
        <v>641</v>
      </c>
      <c r="O12" s="29"/>
      <c r="P12" s="29" t="s">
        <v>640</v>
      </c>
      <c r="R12" s="21" t="s">
        <v>1447</v>
      </c>
      <c r="S12" s="21" t="s">
        <v>1445</v>
      </c>
    </row>
    <row r="13" spans="1:19" x14ac:dyDescent="0.45">
      <c r="A13" s="21">
        <v>12</v>
      </c>
      <c r="B13" s="21" t="s">
        <v>1445</v>
      </c>
      <c r="C13" s="36" t="s">
        <v>72</v>
      </c>
      <c r="D13" s="30" t="s">
        <v>29</v>
      </c>
      <c r="E13" s="21">
        <v>1827</v>
      </c>
      <c r="F13" s="21">
        <v>155</v>
      </c>
      <c r="G13" s="21">
        <v>167</v>
      </c>
      <c r="H13" s="21">
        <v>137</v>
      </c>
      <c r="I13" s="21" t="s">
        <v>336</v>
      </c>
      <c r="K13" s="21" t="s">
        <v>336</v>
      </c>
      <c r="M13" s="21">
        <v>1</v>
      </c>
      <c r="N13" s="25" t="s">
        <v>968</v>
      </c>
      <c r="O13" s="30" t="s">
        <v>38</v>
      </c>
      <c r="P13" s="25" t="s">
        <v>1444</v>
      </c>
      <c r="R13" s="21" t="s">
        <v>1446</v>
      </c>
    </row>
    <row r="14" spans="1:19" x14ac:dyDescent="0.45">
      <c r="A14" s="21">
        <v>13</v>
      </c>
      <c r="B14" s="21" t="s">
        <v>1443</v>
      </c>
      <c r="C14" s="35" t="s">
        <v>32</v>
      </c>
      <c r="D14" s="30" t="s">
        <v>29</v>
      </c>
      <c r="E14" s="21">
        <v>456</v>
      </c>
      <c r="F14" s="21">
        <v>120</v>
      </c>
      <c r="G14" s="21">
        <v>63</v>
      </c>
      <c r="H14" s="21">
        <v>50</v>
      </c>
      <c r="I14" s="21" t="s">
        <v>5404</v>
      </c>
      <c r="K14" s="21" t="s">
        <v>336</v>
      </c>
      <c r="M14" s="21">
        <v>1</v>
      </c>
      <c r="N14" s="35" t="s">
        <v>627</v>
      </c>
      <c r="O14" s="35"/>
      <c r="P14" s="29" t="s">
        <v>640</v>
      </c>
      <c r="Q14" s="29" t="s">
        <v>2588</v>
      </c>
      <c r="S14" s="21" t="s">
        <v>1442</v>
      </c>
    </row>
    <row r="15" spans="1:19" x14ac:dyDescent="0.45">
      <c r="A15" s="21">
        <v>14</v>
      </c>
      <c r="B15" s="21" t="s">
        <v>1442</v>
      </c>
      <c r="C15" s="35" t="s">
        <v>32</v>
      </c>
      <c r="D15" s="30" t="s">
        <v>29</v>
      </c>
      <c r="E15" s="21">
        <v>432</v>
      </c>
      <c r="F15" s="21">
        <v>128</v>
      </c>
      <c r="G15" s="21">
        <v>46</v>
      </c>
      <c r="H15" s="21">
        <v>75</v>
      </c>
      <c r="I15" s="21" t="s">
        <v>5404</v>
      </c>
      <c r="K15" s="21" t="s">
        <v>336</v>
      </c>
      <c r="M15" s="21">
        <v>1</v>
      </c>
      <c r="N15" s="35" t="s">
        <v>627</v>
      </c>
      <c r="O15" s="35"/>
      <c r="P15" s="29" t="s">
        <v>640</v>
      </c>
      <c r="Q15" s="29" t="s">
        <v>2588</v>
      </c>
      <c r="R15" s="21" t="s">
        <v>1443</v>
      </c>
      <c r="S15" s="21" t="s">
        <v>166</v>
      </c>
    </row>
    <row r="16" spans="1:19" x14ac:dyDescent="0.45">
      <c r="A16" s="21">
        <v>15</v>
      </c>
      <c r="B16" s="21" t="s">
        <v>166</v>
      </c>
      <c r="C16" s="35" t="s">
        <v>32</v>
      </c>
      <c r="D16" s="30" t="s">
        <v>29</v>
      </c>
      <c r="E16" s="21">
        <v>1846</v>
      </c>
      <c r="F16" s="21">
        <v>163</v>
      </c>
      <c r="G16" s="21">
        <v>169</v>
      </c>
      <c r="H16" s="21">
        <v>130</v>
      </c>
      <c r="I16" s="21" t="s">
        <v>5404</v>
      </c>
      <c r="K16" s="21" t="s">
        <v>336</v>
      </c>
      <c r="M16" s="21">
        <v>1</v>
      </c>
      <c r="N16" s="35" t="s">
        <v>1292</v>
      </c>
      <c r="O16" s="30" t="s">
        <v>38</v>
      </c>
      <c r="P16" s="30" t="s">
        <v>2139</v>
      </c>
      <c r="Q16" s="29" t="s">
        <v>2588</v>
      </c>
      <c r="R16" s="21" t="s">
        <v>1442</v>
      </c>
    </row>
    <row r="17" spans="1:19" x14ac:dyDescent="0.45">
      <c r="A17" s="21">
        <v>16</v>
      </c>
      <c r="B17" s="21" t="s">
        <v>1441</v>
      </c>
      <c r="C17" s="29" t="s">
        <v>68</v>
      </c>
      <c r="D17" s="36" t="s">
        <v>72</v>
      </c>
      <c r="E17" s="21">
        <v>680</v>
      </c>
      <c r="F17" s="21">
        <v>120</v>
      </c>
      <c r="G17" s="21">
        <v>85</v>
      </c>
      <c r="H17" s="21">
        <v>73</v>
      </c>
      <c r="I17" s="21" t="s">
        <v>336</v>
      </c>
      <c r="K17" s="21" t="s">
        <v>336</v>
      </c>
      <c r="M17" s="21">
        <v>1</v>
      </c>
      <c r="N17" s="29" t="s">
        <v>684</v>
      </c>
      <c r="O17" s="29"/>
      <c r="P17" s="36" t="s">
        <v>1439</v>
      </c>
      <c r="S17" s="21" t="s">
        <v>1440</v>
      </c>
    </row>
    <row r="18" spans="1:19" x14ac:dyDescent="0.45">
      <c r="A18" s="21">
        <v>17</v>
      </c>
      <c r="B18" s="21" t="s">
        <v>1440</v>
      </c>
      <c r="C18" s="29" t="s">
        <v>68</v>
      </c>
      <c r="D18" s="36" t="s">
        <v>72</v>
      </c>
      <c r="E18" s="21">
        <v>1194</v>
      </c>
      <c r="F18" s="21">
        <v>160</v>
      </c>
      <c r="G18" s="21">
        <v>117</v>
      </c>
      <c r="H18" s="21">
        <v>105</v>
      </c>
      <c r="I18" s="21" t="s">
        <v>336</v>
      </c>
      <c r="K18" s="21" t="s">
        <v>336</v>
      </c>
      <c r="M18" s="21">
        <v>1</v>
      </c>
      <c r="N18" s="36" t="s">
        <v>952</v>
      </c>
      <c r="O18" s="36"/>
      <c r="P18" s="36" t="s">
        <v>1439</v>
      </c>
      <c r="R18" s="21" t="s">
        <v>1441</v>
      </c>
      <c r="S18" s="21" t="s">
        <v>1438</v>
      </c>
    </row>
    <row r="19" spans="1:19" x14ac:dyDescent="0.45">
      <c r="A19" s="21">
        <v>18</v>
      </c>
      <c r="B19" s="21" t="s">
        <v>1438</v>
      </c>
      <c r="C19" s="29" t="s">
        <v>68</v>
      </c>
      <c r="D19" s="36" t="s">
        <v>72</v>
      </c>
      <c r="E19" s="21">
        <v>2129</v>
      </c>
      <c r="F19" s="21">
        <v>195</v>
      </c>
      <c r="G19" s="21">
        <v>166</v>
      </c>
      <c r="H19" s="21">
        <v>154</v>
      </c>
      <c r="I19" s="21" t="s">
        <v>336</v>
      </c>
      <c r="K19" s="21" t="s">
        <v>336</v>
      </c>
      <c r="M19" s="21">
        <v>1</v>
      </c>
      <c r="N19" s="36" t="s">
        <v>400</v>
      </c>
      <c r="O19" s="36" t="s">
        <v>1491</v>
      </c>
      <c r="P19" s="36" t="s">
        <v>1437</v>
      </c>
      <c r="Q19" s="36" t="s">
        <v>210</v>
      </c>
      <c r="R19" s="21" t="s">
        <v>1440</v>
      </c>
    </row>
    <row r="20" spans="1:19" x14ac:dyDescent="0.45">
      <c r="A20" s="21">
        <v>19</v>
      </c>
      <c r="B20" s="21" t="s">
        <v>1434</v>
      </c>
      <c r="C20" s="29" t="s">
        <v>68</v>
      </c>
      <c r="D20" s="27"/>
      <c r="E20" s="21">
        <v>734</v>
      </c>
      <c r="F20" s="21">
        <v>102</v>
      </c>
      <c r="G20" s="21">
        <v>103</v>
      </c>
      <c r="H20" s="21">
        <v>70</v>
      </c>
      <c r="I20" s="21" t="s">
        <v>336</v>
      </c>
      <c r="J20" s="21" t="s">
        <v>336</v>
      </c>
      <c r="K20" s="21" t="s">
        <v>336</v>
      </c>
      <c r="M20" s="21">
        <v>1</v>
      </c>
      <c r="N20" s="29" t="s">
        <v>684</v>
      </c>
      <c r="O20" s="29"/>
      <c r="P20" s="33" t="s">
        <v>2459</v>
      </c>
      <c r="Q20" s="29" t="s">
        <v>2588</v>
      </c>
      <c r="S20" s="21" t="s">
        <v>1433</v>
      </c>
    </row>
    <row r="21" spans="1:19" x14ac:dyDescent="0.45">
      <c r="A21" s="21">
        <v>19</v>
      </c>
      <c r="B21" s="21" t="s">
        <v>1436</v>
      </c>
      <c r="C21" s="29" t="s">
        <v>68</v>
      </c>
      <c r="D21" s="27" t="s">
        <v>78</v>
      </c>
      <c r="E21" s="21">
        <v>734</v>
      </c>
      <c r="F21" s="21">
        <v>102</v>
      </c>
      <c r="G21" s="21">
        <v>103</v>
      </c>
      <c r="H21" s="21">
        <v>70</v>
      </c>
      <c r="I21" s="21" t="s">
        <v>336</v>
      </c>
      <c r="K21" s="21" t="s">
        <v>336</v>
      </c>
      <c r="M21" s="21">
        <v>1</v>
      </c>
      <c r="N21" s="29" t="s">
        <v>684</v>
      </c>
      <c r="O21" s="29"/>
      <c r="P21" s="27" t="s">
        <v>1435</v>
      </c>
      <c r="S21" s="21" t="s">
        <v>1432</v>
      </c>
    </row>
    <row r="22" spans="1:19" x14ac:dyDescent="0.45">
      <c r="A22" s="21">
        <v>20</v>
      </c>
      <c r="B22" s="21" t="s">
        <v>1433</v>
      </c>
      <c r="C22" s="29" t="s">
        <v>68</v>
      </c>
      <c r="D22" s="27"/>
      <c r="E22" s="21">
        <v>1730</v>
      </c>
      <c r="F22" s="21">
        <v>146</v>
      </c>
      <c r="G22" s="21">
        <v>161</v>
      </c>
      <c r="H22" s="21">
        <v>139</v>
      </c>
      <c r="I22" s="21" t="s">
        <v>336</v>
      </c>
      <c r="J22" s="21" t="s">
        <v>336</v>
      </c>
      <c r="K22" s="21" t="s">
        <v>336</v>
      </c>
      <c r="M22" s="21">
        <v>1</v>
      </c>
      <c r="N22" s="27" t="s">
        <v>1376</v>
      </c>
      <c r="O22" s="27"/>
      <c r="P22" s="33" t="s">
        <v>2460</v>
      </c>
      <c r="Q22" s="29" t="s">
        <v>2588</v>
      </c>
      <c r="R22" s="21" t="s">
        <v>1434</v>
      </c>
    </row>
    <row r="23" spans="1:19" x14ac:dyDescent="0.45">
      <c r="A23" s="21">
        <v>20</v>
      </c>
      <c r="B23" s="21" t="s">
        <v>1432</v>
      </c>
      <c r="C23" s="29" t="s">
        <v>68</v>
      </c>
      <c r="D23" s="27" t="s">
        <v>78</v>
      </c>
      <c r="E23" s="21">
        <v>1705</v>
      </c>
      <c r="F23" s="21">
        <v>181</v>
      </c>
      <c r="G23" s="21">
        <v>135</v>
      </c>
      <c r="H23" s="21">
        <v>154</v>
      </c>
      <c r="I23" s="21" t="s">
        <v>336</v>
      </c>
      <c r="K23" s="21" t="s">
        <v>336</v>
      </c>
      <c r="M23" s="21">
        <v>1</v>
      </c>
      <c r="N23" s="27" t="s">
        <v>1376</v>
      </c>
      <c r="O23" s="27"/>
      <c r="P23" s="27" t="s">
        <v>1431</v>
      </c>
      <c r="R23" s="21" t="s">
        <v>1436</v>
      </c>
    </row>
    <row r="24" spans="1:19" x14ac:dyDescent="0.45">
      <c r="A24" s="21">
        <v>21</v>
      </c>
      <c r="B24" s="21" t="s">
        <v>1430</v>
      </c>
      <c r="C24" s="29" t="s">
        <v>68</v>
      </c>
      <c r="D24" s="36" t="s">
        <v>72</v>
      </c>
      <c r="E24" s="21">
        <v>798</v>
      </c>
      <c r="F24" s="21">
        <v>120</v>
      </c>
      <c r="G24" s="21">
        <v>112</v>
      </c>
      <c r="H24" s="21">
        <v>60</v>
      </c>
      <c r="K24" s="21" t="s">
        <v>336</v>
      </c>
      <c r="M24" s="21">
        <v>1</v>
      </c>
      <c r="N24" s="36" t="s">
        <v>954</v>
      </c>
      <c r="O24" s="36"/>
      <c r="P24" s="36" t="s">
        <v>1429</v>
      </c>
      <c r="Q24" s="28" t="s">
        <v>1500</v>
      </c>
      <c r="S24" s="21" t="s">
        <v>1428</v>
      </c>
    </row>
    <row r="25" spans="1:19" x14ac:dyDescent="0.45">
      <c r="A25" s="21">
        <v>22</v>
      </c>
      <c r="B25" s="21" t="s">
        <v>1428</v>
      </c>
      <c r="C25" s="29" t="s">
        <v>68</v>
      </c>
      <c r="D25" s="36" t="s">
        <v>72</v>
      </c>
      <c r="E25" s="21">
        <v>1997</v>
      </c>
      <c r="F25" s="21">
        <v>163</v>
      </c>
      <c r="G25" s="21">
        <v>182</v>
      </c>
      <c r="H25" s="21">
        <v>133</v>
      </c>
      <c r="K25" s="21" t="s">
        <v>336</v>
      </c>
      <c r="M25" s="21">
        <v>1</v>
      </c>
      <c r="N25" s="36" t="s">
        <v>567</v>
      </c>
      <c r="O25" s="36"/>
      <c r="P25" s="36" t="s">
        <v>1427</v>
      </c>
      <c r="Q25" s="28" t="s">
        <v>1500</v>
      </c>
      <c r="R25" s="21" t="s">
        <v>1430</v>
      </c>
    </row>
    <row r="26" spans="1:19" x14ac:dyDescent="0.45">
      <c r="A26" s="21">
        <v>23</v>
      </c>
      <c r="B26" s="21" t="s">
        <v>1426</v>
      </c>
      <c r="C26" s="35" t="s">
        <v>32</v>
      </c>
      <c r="E26" s="21">
        <v>927</v>
      </c>
      <c r="F26" s="21">
        <v>111</v>
      </c>
      <c r="G26" s="21">
        <v>110</v>
      </c>
      <c r="H26" s="21">
        <v>97</v>
      </c>
      <c r="I26" s="21" t="s">
        <v>336</v>
      </c>
      <c r="K26" s="21" t="s">
        <v>336</v>
      </c>
      <c r="M26" s="21">
        <v>3</v>
      </c>
      <c r="N26" s="35" t="s">
        <v>1425</v>
      </c>
      <c r="O26" s="35"/>
      <c r="P26" s="35" t="s">
        <v>1424</v>
      </c>
      <c r="Q26" s="35" t="s">
        <v>250</v>
      </c>
      <c r="S26" s="21" t="s">
        <v>193</v>
      </c>
    </row>
    <row r="27" spans="1:19" x14ac:dyDescent="0.45">
      <c r="A27" s="21">
        <v>24</v>
      </c>
      <c r="B27" s="21" t="s">
        <v>193</v>
      </c>
      <c r="C27" s="35" t="s">
        <v>32</v>
      </c>
      <c r="E27" s="21">
        <v>1921</v>
      </c>
      <c r="F27" s="21">
        <v>155</v>
      </c>
      <c r="G27" s="21">
        <v>167</v>
      </c>
      <c r="H27" s="21">
        <v>153</v>
      </c>
      <c r="I27" s="21" t="s">
        <v>336</v>
      </c>
      <c r="K27" s="21" t="s">
        <v>336</v>
      </c>
      <c r="M27" s="21">
        <v>3</v>
      </c>
      <c r="N27" s="27" t="s">
        <v>1423</v>
      </c>
      <c r="O27" s="27"/>
      <c r="P27" s="27" t="s">
        <v>1290</v>
      </c>
      <c r="R27" s="21" t="s">
        <v>1426</v>
      </c>
    </row>
    <row r="28" spans="1:19" x14ac:dyDescent="0.45">
      <c r="A28" s="21">
        <v>25</v>
      </c>
      <c r="B28" s="21" t="s">
        <v>5344</v>
      </c>
      <c r="C28" s="23" t="s">
        <v>8</v>
      </c>
      <c r="E28" s="21">
        <v>938</v>
      </c>
      <c r="F28" s="21">
        <v>111</v>
      </c>
      <c r="G28" s="21">
        <v>112</v>
      </c>
      <c r="H28" s="21">
        <v>96</v>
      </c>
      <c r="I28" s="21" t="s">
        <v>336</v>
      </c>
      <c r="M28" s="21">
        <v>1</v>
      </c>
      <c r="N28" s="23" t="s">
        <v>1421</v>
      </c>
      <c r="P28" s="23" t="s">
        <v>5379</v>
      </c>
    </row>
    <row r="29" spans="1:19" x14ac:dyDescent="0.45">
      <c r="A29" s="21">
        <v>25</v>
      </c>
      <c r="B29" s="21" t="s">
        <v>1422</v>
      </c>
      <c r="C29" s="23" t="s">
        <v>8</v>
      </c>
      <c r="E29" s="21">
        <v>938</v>
      </c>
      <c r="F29" s="21">
        <v>111</v>
      </c>
      <c r="G29" s="21">
        <v>112</v>
      </c>
      <c r="H29" s="21">
        <v>96</v>
      </c>
      <c r="I29" s="21" t="s">
        <v>336</v>
      </c>
      <c r="K29" s="21" t="s">
        <v>336</v>
      </c>
      <c r="M29" s="21">
        <v>1</v>
      </c>
      <c r="N29" s="23" t="s">
        <v>1421</v>
      </c>
      <c r="O29" s="29" t="s">
        <v>1047</v>
      </c>
      <c r="P29" s="23" t="s">
        <v>1420</v>
      </c>
      <c r="Q29" s="23" t="s">
        <v>2592</v>
      </c>
      <c r="R29" s="21" t="s">
        <v>1150</v>
      </c>
      <c r="S29" s="21" t="s">
        <v>7</v>
      </c>
    </row>
    <row r="30" spans="1:19" x14ac:dyDescent="0.45">
      <c r="A30" s="21">
        <v>25</v>
      </c>
      <c r="B30" s="21" t="s">
        <v>3195</v>
      </c>
      <c r="C30" s="23" t="s">
        <v>8</v>
      </c>
      <c r="E30" s="21">
        <v>938</v>
      </c>
      <c r="F30" s="21">
        <v>111</v>
      </c>
      <c r="G30" s="21">
        <v>112</v>
      </c>
      <c r="H30" s="21">
        <v>96</v>
      </c>
      <c r="N30" s="38" t="s">
        <v>3205</v>
      </c>
      <c r="P30" s="23" t="s">
        <v>3209</v>
      </c>
    </row>
    <row r="31" spans="1:19" x14ac:dyDescent="0.45">
      <c r="A31" s="21">
        <v>26</v>
      </c>
      <c r="B31" s="21" t="s">
        <v>7</v>
      </c>
      <c r="C31" s="23" t="s">
        <v>8</v>
      </c>
      <c r="E31" s="21">
        <v>2182</v>
      </c>
      <c r="F31" s="21">
        <v>155</v>
      </c>
      <c r="G31" s="21">
        <v>193</v>
      </c>
      <c r="H31" s="21">
        <v>151</v>
      </c>
      <c r="I31" s="21" t="s">
        <v>336</v>
      </c>
      <c r="K31" s="21" t="s">
        <v>336</v>
      </c>
      <c r="M31" s="21">
        <v>1</v>
      </c>
      <c r="N31" s="38" t="s">
        <v>5349</v>
      </c>
      <c r="O31" s="23" t="s">
        <v>115</v>
      </c>
      <c r="P31" s="23" t="s">
        <v>1416</v>
      </c>
      <c r="Q31" s="23" t="s">
        <v>222</v>
      </c>
      <c r="R31" s="21" t="s">
        <v>1422</v>
      </c>
    </row>
    <row r="32" spans="1:19" x14ac:dyDescent="0.45">
      <c r="A32" s="21">
        <v>26</v>
      </c>
      <c r="B32" s="21" t="s">
        <v>1419</v>
      </c>
      <c r="C32" s="23" t="s">
        <v>8</v>
      </c>
      <c r="D32" s="25" t="s">
        <v>18</v>
      </c>
      <c r="E32" s="21">
        <v>2286</v>
      </c>
      <c r="F32" s="21">
        <v>155</v>
      </c>
      <c r="G32" s="21">
        <v>201</v>
      </c>
      <c r="H32" s="21">
        <v>154</v>
      </c>
      <c r="I32" s="21" t="s">
        <v>336</v>
      </c>
      <c r="M32" s="21">
        <v>1</v>
      </c>
      <c r="N32" s="23" t="s">
        <v>1418</v>
      </c>
      <c r="O32" s="23"/>
      <c r="P32" s="23" t="s">
        <v>1417</v>
      </c>
    </row>
    <row r="33" spans="1:19" x14ac:dyDescent="0.45">
      <c r="A33" s="21">
        <v>27</v>
      </c>
      <c r="B33" s="21" t="s">
        <v>1413</v>
      </c>
      <c r="C33" s="33" t="s">
        <v>3</v>
      </c>
      <c r="D33" s="40"/>
      <c r="E33" s="21">
        <v>1261</v>
      </c>
      <c r="F33" s="21">
        <v>137</v>
      </c>
      <c r="G33" s="21">
        <v>126</v>
      </c>
      <c r="H33" s="21">
        <v>120</v>
      </c>
      <c r="I33" s="21" t="s">
        <v>336</v>
      </c>
      <c r="J33" s="21" t="s">
        <v>336</v>
      </c>
      <c r="K33" s="21" t="s">
        <v>336</v>
      </c>
      <c r="M33" s="21">
        <v>3</v>
      </c>
      <c r="N33" s="29" t="s">
        <v>1204</v>
      </c>
      <c r="O33" s="29"/>
      <c r="P33" s="33" t="s">
        <v>2461</v>
      </c>
      <c r="Q33" s="29" t="s">
        <v>2593</v>
      </c>
      <c r="S33" s="21" t="s">
        <v>212</v>
      </c>
    </row>
    <row r="34" spans="1:19" x14ac:dyDescent="0.45">
      <c r="A34" s="21">
        <v>27</v>
      </c>
      <c r="B34" s="21" t="s">
        <v>1415</v>
      </c>
      <c r="C34" s="24" t="s">
        <v>4</v>
      </c>
      <c r="D34" s="40" t="s">
        <v>62</v>
      </c>
      <c r="E34" s="21">
        <v>1293</v>
      </c>
      <c r="F34" s="21">
        <v>137</v>
      </c>
      <c r="G34" s="21">
        <v>125</v>
      </c>
      <c r="H34" s="21">
        <v>129</v>
      </c>
      <c r="I34" s="21" t="s">
        <v>336</v>
      </c>
      <c r="K34" s="21" t="s">
        <v>336</v>
      </c>
      <c r="L34" s="21">
        <v>7</v>
      </c>
      <c r="M34" s="21">
        <v>3</v>
      </c>
      <c r="N34" s="40" t="s">
        <v>1412</v>
      </c>
      <c r="O34" s="40"/>
      <c r="P34" s="24" t="s">
        <v>1414</v>
      </c>
      <c r="S34" s="21" t="s">
        <v>195</v>
      </c>
    </row>
    <row r="35" spans="1:19" x14ac:dyDescent="0.45">
      <c r="A35" s="21">
        <v>28</v>
      </c>
      <c r="B35" s="21" t="s">
        <v>212</v>
      </c>
      <c r="C35" s="33" t="s">
        <v>3</v>
      </c>
      <c r="D35" s="40"/>
      <c r="E35" s="21">
        <v>2374</v>
      </c>
      <c r="F35" s="21">
        <v>181</v>
      </c>
      <c r="G35" s="21">
        <v>182</v>
      </c>
      <c r="H35" s="21">
        <v>175</v>
      </c>
      <c r="I35" s="21" t="s">
        <v>336</v>
      </c>
      <c r="J35" s="21" t="s">
        <v>336</v>
      </c>
      <c r="K35" s="21" t="s">
        <v>336</v>
      </c>
      <c r="M35" s="21">
        <v>3</v>
      </c>
      <c r="N35" s="33" t="s">
        <v>1410</v>
      </c>
      <c r="O35" s="33"/>
      <c r="P35" s="39" t="s">
        <v>2462</v>
      </c>
      <c r="Q35" s="29" t="s">
        <v>2588</v>
      </c>
      <c r="R35" s="21" t="s">
        <v>1413</v>
      </c>
    </row>
    <row r="36" spans="1:19" x14ac:dyDescent="0.45">
      <c r="A36" s="21">
        <v>28</v>
      </c>
      <c r="B36" s="21" t="s">
        <v>195</v>
      </c>
      <c r="C36" s="24" t="s">
        <v>4</v>
      </c>
      <c r="D36" s="40" t="s">
        <v>62</v>
      </c>
      <c r="E36" s="21">
        <v>2432</v>
      </c>
      <c r="F36" s="21">
        <v>181</v>
      </c>
      <c r="G36" s="21">
        <v>177</v>
      </c>
      <c r="H36" s="21">
        <v>195</v>
      </c>
      <c r="I36" s="21" t="s">
        <v>336</v>
      </c>
      <c r="M36" s="21">
        <v>3</v>
      </c>
      <c r="N36" s="40" t="s">
        <v>1412</v>
      </c>
      <c r="O36" s="40"/>
      <c r="P36" s="33" t="s">
        <v>1411</v>
      </c>
      <c r="R36" s="21" t="s">
        <v>1415</v>
      </c>
    </row>
    <row r="37" spans="1:19" x14ac:dyDescent="0.45">
      <c r="A37" s="21">
        <v>29</v>
      </c>
      <c r="B37" s="21" t="s">
        <v>1409</v>
      </c>
      <c r="C37" s="35" t="s">
        <v>32</v>
      </c>
      <c r="E37" s="21">
        <v>816</v>
      </c>
      <c r="F37" s="21">
        <v>146</v>
      </c>
      <c r="G37" s="21">
        <v>86</v>
      </c>
      <c r="H37" s="21">
        <v>89</v>
      </c>
      <c r="I37" s="21" t="s">
        <v>336</v>
      </c>
      <c r="K37" s="21" t="s">
        <v>336</v>
      </c>
      <c r="M37" s="21">
        <v>3</v>
      </c>
      <c r="N37" s="27" t="s">
        <v>1406</v>
      </c>
      <c r="O37" s="27"/>
      <c r="P37" s="35" t="s">
        <v>1408</v>
      </c>
      <c r="S37" s="21" t="s">
        <v>1407</v>
      </c>
    </row>
    <row r="38" spans="1:19" x14ac:dyDescent="0.45">
      <c r="A38" s="21">
        <v>30</v>
      </c>
      <c r="B38" s="21" t="s">
        <v>1407</v>
      </c>
      <c r="C38" s="35" t="s">
        <v>32</v>
      </c>
      <c r="E38" s="21">
        <v>1309</v>
      </c>
      <c r="F38" s="21">
        <v>172</v>
      </c>
      <c r="G38" s="21">
        <v>117</v>
      </c>
      <c r="H38" s="21">
        <v>120</v>
      </c>
      <c r="I38" s="21" t="s">
        <v>336</v>
      </c>
      <c r="K38" s="21" t="s">
        <v>336</v>
      </c>
      <c r="M38" s="21">
        <v>3</v>
      </c>
      <c r="N38" s="27" t="s">
        <v>1406</v>
      </c>
      <c r="O38" s="27"/>
      <c r="P38" s="33" t="s">
        <v>1405</v>
      </c>
      <c r="R38" s="21" t="s">
        <v>1409</v>
      </c>
      <c r="S38" s="21" t="s">
        <v>268</v>
      </c>
    </row>
    <row r="39" spans="1:19" x14ac:dyDescent="0.45">
      <c r="A39" s="21">
        <v>31</v>
      </c>
      <c r="B39" s="21" t="s">
        <v>268</v>
      </c>
      <c r="C39" s="35" t="s">
        <v>32</v>
      </c>
      <c r="D39" s="33" t="s">
        <v>3</v>
      </c>
      <c r="E39" s="21">
        <v>2488</v>
      </c>
      <c r="F39" s="21">
        <v>207</v>
      </c>
      <c r="G39" s="21">
        <v>180</v>
      </c>
      <c r="H39" s="21">
        <v>173</v>
      </c>
      <c r="I39" s="21" t="s">
        <v>336</v>
      </c>
      <c r="K39" s="21" t="s">
        <v>336</v>
      </c>
      <c r="M39" s="21">
        <v>3</v>
      </c>
      <c r="N39" s="27" t="s">
        <v>583</v>
      </c>
      <c r="O39" s="27"/>
      <c r="P39" s="33" t="s">
        <v>1404</v>
      </c>
      <c r="R39" s="21" t="s">
        <v>1407</v>
      </c>
    </row>
    <row r="40" spans="1:19" x14ac:dyDescent="0.45">
      <c r="A40" s="21">
        <v>32</v>
      </c>
      <c r="B40" s="21" t="s">
        <v>1403</v>
      </c>
      <c r="C40" s="35" t="s">
        <v>32</v>
      </c>
      <c r="E40" s="21">
        <v>860</v>
      </c>
      <c r="F40" s="21">
        <v>130</v>
      </c>
      <c r="G40" s="21">
        <v>105</v>
      </c>
      <c r="H40" s="21">
        <v>76</v>
      </c>
      <c r="I40" s="21" t="s">
        <v>336</v>
      </c>
      <c r="K40" s="21" t="s">
        <v>336</v>
      </c>
      <c r="M40" s="21">
        <v>3</v>
      </c>
      <c r="N40" s="36" t="s">
        <v>1402</v>
      </c>
      <c r="O40" s="36"/>
      <c r="P40" s="29" t="s">
        <v>1401</v>
      </c>
      <c r="S40" s="21" t="s">
        <v>1400</v>
      </c>
    </row>
    <row r="41" spans="1:19" x14ac:dyDescent="0.45">
      <c r="A41" s="21">
        <v>33</v>
      </c>
      <c r="B41" s="21" t="s">
        <v>1400</v>
      </c>
      <c r="C41" s="35" t="s">
        <v>32</v>
      </c>
      <c r="E41" s="21">
        <v>1393</v>
      </c>
      <c r="F41" s="21">
        <v>156</v>
      </c>
      <c r="G41" s="21">
        <v>137</v>
      </c>
      <c r="H41" s="21">
        <v>111</v>
      </c>
      <c r="I41" s="21" t="s">
        <v>336</v>
      </c>
      <c r="K41" s="21" t="s">
        <v>336</v>
      </c>
      <c r="M41" s="21">
        <v>3</v>
      </c>
      <c r="N41" s="35" t="s">
        <v>538</v>
      </c>
      <c r="O41" s="35"/>
      <c r="P41" s="33" t="s">
        <v>1399</v>
      </c>
      <c r="R41" s="21" t="s">
        <v>1403</v>
      </c>
      <c r="S41" s="21" t="s">
        <v>1398</v>
      </c>
    </row>
    <row r="42" spans="1:19" x14ac:dyDescent="0.45">
      <c r="A42" s="21">
        <v>34</v>
      </c>
      <c r="B42" s="21" t="s">
        <v>1398</v>
      </c>
      <c r="C42" s="35" t="s">
        <v>32</v>
      </c>
      <c r="D42" s="33" t="s">
        <v>3</v>
      </c>
      <c r="E42" s="21">
        <v>2567</v>
      </c>
      <c r="F42" s="21">
        <v>191</v>
      </c>
      <c r="G42" s="21">
        <v>204</v>
      </c>
      <c r="H42" s="21">
        <v>156</v>
      </c>
      <c r="I42" s="21" t="s">
        <v>336</v>
      </c>
      <c r="K42" s="21" t="s">
        <v>336</v>
      </c>
      <c r="M42" s="21">
        <v>3</v>
      </c>
      <c r="N42" s="24" t="s">
        <v>827</v>
      </c>
      <c r="O42" s="30" t="s">
        <v>27</v>
      </c>
      <c r="P42" s="33" t="s">
        <v>1397</v>
      </c>
      <c r="R42" s="21" t="s">
        <v>1400</v>
      </c>
    </row>
    <row r="43" spans="1:19" x14ac:dyDescent="0.45">
      <c r="A43" s="21">
        <v>35</v>
      </c>
      <c r="B43" s="21" t="s">
        <v>1396</v>
      </c>
      <c r="C43" s="38" t="s">
        <v>61</v>
      </c>
      <c r="E43" s="21">
        <v>1155</v>
      </c>
      <c r="F43" s="21">
        <v>172</v>
      </c>
      <c r="G43" s="21">
        <v>107</v>
      </c>
      <c r="H43" s="21">
        <v>108</v>
      </c>
      <c r="I43" s="21" t="s">
        <v>336</v>
      </c>
      <c r="K43" s="21" t="s">
        <v>336</v>
      </c>
      <c r="M43" s="21">
        <v>1</v>
      </c>
      <c r="N43" s="25" t="s">
        <v>570</v>
      </c>
      <c r="O43" s="25"/>
      <c r="P43" s="38" t="s">
        <v>1395</v>
      </c>
      <c r="R43" s="21" t="s">
        <v>1148</v>
      </c>
      <c r="S43" s="21" t="s">
        <v>1394</v>
      </c>
    </row>
    <row r="44" spans="1:19" x14ac:dyDescent="0.45">
      <c r="A44" s="21">
        <v>36</v>
      </c>
      <c r="B44" s="21" t="s">
        <v>1394</v>
      </c>
      <c r="C44" s="38" t="s">
        <v>61</v>
      </c>
      <c r="E44" s="21">
        <v>2437</v>
      </c>
      <c r="F44" s="21">
        <v>216</v>
      </c>
      <c r="G44" s="21">
        <v>178</v>
      </c>
      <c r="H44" s="21">
        <v>162</v>
      </c>
      <c r="I44" s="21" t="s">
        <v>336</v>
      </c>
      <c r="K44" s="21" t="s">
        <v>336</v>
      </c>
      <c r="M44" s="21">
        <v>1</v>
      </c>
      <c r="N44" s="38" t="s">
        <v>1393</v>
      </c>
      <c r="O44" s="29" t="s">
        <v>287</v>
      </c>
      <c r="P44" s="24" t="s">
        <v>1392</v>
      </c>
      <c r="R44" s="21" t="s">
        <v>1396</v>
      </c>
    </row>
    <row r="45" spans="1:19" x14ac:dyDescent="0.45">
      <c r="A45" s="21">
        <v>37</v>
      </c>
      <c r="B45" s="21" t="s">
        <v>1388</v>
      </c>
      <c r="C45" s="31" t="s">
        <v>22</v>
      </c>
      <c r="E45" s="21">
        <v>883</v>
      </c>
      <c r="F45" s="21">
        <v>116</v>
      </c>
      <c r="G45" s="21">
        <v>96</v>
      </c>
      <c r="H45" s="21">
        <v>109</v>
      </c>
      <c r="J45" s="21" t="s">
        <v>336</v>
      </c>
      <c r="K45" s="21" t="s">
        <v>336</v>
      </c>
      <c r="M45" s="21">
        <v>3</v>
      </c>
      <c r="N45" s="29" t="s">
        <v>1387</v>
      </c>
      <c r="O45" s="29"/>
      <c r="P45" s="31" t="s">
        <v>454</v>
      </c>
      <c r="Q45" s="29" t="s">
        <v>2588</v>
      </c>
      <c r="S45" s="21" t="s">
        <v>275</v>
      </c>
    </row>
    <row r="46" spans="1:19" x14ac:dyDescent="0.45">
      <c r="A46" s="21">
        <v>37</v>
      </c>
      <c r="B46" s="21" t="s">
        <v>1391</v>
      </c>
      <c r="C46" s="40" t="s">
        <v>62</v>
      </c>
      <c r="E46" s="21">
        <v>883</v>
      </c>
      <c r="F46" s="21">
        <v>116</v>
      </c>
      <c r="G46" s="21">
        <v>96</v>
      </c>
      <c r="H46" s="21">
        <v>109</v>
      </c>
      <c r="I46" s="21" t="s">
        <v>336</v>
      </c>
      <c r="K46" s="21" t="s">
        <v>336</v>
      </c>
      <c r="L46" s="21">
        <v>7</v>
      </c>
      <c r="M46" s="21">
        <v>3</v>
      </c>
      <c r="N46" s="40" t="s">
        <v>1390</v>
      </c>
      <c r="O46" s="40"/>
      <c r="P46" s="27" t="s">
        <v>1389</v>
      </c>
      <c r="S46" s="21" t="s">
        <v>60</v>
      </c>
    </row>
    <row r="47" spans="1:19" x14ac:dyDescent="0.45">
      <c r="A47" s="21">
        <v>38</v>
      </c>
      <c r="B47" s="21" t="s">
        <v>275</v>
      </c>
      <c r="C47" s="31" t="s">
        <v>22</v>
      </c>
      <c r="E47" s="21">
        <v>2279</v>
      </c>
      <c r="F47" s="21">
        <v>177</v>
      </c>
      <c r="G47" s="21">
        <v>169</v>
      </c>
      <c r="H47" s="21">
        <v>190</v>
      </c>
      <c r="J47" s="21" t="s">
        <v>336</v>
      </c>
      <c r="K47" s="21" t="s">
        <v>336</v>
      </c>
      <c r="M47" s="21">
        <v>3</v>
      </c>
      <c r="N47" s="27" t="s">
        <v>1384</v>
      </c>
      <c r="O47" s="31" t="s">
        <v>138</v>
      </c>
      <c r="P47" s="31" t="s">
        <v>1383</v>
      </c>
      <c r="Q47" s="29" t="s">
        <v>5382</v>
      </c>
      <c r="R47" s="21" t="s">
        <v>1388</v>
      </c>
    </row>
    <row r="48" spans="1:19" x14ac:dyDescent="0.45">
      <c r="A48" s="21">
        <v>38</v>
      </c>
      <c r="B48" s="21" t="s">
        <v>60</v>
      </c>
      <c r="C48" s="40" t="s">
        <v>62</v>
      </c>
      <c r="D48" s="38" t="s">
        <v>61</v>
      </c>
      <c r="E48" s="21">
        <v>2309</v>
      </c>
      <c r="F48" s="21">
        <v>177</v>
      </c>
      <c r="G48" s="21">
        <v>170</v>
      </c>
      <c r="H48" s="21">
        <v>193</v>
      </c>
      <c r="I48" s="21" t="s">
        <v>336</v>
      </c>
      <c r="M48" s="21">
        <v>3</v>
      </c>
      <c r="N48" s="38" t="s">
        <v>1386</v>
      </c>
      <c r="O48" s="38"/>
      <c r="P48" s="25" t="s">
        <v>1385</v>
      </c>
      <c r="R48" s="21" t="s">
        <v>1391</v>
      </c>
    </row>
    <row r="49" spans="1:19" x14ac:dyDescent="0.45">
      <c r="A49" s="21">
        <v>39</v>
      </c>
      <c r="B49" s="21" t="s">
        <v>1382</v>
      </c>
      <c r="C49" s="29" t="s">
        <v>68</v>
      </c>
      <c r="D49" s="38" t="s">
        <v>61</v>
      </c>
      <c r="E49" s="21">
        <v>724</v>
      </c>
      <c r="F49" s="21">
        <v>251</v>
      </c>
      <c r="G49" s="21">
        <v>80</v>
      </c>
      <c r="H49" s="21">
        <v>41</v>
      </c>
      <c r="I49" s="21" t="s">
        <v>336</v>
      </c>
      <c r="K49" s="21" t="s">
        <v>336</v>
      </c>
      <c r="M49" s="21">
        <v>1</v>
      </c>
      <c r="N49" s="27" t="s">
        <v>1145</v>
      </c>
      <c r="O49" s="27"/>
      <c r="P49" s="24" t="s">
        <v>1381</v>
      </c>
      <c r="Q49" s="38" t="s">
        <v>2594</v>
      </c>
      <c r="R49" s="21" t="s">
        <v>1146</v>
      </c>
      <c r="S49" s="21" t="s">
        <v>1380</v>
      </c>
    </row>
    <row r="50" spans="1:19" x14ac:dyDescent="0.45">
      <c r="A50" s="21">
        <v>40</v>
      </c>
      <c r="B50" s="21" t="s">
        <v>1380</v>
      </c>
      <c r="C50" s="29" t="s">
        <v>68</v>
      </c>
      <c r="D50" s="38" t="s">
        <v>61</v>
      </c>
      <c r="E50" s="21">
        <v>1926</v>
      </c>
      <c r="F50" s="21">
        <v>295</v>
      </c>
      <c r="G50" s="21">
        <v>156</v>
      </c>
      <c r="H50" s="21">
        <v>90</v>
      </c>
      <c r="I50" s="21" t="s">
        <v>336</v>
      </c>
      <c r="K50" s="21" t="s">
        <v>336</v>
      </c>
      <c r="M50" s="21">
        <v>1</v>
      </c>
      <c r="N50" s="38" t="s">
        <v>1379</v>
      </c>
      <c r="O50" s="38"/>
      <c r="P50" s="38" t="s">
        <v>1378</v>
      </c>
      <c r="R50" s="21" t="s">
        <v>1382</v>
      </c>
    </row>
    <row r="51" spans="1:19" x14ac:dyDescent="0.45">
      <c r="A51" s="21">
        <v>41</v>
      </c>
      <c r="B51" s="21" t="s">
        <v>1377</v>
      </c>
      <c r="C51" s="35" t="s">
        <v>32</v>
      </c>
      <c r="D51" s="36" t="s">
        <v>72</v>
      </c>
      <c r="E51" s="21">
        <v>667</v>
      </c>
      <c r="F51" s="21">
        <v>120</v>
      </c>
      <c r="G51" s="21">
        <v>83</v>
      </c>
      <c r="H51" s="21">
        <v>73</v>
      </c>
      <c r="I51" s="21" t="s">
        <v>336</v>
      </c>
      <c r="J51" s="21" t="s">
        <v>336</v>
      </c>
      <c r="K51" s="21" t="s">
        <v>336</v>
      </c>
      <c r="M51" s="21">
        <v>1</v>
      </c>
      <c r="N51" s="27" t="s">
        <v>1376</v>
      </c>
      <c r="O51" s="27"/>
      <c r="P51" s="36" t="s">
        <v>2463</v>
      </c>
      <c r="Q51" s="29" t="s">
        <v>2595</v>
      </c>
      <c r="S51" s="21" t="s">
        <v>155</v>
      </c>
    </row>
    <row r="52" spans="1:19" x14ac:dyDescent="0.45">
      <c r="A52" s="21">
        <v>42</v>
      </c>
      <c r="B52" s="21" t="s">
        <v>155</v>
      </c>
      <c r="C52" s="35" t="s">
        <v>32</v>
      </c>
      <c r="D52" s="36" t="s">
        <v>72</v>
      </c>
      <c r="E52" s="21">
        <v>1976</v>
      </c>
      <c r="F52" s="21">
        <v>181</v>
      </c>
      <c r="G52" s="21">
        <v>161</v>
      </c>
      <c r="H52" s="21">
        <v>150</v>
      </c>
      <c r="I52" s="21" t="s">
        <v>336</v>
      </c>
      <c r="J52" s="21" t="s">
        <v>336</v>
      </c>
      <c r="K52" s="21" t="s">
        <v>336</v>
      </c>
      <c r="M52" s="21">
        <v>1</v>
      </c>
      <c r="N52" s="27" t="s">
        <v>1375</v>
      </c>
      <c r="O52" s="27"/>
      <c r="P52" s="36" t="s">
        <v>2464</v>
      </c>
      <c r="Q52" s="32" t="s">
        <v>2596</v>
      </c>
      <c r="R52" s="21" t="s">
        <v>1377</v>
      </c>
      <c r="S52" s="21" t="s">
        <v>256</v>
      </c>
    </row>
    <row r="53" spans="1:19" x14ac:dyDescent="0.45">
      <c r="A53" s="21">
        <v>43</v>
      </c>
      <c r="B53" s="21" t="s">
        <v>1374</v>
      </c>
      <c r="C53" s="35" t="s">
        <v>32</v>
      </c>
      <c r="D53" s="34" t="s">
        <v>12</v>
      </c>
      <c r="E53" s="21">
        <v>1228</v>
      </c>
      <c r="F53" s="21">
        <v>128</v>
      </c>
      <c r="G53" s="21">
        <v>131</v>
      </c>
      <c r="H53" s="21">
        <v>112</v>
      </c>
      <c r="I53" s="21" t="s">
        <v>336</v>
      </c>
      <c r="J53" s="21" t="s">
        <v>336</v>
      </c>
      <c r="K53" s="21" t="s">
        <v>336</v>
      </c>
      <c r="M53" s="21">
        <v>3</v>
      </c>
      <c r="N53" s="34" t="s">
        <v>1129</v>
      </c>
      <c r="O53" s="34"/>
      <c r="P53" s="34" t="s">
        <v>2465</v>
      </c>
      <c r="Q53" s="29" t="s">
        <v>2588</v>
      </c>
      <c r="S53" s="21" t="s">
        <v>1373</v>
      </c>
    </row>
    <row r="54" spans="1:19" x14ac:dyDescent="0.45">
      <c r="A54" s="21">
        <v>44</v>
      </c>
      <c r="B54" s="21" t="s">
        <v>1373</v>
      </c>
      <c r="C54" s="35" t="s">
        <v>32</v>
      </c>
      <c r="D54" s="34" t="s">
        <v>12</v>
      </c>
      <c r="E54" s="21">
        <v>1681</v>
      </c>
      <c r="F54" s="21">
        <v>155</v>
      </c>
      <c r="G54" s="21">
        <v>153</v>
      </c>
      <c r="H54" s="21">
        <v>136</v>
      </c>
      <c r="I54" s="21" t="s">
        <v>336</v>
      </c>
      <c r="J54" s="21" t="s">
        <v>336</v>
      </c>
      <c r="K54" s="21" t="s">
        <v>336</v>
      </c>
      <c r="M54" s="21">
        <v>3</v>
      </c>
      <c r="N54" s="34" t="s">
        <v>1129</v>
      </c>
      <c r="O54" s="34"/>
      <c r="P54" s="34" t="s">
        <v>2466</v>
      </c>
      <c r="Q54" s="29" t="s">
        <v>2588</v>
      </c>
      <c r="R54" s="21" t="s">
        <v>1374</v>
      </c>
      <c r="S54" s="21" t="s">
        <v>3634</v>
      </c>
    </row>
    <row r="55" spans="1:19" x14ac:dyDescent="0.45">
      <c r="A55" s="21">
        <v>45</v>
      </c>
      <c r="B55" s="21" t="s">
        <v>1372</v>
      </c>
      <c r="C55" s="35" t="s">
        <v>32</v>
      </c>
      <c r="D55" s="34" t="s">
        <v>12</v>
      </c>
      <c r="E55" s="21">
        <v>2559</v>
      </c>
      <c r="F55" s="21">
        <v>181</v>
      </c>
      <c r="G55" s="21">
        <v>202</v>
      </c>
      <c r="H55" s="21">
        <v>167</v>
      </c>
      <c r="I55" s="21" t="s">
        <v>336</v>
      </c>
      <c r="J55" s="21" t="s">
        <v>336</v>
      </c>
      <c r="K55" s="21" t="s">
        <v>336</v>
      </c>
      <c r="M55" s="21">
        <v>3</v>
      </c>
      <c r="N55" s="34" t="s">
        <v>1129</v>
      </c>
      <c r="O55" s="34"/>
      <c r="P55" s="34" t="s">
        <v>2467</v>
      </c>
      <c r="Q55" s="29" t="s">
        <v>2588</v>
      </c>
      <c r="R55" s="21" t="s">
        <v>1373</v>
      </c>
    </row>
    <row r="56" spans="1:19" x14ac:dyDescent="0.45">
      <c r="A56" s="21">
        <v>46</v>
      </c>
      <c r="B56" s="21" t="s">
        <v>1371</v>
      </c>
      <c r="C56" s="30" t="s">
        <v>29</v>
      </c>
      <c r="D56" s="34" t="s">
        <v>12</v>
      </c>
      <c r="E56" s="21">
        <v>1018</v>
      </c>
      <c r="F56" s="21">
        <v>111</v>
      </c>
      <c r="G56" s="21">
        <v>121</v>
      </c>
      <c r="H56" s="21">
        <v>99</v>
      </c>
      <c r="K56" s="21" t="s">
        <v>336</v>
      </c>
      <c r="M56" s="21">
        <v>3</v>
      </c>
      <c r="N56" s="29" t="s">
        <v>926</v>
      </c>
      <c r="O56" s="29"/>
      <c r="P56" s="35" t="s">
        <v>1370</v>
      </c>
      <c r="S56" s="21" t="s">
        <v>1369</v>
      </c>
    </row>
    <row r="57" spans="1:19" x14ac:dyDescent="0.45">
      <c r="A57" s="21">
        <v>47</v>
      </c>
      <c r="B57" s="21" t="s">
        <v>1369</v>
      </c>
      <c r="C57" s="30" t="s">
        <v>29</v>
      </c>
      <c r="D57" s="34" t="s">
        <v>12</v>
      </c>
      <c r="E57" s="21">
        <v>1859</v>
      </c>
      <c r="F57" s="21">
        <v>155</v>
      </c>
      <c r="G57" s="21">
        <v>165</v>
      </c>
      <c r="H57" s="21">
        <v>146</v>
      </c>
      <c r="K57" s="21" t="s">
        <v>336</v>
      </c>
      <c r="M57" s="21">
        <v>3</v>
      </c>
      <c r="N57" s="30" t="s">
        <v>670</v>
      </c>
      <c r="O57" s="30" t="s">
        <v>38</v>
      </c>
      <c r="P57" s="35" t="s">
        <v>1368</v>
      </c>
      <c r="R57" s="21" t="s">
        <v>1371</v>
      </c>
    </row>
    <row r="58" spans="1:19" x14ac:dyDescent="0.45">
      <c r="A58" s="21">
        <v>48</v>
      </c>
      <c r="B58" s="21" t="s">
        <v>1367</v>
      </c>
      <c r="C58" s="35" t="s">
        <v>32</v>
      </c>
      <c r="D58" s="30" t="s">
        <v>29</v>
      </c>
      <c r="E58" s="21">
        <v>1004</v>
      </c>
      <c r="F58" s="21">
        <v>155</v>
      </c>
      <c r="G58" s="21">
        <v>100</v>
      </c>
      <c r="H58" s="21">
        <v>100</v>
      </c>
      <c r="I58" s="21" t="s">
        <v>5404</v>
      </c>
      <c r="J58" s="21" t="s">
        <v>336</v>
      </c>
      <c r="K58" s="21" t="s">
        <v>336</v>
      </c>
      <c r="M58" s="21">
        <v>3</v>
      </c>
      <c r="N58" s="25" t="s">
        <v>634</v>
      </c>
      <c r="O58" s="25"/>
      <c r="P58" s="25" t="s">
        <v>2468</v>
      </c>
      <c r="Q58" s="29" t="s">
        <v>2588</v>
      </c>
      <c r="S58" s="21" t="s">
        <v>255</v>
      </c>
    </row>
    <row r="59" spans="1:19" x14ac:dyDescent="0.45">
      <c r="A59" s="21">
        <v>49</v>
      </c>
      <c r="B59" s="21" t="s">
        <v>255</v>
      </c>
      <c r="C59" s="35" t="s">
        <v>32</v>
      </c>
      <c r="D59" s="30" t="s">
        <v>29</v>
      </c>
      <c r="E59" s="21">
        <v>2082</v>
      </c>
      <c r="F59" s="21">
        <v>172</v>
      </c>
      <c r="G59" s="21">
        <v>179</v>
      </c>
      <c r="H59" s="21">
        <v>143</v>
      </c>
      <c r="I59" s="21" t="s">
        <v>5404</v>
      </c>
      <c r="J59" s="21" t="s">
        <v>336</v>
      </c>
      <c r="K59" s="21" t="s">
        <v>336</v>
      </c>
      <c r="M59" s="21">
        <v>3</v>
      </c>
      <c r="N59" s="25" t="s">
        <v>1366</v>
      </c>
      <c r="O59" s="30" t="s">
        <v>38</v>
      </c>
      <c r="P59" s="30" t="s">
        <v>5359</v>
      </c>
      <c r="Q59" s="29" t="s">
        <v>5383</v>
      </c>
      <c r="R59" s="21" t="s">
        <v>1367</v>
      </c>
    </row>
    <row r="60" spans="1:19" x14ac:dyDescent="0.45">
      <c r="A60" s="21">
        <v>50</v>
      </c>
      <c r="B60" s="21" t="s">
        <v>1364</v>
      </c>
      <c r="C60" s="33" t="s">
        <v>3</v>
      </c>
      <c r="E60" s="21">
        <v>676</v>
      </c>
      <c r="F60" s="21">
        <v>67</v>
      </c>
      <c r="G60" s="21">
        <v>109</v>
      </c>
      <c r="H60" s="21">
        <v>78</v>
      </c>
      <c r="I60" s="21" t="s">
        <v>336</v>
      </c>
      <c r="K60" s="21" t="s">
        <v>336</v>
      </c>
      <c r="M60" s="21">
        <v>3</v>
      </c>
      <c r="N60" s="33" t="s">
        <v>392</v>
      </c>
      <c r="O60" s="33" t="s">
        <v>144</v>
      </c>
      <c r="P60" s="33" t="s">
        <v>1363</v>
      </c>
      <c r="S60" s="21" t="s">
        <v>1360</v>
      </c>
    </row>
    <row r="61" spans="1:19" x14ac:dyDescent="0.45">
      <c r="A61" s="21">
        <v>50</v>
      </c>
      <c r="B61" s="21" t="s">
        <v>1365</v>
      </c>
      <c r="C61" s="33" t="s">
        <v>3</v>
      </c>
      <c r="D61" s="24" t="s">
        <v>4</v>
      </c>
      <c r="E61" s="21">
        <v>681</v>
      </c>
      <c r="F61" s="21">
        <v>67</v>
      </c>
      <c r="G61" s="21">
        <v>108</v>
      </c>
      <c r="H61" s="21">
        <v>81</v>
      </c>
      <c r="I61" s="21" t="s">
        <v>336</v>
      </c>
      <c r="K61" s="21" t="s">
        <v>336</v>
      </c>
      <c r="L61" s="21">
        <v>7</v>
      </c>
      <c r="M61" s="21">
        <v>3</v>
      </c>
      <c r="N61" s="33" t="s">
        <v>389</v>
      </c>
      <c r="O61" s="33"/>
      <c r="P61" s="33" t="s">
        <v>1363</v>
      </c>
      <c r="S61" s="21" t="s">
        <v>1362</v>
      </c>
    </row>
    <row r="62" spans="1:19" x14ac:dyDescent="0.45">
      <c r="A62" s="21">
        <v>51</v>
      </c>
      <c r="B62" s="21" t="s">
        <v>1360</v>
      </c>
      <c r="C62" s="33" t="s">
        <v>3</v>
      </c>
      <c r="D62" s="24"/>
      <c r="E62" s="21">
        <v>1567</v>
      </c>
      <c r="F62" s="21">
        <v>111</v>
      </c>
      <c r="G62" s="21">
        <v>167</v>
      </c>
      <c r="H62" s="21">
        <v>136</v>
      </c>
      <c r="I62" s="21" t="s">
        <v>336</v>
      </c>
      <c r="K62" s="21" t="s">
        <v>336</v>
      </c>
      <c r="M62" s="21">
        <v>3</v>
      </c>
      <c r="N62" s="33" t="s">
        <v>1359</v>
      </c>
      <c r="O62" s="33" t="s">
        <v>144</v>
      </c>
      <c r="P62" s="33" t="s">
        <v>1358</v>
      </c>
      <c r="R62" s="21" t="s">
        <v>1364</v>
      </c>
    </row>
    <row r="63" spans="1:19" x14ac:dyDescent="0.45">
      <c r="A63" s="21">
        <v>51</v>
      </c>
      <c r="B63" s="21" t="s">
        <v>1362</v>
      </c>
      <c r="C63" s="33" t="s">
        <v>3</v>
      </c>
      <c r="D63" s="24" t="s">
        <v>4</v>
      </c>
      <c r="E63" s="21">
        <v>1897</v>
      </c>
      <c r="F63" s="21">
        <v>111</v>
      </c>
      <c r="G63" s="21">
        <v>201</v>
      </c>
      <c r="H63" s="21">
        <v>142</v>
      </c>
      <c r="I63" s="21" t="s">
        <v>336</v>
      </c>
      <c r="M63" s="21">
        <v>3</v>
      </c>
      <c r="N63" s="33" t="s">
        <v>389</v>
      </c>
      <c r="O63" s="33"/>
      <c r="P63" s="24" t="s">
        <v>1361</v>
      </c>
      <c r="R63" s="21" t="s">
        <v>1365</v>
      </c>
    </row>
    <row r="64" spans="1:19" x14ac:dyDescent="0.45">
      <c r="A64" s="21">
        <v>52</v>
      </c>
      <c r="B64" s="21" t="s">
        <v>1355</v>
      </c>
      <c r="C64" s="29" t="s">
        <v>68</v>
      </c>
      <c r="E64" s="21">
        <v>748</v>
      </c>
      <c r="F64" s="21">
        <v>120</v>
      </c>
      <c r="G64" s="21">
        <v>92</v>
      </c>
      <c r="H64" s="21">
        <v>78</v>
      </c>
      <c r="I64" s="21" t="s">
        <v>336</v>
      </c>
      <c r="J64" s="21" t="s">
        <v>336</v>
      </c>
      <c r="K64" s="21" t="s">
        <v>336</v>
      </c>
      <c r="M64" s="21">
        <v>3</v>
      </c>
      <c r="N64" s="27" t="s">
        <v>584</v>
      </c>
      <c r="O64" s="27"/>
      <c r="P64" s="27" t="s">
        <v>1356</v>
      </c>
      <c r="Q64" s="29" t="s">
        <v>2597</v>
      </c>
      <c r="S64" s="21" t="s">
        <v>85</v>
      </c>
    </row>
    <row r="65" spans="1:19" x14ac:dyDescent="0.45">
      <c r="A65" s="21">
        <v>52</v>
      </c>
      <c r="B65" s="21" t="s">
        <v>1357</v>
      </c>
      <c r="C65" s="27" t="s">
        <v>78</v>
      </c>
      <c r="E65" s="21">
        <v>797</v>
      </c>
      <c r="F65" s="21">
        <v>120</v>
      </c>
      <c r="G65" s="21">
        <v>99</v>
      </c>
      <c r="H65" s="21">
        <v>78</v>
      </c>
      <c r="I65" s="21" t="s">
        <v>336</v>
      </c>
      <c r="L65" s="21">
        <v>7</v>
      </c>
      <c r="M65" s="21">
        <v>3</v>
      </c>
      <c r="N65" s="27" t="s">
        <v>584</v>
      </c>
      <c r="O65" s="27"/>
      <c r="P65" s="27" t="s">
        <v>1356</v>
      </c>
      <c r="S65" s="21" t="s">
        <v>1354</v>
      </c>
    </row>
    <row r="66" spans="1:19" x14ac:dyDescent="0.45">
      <c r="A66" s="21">
        <v>52</v>
      </c>
      <c r="B66" s="21" t="s">
        <v>3929</v>
      </c>
      <c r="C66" s="24" t="s">
        <v>4</v>
      </c>
      <c r="E66" s="21">
        <v>1035</v>
      </c>
      <c r="F66" s="21">
        <v>137</v>
      </c>
      <c r="G66" s="21">
        <v>115</v>
      </c>
      <c r="H66" s="21">
        <v>92</v>
      </c>
      <c r="N66" s="29" t="s">
        <v>3939</v>
      </c>
      <c r="P66" s="33" t="s">
        <v>3947</v>
      </c>
      <c r="S66" s="21" t="s">
        <v>3930</v>
      </c>
    </row>
    <row r="67" spans="1:19" x14ac:dyDescent="0.45">
      <c r="A67" s="21">
        <v>53</v>
      </c>
      <c r="B67" s="21" t="s">
        <v>85</v>
      </c>
      <c r="C67" s="29" t="s">
        <v>68</v>
      </c>
      <c r="E67" s="21">
        <v>1689</v>
      </c>
      <c r="F67" s="21">
        <v>163</v>
      </c>
      <c r="G67" s="21">
        <v>150</v>
      </c>
      <c r="H67" s="21">
        <v>136</v>
      </c>
      <c r="I67" s="21" t="s">
        <v>336</v>
      </c>
      <c r="J67" s="21" t="s">
        <v>336</v>
      </c>
      <c r="K67" s="21" t="s">
        <v>336</v>
      </c>
      <c r="M67" s="21">
        <v>3</v>
      </c>
      <c r="N67" s="27" t="s">
        <v>1352</v>
      </c>
      <c r="O67" s="27"/>
      <c r="P67" s="27" t="s">
        <v>2469</v>
      </c>
      <c r="Q67" s="29" t="s">
        <v>2598</v>
      </c>
      <c r="R67" s="21" t="s">
        <v>1355</v>
      </c>
    </row>
    <row r="68" spans="1:19" x14ac:dyDescent="0.45">
      <c r="A68" s="21">
        <v>53</v>
      </c>
      <c r="B68" s="21" t="s">
        <v>1354</v>
      </c>
      <c r="C68" s="27" t="s">
        <v>78</v>
      </c>
      <c r="E68" s="21">
        <v>1771</v>
      </c>
      <c r="F68" s="21">
        <v>163</v>
      </c>
      <c r="G68" s="21">
        <v>158</v>
      </c>
      <c r="H68" s="21">
        <v>136</v>
      </c>
      <c r="I68" s="21" t="s">
        <v>336</v>
      </c>
      <c r="M68" s="21">
        <v>3</v>
      </c>
      <c r="N68" s="27" t="s">
        <v>1352</v>
      </c>
      <c r="O68" s="27"/>
      <c r="P68" s="27" t="s">
        <v>1353</v>
      </c>
      <c r="R68" s="21" t="s">
        <v>1357</v>
      </c>
    </row>
    <row r="69" spans="1:19" x14ac:dyDescent="0.45">
      <c r="A69" s="21">
        <v>54</v>
      </c>
      <c r="B69" s="21" t="s">
        <v>1351</v>
      </c>
      <c r="C69" s="37" t="s">
        <v>111</v>
      </c>
      <c r="E69" s="21">
        <v>1106</v>
      </c>
      <c r="F69" s="21">
        <v>137</v>
      </c>
      <c r="G69" s="21">
        <v>122</v>
      </c>
      <c r="H69" s="21">
        <v>95</v>
      </c>
      <c r="I69" s="21" t="s">
        <v>336</v>
      </c>
      <c r="J69" s="21" t="s">
        <v>336</v>
      </c>
      <c r="K69" s="21" t="s">
        <v>336</v>
      </c>
      <c r="M69" s="21">
        <v>3</v>
      </c>
      <c r="N69" s="25" t="s">
        <v>751</v>
      </c>
      <c r="O69" s="25"/>
      <c r="P69" s="37" t="s">
        <v>2470</v>
      </c>
      <c r="Q69" s="29" t="s">
        <v>2588</v>
      </c>
      <c r="S69" s="21" t="s">
        <v>198</v>
      </c>
    </row>
    <row r="70" spans="1:19" x14ac:dyDescent="0.45">
      <c r="A70" s="21">
        <v>55</v>
      </c>
      <c r="B70" s="21" t="s">
        <v>198</v>
      </c>
      <c r="C70" s="37" t="s">
        <v>111</v>
      </c>
      <c r="E70" s="21">
        <v>2450</v>
      </c>
      <c r="F70" s="21">
        <v>190</v>
      </c>
      <c r="G70" s="21">
        <v>191</v>
      </c>
      <c r="H70" s="21">
        <v>162</v>
      </c>
      <c r="I70" s="21" t="s">
        <v>336</v>
      </c>
      <c r="J70" s="21" t="s">
        <v>336</v>
      </c>
      <c r="K70" s="21" t="s">
        <v>336</v>
      </c>
      <c r="M70" s="21">
        <v>3</v>
      </c>
      <c r="N70" s="25" t="s">
        <v>754</v>
      </c>
      <c r="O70" s="25"/>
      <c r="P70" s="26" t="s">
        <v>2471</v>
      </c>
      <c r="Q70" s="29" t="s">
        <v>2588</v>
      </c>
      <c r="R70" s="21" t="s">
        <v>1351</v>
      </c>
    </row>
    <row r="71" spans="1:19" x14ac:dyDescent="0.45">
      <c r="A71" s="21">
        <v>56</v>
      </c>
      <c r="B71" s="21" t="s">
        <v>1350</v>
      </c>
      <c r="C71" s="26" t="s">
        <v>47</v>
      </c>
      <c r="E71" s="21">
        <v>1164</v>
      </c>
      <c r="F71" s="21">
        <v>120</v>
      </c>
      <c r="G71" s="21">
        <v>148</v>
      </c>
      <c r="H71" s="21">
        <v>82</v>
      </c>
      <c r="I71" s="21" t="s">
        <v>336</v>
      </c>
      <c r="K71" s="21" t="s">
        <v>336</v>
      </c>
      <c r="M71" s="21">
        <v>3</v>
      </c>
      <c r="N71" s="26" t="s">
        <v>1349</v>
      </c>
      <c r="O71" s="26"/>
      <c r="P71" s="26" t="s">
        <v>550</v>
      </c>
      <c r="S71" s="21" t="s">
        <v>202</v>
      </c>
    </row>
    <row r="72" spans="1:19" x14ac:dyDescent="0.45">
      <c r="A72" s="21">
        <v>57</v>
      </c>
      <c r="B72" s="21" t="s">
        <v>202</v>
      </c>
      <c r="C72" s="26" t="s">
        <v>47</v>
      </c>
      <c r="E72" s="21">
        <v>2288</v>
      </c>
      <c r="F72" s="21">
        <v>163</v>
      </c>
      <c r="G72" s="21">
        <v>207</v>
      </c>
      <c r="H72" s="21">
        <v>138</v>
      </c>
      <c r="I72" s="21" t="s">
        <v>336</v>
      </c>
      <c r="K72" s="21" t="s">
        <v>336</v>
      </c>
      <c r="M72" s="21">
        <v>3</v>
      </c>
      <c r="N72" s="26" t="s">
        <v>1348</v>
      </c>
      <c r="O72" s="26" t="s">
        <v>1493</v>
      </c>
      <c r="P72" s="26" t="s">
        <v>1347</v>
      </c>
      <c r="Q72" s="26" t="s">
        <v>1499</v>
      </c>
      <c r="R72" s="21" t="s">
        <v>1350</v>
      </c>
    </row>
    <row r="73" spans="1:19" x14ac:dyDescent="0.45">
      <c r="A73" s="21">
        <v>58</v>
      </c>
      <c r="B73" s="21" t="s">
        <v>1346</v>
      </c>
      <c r="C73" s="31" t="s">
        <v>22</v>
      </c>
      <c r="E73" s="21">
        <v>1243</v>
      </c>
      <c r="F73" s="21">
        <v>146</v>
      </c>
      <c r="G73" s="21">
        <v>136</v>
      </c>
      <c r="H73" s="21">
        <v>93</v>
      </c>
      <c r="I73" s="21" t="s">
        <v>336</v>
      </c>
      <c r="J73" s="21" t="s">
        <v>336</v>
      </c>
      <c r="K73" s="21" t="s">
        <v>336</v>
      </c>
      <c r="M73" s="21">
        <v>3</v>
      </c>
      <c r="N73" s="27" t="s">
        <v>745</v>
      </c>
      <c r="O73" s="27"/>
      <c r="P73" s="31" t="s">
        <v>2472</v>
      </c>
      <c r="Q73" s="29" t="s">
        <v>2588</v>
      </c>
      <c r="S73" s="21" t="s">
        <v>21</v>
      </c>
    </row>
    <row r="74" spans="1:19" x14ac:dyDescent="0.45">
      <c r="A74" s="21">
        <v>59</v>
      </c>
      <c r="B74" s="21" t="s">
        <v>21</v>
      </c>
      <c r="C74" s="31" t="s">
        <v>22</v>
      </c>
      <c r="E74" s="21">
        <v>3029</v>
      </c>
      <c r="F74" s="21">
        <v>207</v>
      </c>
      <c r="G74" s="21">
        <v>227</v>
      </c>
      <c r="H74" s="21">
        <v>166</v>
      </c>
      <c r="I74" s="21" t="s">
        <v>336</v>
      </c>
      <c r="J74" s="21" t="s">
        <v>336</v>
      </c>
      <c r="K74" s="21" t="s">
        <v>336</v>
      </c>
      <c r="M74" s="21">
        <v>3</v>
      </c>
      <c r="N74" s="23" t="s">
        <v>1345</v>
      </c>
      <c r="O74" s="27" t="s">
        <v>66</v>
      </c>
      <c r="P74" s="31" t="s">
        <v>2473</v>
      </c>
      <c r="Q74" s="29" t="s">
        <v>2599</v>
      </c>
      <c r="R74" s="21" t="s">
        <v>1346</v>
      </c>
    </row>
    <row r="75" spans="1:19" x14ac:dyDescent="0.45">
      <c r="A75" s="21">
        <v>60</v>
      </c>
      <c r="B75" s="21" t="s">
        <v>1344</v>
      </c>
      <c r="C75" s="37" t="s">
        <v>111</v>
      </c>
      <c r="E75" s="21">
        <v>829</v>
      </c>
      <c r="F75" s="21">
        <v>120</v>
      </c>
      <c r="G75" s="21">
        <v>101</v>
      </c>
      <c r="H75" s="21">
        <v>82</v>
      </c>
      <c r="I75" s="21" t="s">
        <v>336</v>
      </c>
      <c r="J75" s="21" t="s">
        <v>336</v>
      </c>
      <c r="K75" s="21" t="s">
        <v>336</v>
      </c>
      <c r="M75" s="21">
        <v>3</v>
      </c>
      <c r="N75" s="37" t="s">
        <v>1123</v>
      </c>
      <c r="O75" s="37"/>
      <c r="P75" s="33" t="s">
        <v>2474</v>
      </c>
      <c r="Q75" s="29" t="s">
        <v>2588</v>
      </c>
      <c r="S75" s="21" t="s">
        <v>1343</v>
      </c>
    </row>
    <row r="76" spans="1:19" x14ac:dyDescent="0.45">
      <c r="A76" s="21">
        <v>61</v>
      </c>
      <c r="B76" s="21" t="s">
        <v>1343</v>
      </c>
      <c r="C76" s="37" t="s">
        <v>111</v>
      </c>
      <c r="E76" s="21">
        <v>1419</v>
      </c>
      <c r="F76" s="21">
        <v>163</v>
      </c>
      <c r="G76" s="21">
        <v>130</v>
      </c>
      <c r="H76" s="21">
        <v>123</v>
      </c>
      <c r="I76" s="21" t="s">
        <v>336</v>
      </c>
      <c r="J76" s="21" t="s">
        <v>336</v>
      </c>
      <c r="K76" s="21" t="s">
        <v>336</v>
      </c>
      <c r="M76" s="21">
        <v>3</v>
      </c>
      <c r="N76" s="37" t="s">
        <v>1123</v>
      </c>
      <c r="O76" s="37"/>
      <c r="P76" s="33" t="s">
        <v>2475</v>
      </c>
      <c r="Q76" s="29" t="s">
        <v>2600</v>
      </c>
      <c r="R76" s="21" t="s">
        <v>1344</v>
      </c>
      <c r="S76" s="21" t="s">
        <v>3635</v>
      </c>
    </row>
    <row r="77" spans="1:19" x14ac:dyDescent="0.45">
      <c r="A77" s="21">
        <v>62</v>
      </c>
      <c r="B77" s="21" t="s">
        <v>1342</v>
      </c>
      <c r="C77" s="26" t="s">
        <v>47</v>
      </c>
      <c r="D77" s="37" t="s">
        <v>111</v>
      </c>
      <c r="E77" s="21">
        <v>2586</v>
      </c>
      <c r="F77" s="21">
        <v>207</v>
      </c>
      <c r="G77" s="21">
        <v>182</v>
      </c>
      <c r="H77" s="21">
        <v>184</v>
      </c>
      <c r="I77" s="21" t="s">
        <v>336</v>
      </c>
      <c r="J77" s="21" t="s">
        <v>336</v>
      </c>
      <c r="K77" s="21" t="s">
        <v>336</v>
      </c>
      <c r="M77" s="21">
        <v>3</v>
      </c>
      <c r="N77" s="37" t="s">
        <v>1707</v>
      </c>
      <c r="O77" s="37"/>
      <c r="P77" s="26" t="s">
        <v>2476</v>
      </c>
      <c r="Q77" s="29" t="s">
        <v>2601</v>
      </c>
      <c r="R77" s="21" t="s">
        <v>1343</v>
      </c>
    </row>
    <row r="78" spans="1:19" x14ac:dyDescent="0.45">
      <c r="A78" s="21">
        <v>63</v>
      </c>
      <c r="B78" s="21" t="s">
        <v>1341</v>
      </c>
      <c r="C78" s="25" t="s">
        <v>18</v>
      </c>
      <c r="E78" s="21">
        <v>1342</v>
      </c>
      <c r="F78" s="21">
        <v>93</v>
      </c>
      <c r="G78" s="21">
        <v>195</v>
      </c>
      <c r="H78" s="21">
        <v>82</v>
      </c>
      <c r="I78" s="21" t="s">
        <v>5404</v>
      </c>
      <c r="J78" s="21" t="s">
        <v>336</v>
      </c>
      <c r="K78" s="21" t="s">
        <v>336</v>
      </c>
      <c r="M78" s="21">
        <v>3</v>
      </c>
      <c r="N78" s="25" t="s">
        <v>707</v>
      </c>
      <c r="O78" s="25"/>
      <c r="P78" s="25" t="s">
        <v>2477</v>
      </c>
      <c r="Q78" s="29" t="s">
        <v>2588</v>
      </c>
      <c r="S78" s="21" t="s">
        <v>1340</v>
      </c>
    </row>
    <row r="79" spans="1:19" x14ac:dyDescent="0.45">
      <c r="A79" s="21">
        <v>64</v>
      </c>
      <c r="B79" s="21" t="s">
        <v>1340</v>
      </c>
      <c r="C79" s="25" t="s">
        <v>18</v>
      </c>
      <c r="E79" s="21">
        <v>2059</v>
      </c>
      <c r="F79" s="21">
        <v>120</v>
      </c>
      <c r="G79" s="21">
        <v>232</v>
      </c>
      <c r="H79" s="21">
        <v>117</v>
      </c>
      <c r="I79" s="21" t="s">
        <v>5404</v>
      </c>
      <c r="J79" s="21" t="s">
        <v>336</v>
      </c>
      <c r="K79" s="21" t="s">
        <v>336</v>
      </c>
      <c r="M79" s="21">
        <v>3</v>
      </c>
      <c r="N79" s="25" t="s">
        <v>465</v>
      </c>
      <c r="O79" s="25"/>
      <c r="P79" s="25" t="s">
        <v>2478</v>
      </c>
      <c r="Q79" s="29" t="s">
        <v>2588</v>
      </c>
      <c r="R79" s="21" t="s">
        <v>1341</v>
      </c>
      <c r="S79" s="21" t="s">
        <v>295</v>
      </c>
    </row>
    <row r="80" spans="1:19" x14ac:dyDescent="0.45">
      <c r="A80" s="21">
        <v>65</v>
      </c>
      <c r="B80" s="21" t="s">
        <v>295</v>
      </c>
      <c r="C80" s="25" t="s">
        <v>18</v>
      </c>
      <c r="E80" s="21">
        <v>3057</v>
      </c>
      <c r="F80" s="21">
        <v>146</v>
      </c>
      <c r="G80" s="21">
        <v>271</v>
      </c>
      <c r="H80" s="21">
        <v>167</v>
      </c>
      <c r="I80" s="21" t="s">
        <v>5404</v>
      </c>
      <c r="J80" s="21" t="s">
        <v>336</v>
      </c>
      <c r="K80" s="21" t="s">
        <v>336</v>
      </c>
      <c r="M80" s="21">
        <v>3</v>
      </c>
      <c r="N80" s="25" t="s">
        <v>465</v>
      </c>
      <c r="O80" s="26" t="s">
        <v>45</v>
      </c>
      <c r="P80" s="26" t="s">
        <v>2479</v>
      </c>
      <c r="Q80" s="29" t="s">
        <v>2602</v>
      </c>
      <c r="R80" s="21" t="s">
        <v>1340</v>
      </c>
    </row>
    <row r="81" spans="1:19" x14ac:dyDescent="0.45">
      <c r="A81" s="21">
        <v>66</v>
      </c>
      <c r="B81" s="21" t="s">
        <v>2821</v>
      </c>
      <c r="C81" s="26" t="s">
        <v>47</v>
      </c>
      <c r="E81" s="21">
        <v>1278</v>
      </c>
      <c r="F81" s="21">
        <v>172</v>
      </c>
      <c r="G81" s="21">
        <v>137</v>
      </c>
      <c r="H81" s="21">
        <v>82</v>
      </c>
      <c r="I81" s="21" t="s">
        <v>336</v>
      </c>
      <c r="K81" s="21" t="s">
        <v>336</v>
      </c>
      <c r="M81" s="21">
        <v>3</v>
      </c>
      <c r="N81" s="26" t="s">
        <v>2831</v>
      </c>
      <c r="O81" s="26" t="s">
        <v>140</v>
      </c>
      <c r="P81" s="26" t="s">
        <v>550</v>
      </c>
      <c r="S81" s="21" t="s">
        <v>1339</v>
      </c>
    </row>
    <row r="82" spans="1:19" x14ac:dyDescent="0.45">
      <c r="A82" s="21">
        <v>67</v>
      </c>
      <c r="B82" s="21" t="s">
        <v>1339</v>
      </c>
      <c r="C82" s="26" t="s">
        <v>47</v>
      </c>
      <c r="E82" s="21">
        <v>2031</v>
      </c>
      <c r="F82" s="21">
        <v>190</v>
      </c>
      <c r="G82" s="21">
        <v>177</v>
      </c>
      <c r="H82" s="21">
        <v>125</v>
      </c>
      <c r="I82" s="21" t="s">
        <v>336</v>
      </c>
      <c r="K82" s="21" t="s">
        <v>336</v>
      </c>
      <c r="M82" s="21">
        <v>3</v>
      </c>
      <c r="N82" s="26" t="s">
        <v>1338</v>
      </c>
      <c r="O82" s="26"/>
      <c r="P82" s="26" t="s">
        <v>1337</v>
      </c>
      <c r="Q82" s="26" t="s">
        <v>1499</v>
      </c>
      <c r="R82" s="21" t="s">
        <v>2821</v>
      </c>
      <c r="S82" s="21" t="s">
        <v>267</v>
      </c>
    </row>
    <row r="83" spans="1:19" x14ac:dyDescent="0.45">
      <c r="A83" s="21">
        <v>68</v>
      </c>
      <c r="B83" s="21" t="s">
        <v>267</v>
      </c>
      <c r="C83" s="26" t="s">
        <v>47</v>
      </c>
      <c r="E83" s="21">
        <v>3056</v>
      </c>
      <c r="F83" s="21">
        <v>207</v>
      </c>
      <c r="G83" s="21">
        <v>234</v>
      </c>
      <c r="H83" s="21">
        <v>159</v>
      </c>
      <c r="I83" s="21" t="s">
        <v>336</v>
      </c>
      <c r="K83" s="21" t="s">
        <v>336</v>
      </c>
      <c r="M83" s="21">
        <v>3</v>
      </c>
      <c r="N83" s="26" t="s">
        <v>549</v>
      </c>
      <c r="O83" s="26" t="s">
        <v>1493</v>
      </c>
      <c r="P83" s="39" t="s">
        <v>1717</v>
      </c>
      <c r="Q83" s="26" t="s">
        <v>2603</v>
      </c>
      <c r="R83" s="21" t="s">
        <v>1339</v>
      </c>
    </row>
    <row r="84" spans="1:19" x14ac:dyDescent="0.45">
      <c r="A84" s="21">
        <v>69</v>
      </c>
      <c r="B84" s="21" t="s">
        <v>1336</v>
      </c>
      <c r="C84" s="35" t="s">
        <v>32</v>
      </c>
      <c r="D84" s="34" t="s">
        <v>12</v>
      </c>
      <c r="E84" s="21">
        <v>1033</v>
      </c>
      <c r="F84" s="21">
        <v>137</v>
      </c>
      <c r="G84" s="21">
        <v>139</v>
      </c>
      <c r="H84" s="21">
        <v>61</v>
      </c>
      <c r="J84" s="21" t="s">
        <v>336</v>
      </c>
      <c r="K84" s="21" t="s">
        <v>336</v>
      </c>
      <c r="M84" s="21">
        <v>3</v>
      </c>
      <c r="N84" s="34" t="s">
        <v>1335</v>
      </c>
      <c r="O84" s="26"/>
      <c r="P84" s="34" t="s">
        <v>2480</v>
      </c>
      <c r="Q84" s="29" t="s">
        <v>2588</v>
      </c>
      <c r="S84" s="21" t="s">
        <v>1334</v>
      </c>
    </row>
    <row r="85" spans="1:19" x14ac:dyDescent="0.45">
      <c r="A85" s="21">
        <v>70</v>
      </c>
      <c r="B85" s="21" t="s">
        <v>1334</v>
      </c>
      <c r="C85" s="35" t="s">
        <v>32</v>
      </c>
      <c r="D85" s="34" t="s">
        <v>12</v>
      </c>
      <c r="E85" s="21">
        <v>1611</v>
      </c>
      <c r="F85" s="21">
        <v>163</v>
      </c>
      <c r="G85" s="21">
        <v>172</v>
      </c>
      <c r="H85" s="21">
        <v>92</v>
      </c>
      <c r="J85" s="21" t="s">
        <v>336</v>
      </c>
      <c r="K85" s="21" t="s">
        <v>336</v>
      </c>
      <c r="M85" s="21">
        <v>3</v>
      </c>
      <c r="N85" s="34" t="s">
        <v>1333</v>
      </c>
      <c r="O85" s="34" t="s">
        <v>64</v>
      </c>
      <c r="P85" s="34" t="s">
        <v>2451</v>
      </c>
      <c r="Q85" s="29" t="s">
        <v>2588</v>
      </c>
      <c r="R85" s="21" t="s">
        <v>1336</v>
      </c>
      <c r="S85" s="21" t="s">
        <v>157</v>
      </c>
    </row>
    <row r="86" spans="1:19" x14ac:dyDescent="0.45">
      <c r="A86" s="21">
        <v>71</v>
      </c>
      <c r="B86" s="21" t="s">
        <v>157</v>
      </c>
      <c r="C86" s="35" t="s">
        <v>32</v>
      </c>
      <c r="D86" s="34" t="s">
        <v>12</v>
      </c>
      <c r="E86" s="21">
        <v>2431</v>
      </c>
      <c r="F86" s="21">
        <v>190</v>
      </c>
      <c r="G86" s="21">
        <v>207</v>
      </c>
      <c r="H86" s="21">
        <v>135</v>
      </c>
      <c r="J86" s="21" t="s">
        <v>336</v>
      </c>
      <c r="K86" s="21" t="s">
        <v>336</v>
      </c>
      <c r="M86" s="21">
        <v>3</v>
      </c>
      <c r="N86" s="34" t="s">
        <v>1129</v>
      </c>
      <c r="O86" s="34"/>
      <c r="P86" s="35" t="s">
        <v>2481</v>
      </c>
      <c r="Q86" s="29" t="s">
        <v>2588</v>
      </c>
      <c r="R86" s="21" t="s">
        <v>1334</v>
      </c>
    </row>
    <row r="87" spans="1:19" x14ac:dyDescent="0.45">
      <c r="A87" s="21">
        <v>72</v>
      </c>
      <c r="B87" s="21" t="s">
        <v>1332</v>
      </c>
      <c r="C87" s="35" t="s">
        <v>32</v>
      </c>
      <c r="D87" s="37" t="s">
        <v>111</v>
      </c>
      <c r="E87" s="21">
        <v>1040</v>
      </c>
      <c r="F87" s="21">
        <v>120</v>
      </c>
      <c r="G87" s="21">
        <v>97</v>
      </c>
      <c r="H87" s="21">
        <v>149</v>
      </c>
      <c r="I87" s="21" t="s">
        <v>336</v>
      </c>
      <c r="K87" s="21" t="s">
        <v>336</v>
      </c>
      <c r="M87" s="21">
        <v>3</v>
      </c>
      <c r="N87" s="37" t="s">
        <v>1331</v>
      </c>
      <c r="O87" s="34"/>
      <c r="P87" s="37" t="s">
        <v>1330</v>
      </c>
      <c r="S87" s="21" t="s">
        <v>172</v>
      </c>
    </row>
    <row r="88" spans="1:19" x14ac:dyDescent="0.45">
      <c r="A88" s="21">
        <v>73</v>
      </c>
      <c r="B88" s="21" t="s">
        <v>172</v>
      </c>
      <c r="C88" s="35" t="s">
        <v>32</v>
      </c>
      <c r="D88" s="37" t="s">
        <v>111</v>
      </c>
      <c r="E88" s="21">
        <v>2422</v>
      </c>
      <c r="F88" s="21">
        <v>190</v>
      </c>
      <c r="G88" s="21">
        <v>166</v>
      </c>
      <c r="H88" s="21">
        <v>209</v>
      </c>
      <c r="I88" s="21" t="s">
        <v>336</v>
      </c>
      <c r="K88" s="21" t="s">
        <v>336</v>
      </c>
      <c r="M88" s="21">
        <v>3</v>
      </c>
      <c r="N88" s="35" t="s">
        <v>1329</v>
      </c>
      <c r="O88" s="37"/>
      <c r="P88" s="35" t="s">
        <v>1328</v>
      </c>
      <c r="R88" s="21" t="s">
        <v>1332</v>
      </c>
    </row>
    <row r="89" spans="1:19" x14ac:dyDescent="0.45">
      <c r="A89" s="21">
        <v>74</v>
      </c>
      <c r="B89" s="21" t="s">
        <v>1325</v>
      </c>
      <c r="C89" s="33" t="s">
        <v>3</v>
      </c>
      <c r="D89" s="39" t="s">
        <v>43</v>
      </c>
      <c r="E89" s="21">
        <v>1293</v>
      </c>
      <c r="F89" s="21">
        <v>120</v>
      </c>
      <c r="G89" s="21">
        <v>132</v>
      </c>
      <c r="H89" s="21">
        <v>132</v>
      </c>
      <c r="I89" s="21" t="s">
        <v>336</v>
      </c>
      <c r="K89" s="21" t="s">
        <v>336</v>
      </c>
      <c r="M89" s="21">
        <v>1</v>
      </c>
      <c r="N89" s="39" t="s">
        <v>1280</v>
      </c>
      <c r="O89" s="35"/>
      <c r="P89" s="33" t="s">
        <v>1324</v>
      </c>
      <c r="S89" s="21" t="s">
        <v>1321</v>
      </c>
    </row>
    <row r="90" spans="1:19" x14ac:dyDescent="0.45">
      <c r="A90" s="21">
        <v>74</v>
      </c>
      <c r="B90" s="21" t="s">
        <v>1327</v>
      </c>
      <c r="C90" s="39" t="s">
        <v>43</v>
      </c>
      <c r="D90" s="23" t="s">
        <v>8</v>
      </c>
      <c r="E90" s="21">
        <v>1293</v>
      </c>
      <c r="F90" s="21">
        <v>120</v>
      </c>
      <c r="G90" s="21">
        <v>132</v>
      </c>
      <c r="H90" s="21">
        <v>132</v>
      </c>
      <c r="I90" s="21" t="s">
        <v>336</v>
      </c>
      <c r="K90" s="21" t="s">
        <v>336</v>
      </c>
      <c r="L90" s="21">
        <v>7</v>
      </c>
      <c r="M90" s="21">
        <v>1</v>
      </c>
      <c r="N90" s="39" t="s">
        <v>1319</v>
      </c>
      <c r="O90" s="39"/>
      <c r="P90" s="23" t="s">
        <v>1326</v>
      </c>
      <c r="S90" s="21" t="s">
        <v>1323</v>
      </c>
    </row>
    <row r="91" spans="1:19" x14ac:dyDescent="0.45">
      <c r="A91" s="21">
        <v>75</v>
      </c>
      <c r="B91" s="21" t="s">
        <v>1321</v>
      </c>
      <c r="C91" s="33" t="s">
        <v>3</v>
      </c>
      <c r="D91" s="39" t="s">
        <v>43</v>
      </c>
      <c r="E91" s="21">
        <v>1897</v>
      </c>
      <c r="F91" s="21">
        <v>146</v>
      </c>
      <c r="G91" s="21">
        <v>164</v>
      </c>
      <c r="H91" s="21">
        <v>164</v>
      </c>
      <c r="I91" s="21" t="s">
        <v>336</v>
      </c>
      <c r="K91" s="21" t="s">
        <v>336</v>
      </c>
      <c r="M91" s="21">
        <v>1</v>
      </c>
      <c r="N91" s="39" t="s">
        <v>1317</v>
      </c>
      <c r="O91" s="39"/>
      <c r="P91" s="33" t="s">
        <v>1320</v>
      </c>
      <c r="Q91" s="39" t="s">
        <v>40</v>
      </c>
      <c r="R91" s="21" t="s">
        <v>1325</v>
      </c>
      <c r="S91" s="21" t="s">
        <v>81</v>
      </c>
    </row>
    <row r="92" spans="1:19" x14ac:dyDescent="0.45">
      <c r="A92" s="21">
        <v>75</v>
      </c>
      <c r="B92" s="21" t="s">
        <v>1323</v>
      </c>
      <c r="C92" s="39" t="s">
        <v>43</v>
      </c>
      <c r="D92" s="23" t="s">
        <v>8</v>
      </c>
      <c r="E92" s="21">
        <v>1897</v>
      </c>
      <c r="F92" s="21">
        <v>146</v>
      </c>
      <c r="G92" s="21">
        <v>164</v>
      </c>
      <c r="H92" s="21">
        <v>164</v>
      </c>
      <c r="I92" s="21" t="s">
        <v>336</v>
      </c>
      <c r="M92" s="21">
        <v>1</v>
      </c>
      <c r="N92" s="39" t="s">
        <v>1319</v>
      </c>
      <c r="O92" s="39"/>
      <c r="P92" s="23" t="s">
        <v>1322</v>
      </c>
      <c r="R92" s="21" t="s">
        <v>1327</v>
      </c>
      <c r="S92" s="21" t="s">
        <v>221</v>
      </c>
    </row>
    <row r="93" spans="1:19" x14ac:dyDescent="0.45">
      <c r="A93" s="21">
        <v>76</v>
      </c>
      <c r="B93" s="21" t="s">
        <v>81</v>
      </c>
      <c r="C93" s="33" t="s">
        <v>3</v>
      </c>
      <c r="D93" s="39" t="s">
        <v>43</v>
      </c>
      <c r="E93" s="21">
        <v>2949</v>
      </c>
      <c r="F93" s="21">
        <v>190</v>
      </c>
      <c r="G93" s="21">
        <v>211</v>
      </c>
      <c r="H93" s="21">
        <v>198</v>
      </c>
      <c r="I93" s="21" t="s">
        <v>336</v>
      </c>
      <c r="K93" s="21" t="s">
        <v>336</v>
      </c>
      <c r="M93" s="21">
        <v>1</v>
      </c>
      <c r="N93" s="39" t="s">
        <v>1317</v>
      </c>
      <c r="O93" s="33" t="s">
        <v>144</v>
      </c>
      <c r="P93" s="39" t="s">
        <v>1718</v>
      </c>
      <c r="R93" s="21" t="s">
        <v>1321</v>
      </c>
    </row>
    <row r="94" spans="1:19" x14ac:dyDescent="0.45">
      <c r="A94" s="21">
        <v>76</v>
      </c>
      <c r="B94" s="21" t="s">
        <v>221</v>
      </c>
      <c r="C94" s="39" t="s">
        <v>43</v>
      </c>
      <c r="D94" s="23" t="s">
        <v>8</v>
      </c>
      <c r="E94" s="21">
        <v>2949</v>
      </c>
      <c r="F94" s="21">
        <v>190</v>
      </c>
      <c r="G94" s="21">
        <v>211</v>
      </c>
      <c r="H94" s="21">
        <v>198</v>
      </c>
      <c r="I94" s="21" t="s">
        <v>336</v>
      </c>
      <c r="M94" s="21">
        <v>1</v>
      </c>
      <c r="N94" s="39" t="s">
        <v>1319</v>
      </c>
      <c r="O94" s="39"/>
      <c r="P94" s="39" t="s">
        <v>1318</v>
      </c>
      <c r="R94" s="21" t="s">
        <v>1323</v>
      </c>
    </row>
    <row r="95" spans="1:19" x14ac:dyDescent="0.45">
      <c r="A95" s="21">
        <v>77</v>
      </c>
      <c r="B95" s="21" t="s">
        <v>1316</v>
      </c>
      <c r="C95" s="31" t="s">
        <v>22</v>
      </c>
      <c r="D95" s="23"/>
      <c r="E95" s="21">
        <v>1697</v>
      </c>
      <c r="F95" s="21">
        <v>137</v>
      </c>
      <c r="G95" s="21">
        <v>170</v>
      </c>
      <c r="H95" s="21">
        <v>127</v>
      </c>
      <c r="I95" s="21" t="s">
        <v>336</v>
      </c>
      <c r="K95" s="21" t="s">
        <v>336</v>
      </c>
      <c r="L95" s="21">
        <v>5</v>
      </c>
      <c r="M95" s="21">
        <v>3</v>
      </c>
      <c r="N95" s="29" t="s">
        <v>452</v>
      </c>
      <c r="O95" s="39"/>
      <c r="P95" s="31" t="s">
        <v>1315</v>
      </c>
      <c r="S95" s="21" t="s">
        <v>270</v>
      </c>
    </row>
    <row r="96" spans="1:19" x14ac:dyDescent="0.45">
      <c r="A96" s="21">
        <v>78</v>
      </c>
      <c r="B96" s="21" t="s">
        <v>270</v>
      </c>
      <c r="C96" s="31" t="s">
        <v>22</v>
      </c>
      <c r="E96" s="21">
        <v>2461</v>
      </c>
      <c r="F96" s="21">
        <v>163</v>
      </c>
      <c r="G96" s="21">
        <v>207</v>
      </c>
      <c r="H96" s="21">
        <v>162</v>
      </c>
      <c r="I96" s="21" t="s">
        <v>336</v>
      </c>
      <c r="K96" s="21" t="s">
        <v>336</v>
      </c>
      <c r="M96" s="21">
        <v>3</v>
      </c>
      <c r="N96" s="26" t="s">
        <v>1314</v>
      </c>
      <c r="O96" s="31" t="s">
        <v>138</v>
      </c>
      <c r="P96" s="31" t="s">
        <v>1313</v>
      </c>
      <c r="R96" s="21" t="s">
        <v>1316</v>
      </c>
    </row>
    <row r="97" spans="1:19" x14ac:dyDescent="0.45">
      <c r="A97" s="21">
        <v>79</v>
      </c>
      <c r="B97" s="21" t="s">
        <v>1312</v>
      </c>
      <c r="C97" s="37" t="s">
        <v>111</v>
      </c>
      <c r="D97" s="25" t="s">
        <v>18</v>
      </c>
      <c r="E97" s="21">
        <v>1226</v>
      </c>
      <c r="F97" s="21">
        <v>207</v>
      </c>
      <c r="G97" s="21">
        <v>109</v>
      </c>
      <c r="H97" s="21">
        <v>98</v>
      </c>
      <c r="K97" s="21" t="s">
        <v>336</v>
      </c>
      <c r="M97" s="21">
        <v>3</v>
      </c>
      <c r="N97" s="25" t="s">
        <v>754</v>
      </c>
      <c r="O97" s="26"/>
      <c r="P97" s="25" t="s">
        <v>1311</v>
      </c>
      <c r="S97" s="21" t="s">
        <v>3636</v>
      </c>
    </row>
    <row r="98" spans="1:19" x14ac:dyDescent="0.45">
      <c r="A98" s="21">
        <v>80</v>
      </c>
      <c r="B98" s="21" t="s">
        <v>190</v>
      </c>
      <c r="C98" s="37" t="s">
        <v>111</v>
      </c>
      <c r="D98" s="25" t="s">
        <v>18</v>
      </c>
      <c r="E98" s="21">
        <v>2545</v>
      </c>
      <c r="F98" s="21">
        <v>216</v>
      </c>
      <c r="G98" s="21">
        <v>177</v>
      </c>
      <c r="H98" s="21">
        <v>180</v>
      </c>
      <c r="K98" s="21" t="s">
        <v>336</v>
      </c>
      <c r="M98" s="21">
        <v>3</v>
      </c>
      <c r="N98" s="25" t="s">
        <v>754</v>
      </c>
      <c r="O98" s="25"/>
      <c r="P98" s="25" t="s">
        <v>1310</v>
      </c>
      <c r="R98" s="21" t="s">
        <v>1312</v>
      </c>
    </row>
    <row r="99" spans="1:19" x14ac:dyDescent="0.45">
      <c r="A99" s="21">
        <v>81</v>
      </c>
      <c r="B99" s="21" t="s">
        <v>1309</v>
      </c>
      <c r="C99" s="24" t="s">
        <v>4</v>
      </c>
      <c r="D99" s="23" t="s">
        <v>8</v>
      </c>
      <c r="E99" s="21">
        <v>1362</v>
      </c>
      <c r="F99" s="21">
        <v>93</v>
      </c>
      <c r="G99" s="21">
        <v>165</v>
      </c>
      <c r="H99" s="21">
        <v>121</v>
      </c>
      <c r="I99" s="21" t="s">
        <v>336</v>
      </c>
      <c r="J99" s="21" t="s">
        <v>336</v>
      </c>
      <c r="K99" s="21" t="s">
        <v>336</v>
      </c>
      <c r="M99" s="21">
        <v>3</v>
      </c>
      <c r="N99" s="23" t="s">
        <v>1308</v>
      </c>
      <c r="O99" s="25"/>
      <c r="P99" s="23" t="s">
        <v>2482</v>
      </c>
      <c r="Q99" s="29" t="s">
        <v>2588</v>
      </c>
      <c r="S99" s="21" t="s">
        <v>181</v>
      </c>
    </row>
    <row r="100" spans="1:19" x14ac:dyDescent="0.45">
      <c r="A100" s="21">
        <v>82</v>
      </c>
      <c r="B100" s="21" t="s">
        <v>181</v>
      </c>
      <c r="C100" s="24" t="s">
        <v>4</v>
      </c>
      <c r="D100" s="23" t="s">
        <v>8</v>
      </c>
      <c r="E100" s="21">
        <v>2485</v>
      </c>
      <c r="F100" s="21">
        <v>137</v>
      </c>
      <c r="G100" s="21">
        <v>223</v>
      </c>
      <c r="H100" s="21">
        <v>169</v>
      </c>
      <c r="I100" s="21" t="s">
        <v>336</v>
      </c>
      <c r="J100" s="21" t="s">
        <v>336</v>
      </c>
      <c r="K100" s="21" t="s">
        <v>336</v>
      </c>
      <c r="M100" s="21">
        <v>3</v>
      </c>
      <c r="N100" s="23" t="s">
        <v>5350</v>
      </c>
      <c r="O100" s="23" t="s">
        <v>115</v>
      </c>
      <c r="P100" s="23" t="s">
        <v>5360</v>
      </c>
      <c r="Q100" s="29" t="s">
        <v>5384</v>
      </c>
      <c r="R100" s="21" t="s">
        <v>1309</v>
      </c>
      <c r="S100" s="21" t="s">
        <v>519</v>
      </c>
    </row>
    <row r="101" spans="1:19" x14ac:dyDescent="0.45">
      <c r="A101" s="21">
        <v>83</v>
      </c>
      <c r="B101" s="21" t="s">
        <v>1307</v>
      </c>
      <c r="C101" s="29" t="s">
        <v>68</v>
      </c>
      <c r="D101" s="36" t="s">
        <v>72</v>
      </c>
      <c r="E101" s="21">
        <v>1236</v>
      </c>
      <c r="F101" s="21">
        <v>141</v>
      </c>
      <c r="G101" s="21">
        <v>124</v>
      </c>
      <c r="H101" s="21">
        <v>115</v>
      </c>
      <c r="I101" s="21" t="s">
        <v>336</v>
      </c>
      <c r="K101" s="21" t="s">
        <v>336</v>
      </c>
      <c r="L101" s="21">
        <v>5</v>
      </c>
      <c r="M101" s="21">
        <v>3</v>
      </c>
      <c r="N101" s="36" t="s">
        <v>1225</v>
      </c>
      <c r="O101" s="29" t="s">
        <v>133</v>
      </c>
      <c r="P101" s="36" t="s">
        <v>1306</v>
      </c>
    </row>
    <row r="102" spans="1:19" x14ac:dyDescent="0.45">
      <c r="A102" s="21">
        <v>83</v>
      </c>
      <c r="B102" s="21" t="s">
        <v>3931</v>
      </c>
      <c r="C102" s="26" t="s">
        <v>47</v>
      </c>
      <c r="E102" s="21">
        <v>1674</v>
      </c>
      <c r="F102" s="21">
        <v>141</v>
      </c>
      <c r="G102" s="21">
        <v>174</v>
      </c>
      <c r="H102" s="21">
        <v>114</v>
      </c>
      <c r="N102" s="26" t="s">
        <v>3940</v>
      </c>
      <c r="P102" s="26" t="s">
        <v>3948</v>
      </c>
    </row>
    <row r="103" spans="1:19" x14ac:dyDescent="0.45">
      <c r="A103" s="21">
        <v>84</v>
      </c>
      <c r="B103" s="21" t="s">
        <v>1305</v>
      </c>
      <c r="C103" s="29" t="s">
        <v>68</v>
      </c>
      <c r="D103" s="36" t="s">
        <v>72</v>
      </c>
      <c r="E103" s="21">
        <v>1200</v>
      </c>
      <c r="F103" s="21">
        <v>111</v>
      </c>
      <c r="G103" s="21">
        <v>158</v>
      </c>
      <c r="H103" s="21">
        <v>83</v>
      </c>
      <c r="K103" s="21" t="s">
        <v>336</v>
      </c>
      <c r="M103" s="21">
        <v>3</v>
      </c>
      <c r="N103" s="36" t="s">
        <v>954</v>
      </c>
      <c r="O103" s="36"/>
      <c r="P103" s="36" t="s">
        <v>1303</v>
      </c>
      <c r="S103" s="21" t="s">
        <v>204</v>
      </c>
    </row>
    <row r="104" spans="1:19" x14ac:dyDescent="0.45">
      <c r="A104" s="21">
        <v>85</v>
      </c>
      <c r="B104" s="21" t="s">
        <v>204</v>
      </c>
      <c r="C104" s="29" t="s">
        <v>68</v>
      </c>
      <c r="D104" s="36" t="s">
        <v>72</v>
      </c>
      <c r="E104" s="21">
        <v>2362</v>
      </c>
      <c r="F104" s="21">
        <v>155</v>
      </c>
      <c r="G104" s="21">
        <v>218</v>
      </c>
      <c r="H104" s="21">
        <v>140</v>
      </c>
      <c r="K104" s="21" t="s">
        <v>336</v>
      </c>
      <c r="M104" s="21">
        <v>3</v>
      </c>
      <c r="N104" s="27" t="s">
        <v>1304</v>
      </c>
      <c r="O104" s="36"/>
      <c r="P104" s="36" t="s">
        <v>1303</v>
      </c>
      <c r="Q104" s="36" t="s">
        <v>210</v>
      </c>
      <c r="R104" s="21" t="s">
        <v>1305</v>
      </c>
    </row>
    <row r="105" spans="1:19" x14ac:dyDescent="0.45">
      <c r="A105" s="21">
        <v>86</v>
      </c>
      <c r="B105" s="21" t="s">
        <v>1302</v>
      </c>
      <c r="C105" s="37" t="s">
        <v>111</v>
      </c>
      <c r="D105" s="36"/>
      <c r="E105" s="21">
        <v>971</v>
      </c>
      <c r="F105" s="21">
        <v>163</v>
      </c>
      <c r="G105" s="21">
        <v>85</v>
      </c>
      <c r="H105" s="21">
        <v>121</v>
      </c>
      <c r="I105" s="21" t="s">
        <v>336</v>
      </c>
      <c r="K105" s="21" t="s">
        <v>336</v>
      </c>
      <c r="M105" s="21">
        <v>3</v>
      </c>
      <c r="N105" s="40" t="s">
        <v>1301</v>
      </c>
      <c r="O105" s="37" t="s">
        <v>121</v>
      </c>
      <c r="P105" s="37" t="s">
        <v>1300</v>
      </c>
      <c r="Q105" s="37" t="s">
        <v>1505</v>
      </c>
      <c r="S105" s="21" t="s">
        <v>1299</v>
      </c>
    </row>
    <row r="106" spans="1:19" x14ac:dyDescent="0.45">
      <c r="A106" s="21">
        <v>87</v>
      </c>
      <c r="B106" s="21" t="s">
        <v>1299</v>
      </c>
      <c r="C106" s="37" t="s">
        <v>111</v>
      </c>
      <c r="D106" s="40" t="s">
        <v>62</v>
      </c>
      <c r="E106" s="21">
        <v>1985</v>
      </c>
      <c r="F106" s="21">
        <v>207</v>
      </c>
      <c r="G106" s="21">
        <v>139</v>
      </c>
      <c r="H106" s="21">
        <v>177</v>
      </c>
      <c r="I106" s="21" t="s">
        <v>336</v>
      </c>
      <c r="K106" s="21" t="s">
        <v>336</v>
      </c>
      <c r="M106" s="21">
        <v>3</v>
      </c>
      <c r="N106" s="24" t="s">
        <v>1298</v>
      </c>
      <c r="O106" s="40" t="s">
        <v>240</v>
      </c>
      <c r="P106" s="40" t="s">
        <v>1297</v>
      </c>
      <c r="Q106" s="37" t="s">
        <v>2604</v>
      </c>
      <c r="R106" s="21" t="s">
        <v>1302</v>
      </c>
    </row>
    <row r="107" spans="1:19" x14ac:dyDescent="0.45">
      <c r="A107" s="21">
        <v>88</v>
      </c>
      <c r="B107" s="21" t="s">
        <v>1294</v>
      </c>
      <c r="C107" s="35" t="s">
        <v>32</v>
      </c>
      <c r="D107" s="40"/>
      <c r="E107" s="21">
        <v>1374</v>
      </c>
      <c r="F107" s="21">
        <v>190</v>
      </c>
      <c r="G107" s="21">
        <v>135</v>
      </c>
      <c r="H107" s="21">
        <v>90</v>
      </c>
      <c r="I107" s="21" t="s">
        <v>336</v>
      </c>
      <c r="J107" s="21" t="s">
        <v>336</v>
      </c>
      <c r="K107" s="21" t="s">
        <v>336</v>
      </c>
      <c r="L107" s="21">
        <v>5</v>
      </c>
      <c r="M107" s="21">
        <v>3</v>
      </c>
      <c r="N107" s="35" t="s">
        <v>1293</v>
      </c>
      <c r="O107" s="35" t="s">
        <v>104</v>
      </c>
      <c r="P107" s="33" t="s">
        <v>2483</v>
      </c>
      <c r="Q107" s="29" t="s">
        <v>2588</v>
      </c>
      <c r="S107" s="21" t="s">
        <v>242</v>
      </c>
    </row>
    <row r="108" spans="1:19" x14ac:dyDescent="0.45">
      <c r="A108" s="21">
        <v>88</v>
      </c>
      <c r="B108" s="21" t="s">
        <v>1296</v>
      </c>
      <c r="C108" s="35" t="s">
        <v>32</v>
      </c>
      <c r="D108" s="27" t="s">
        <v>78</v>
      </c>
      <c r="E108" s="21">
        <v>1374</v>
      </c>
      <c r="F108" s="21">
        <v>190</v>
      </c>
      <c r="G108" s="21">
        <v>135</v>
      </c>
      <c r="H108" s="21">
        <v>90</v>
      </c>
      <c r="I108" s="21" t="s">
        <v>336</v>
      </c>
      <c r="K108" s="21" t="s">
        <v>336</v>
      </c>
      <c r="L108" s="21">
        <v>7</v>
      </c>
      <c r="M108" s="21">
        <v>3</v>
      </c>
      <c r="N108" s="27" t="s">
        <v>583</v>
      </c>
      <c r="O108" s="35"/>
      <c r="P108" s="27" t="s">
        <v>1295</v>
      </c>
      <c r="S108" s="21" t="s">
        <v>168</v>
      </c>
    </row>
    <row r="109" spans="1:19" x14ac:dyDescent="0.45">
      <c r="A109" s="21">
        <v>89</v>
      </c>
      <c r="B109" s="21" t="s">
        <v>242</v>
      </c>
      <c r="C109" s="35" t="s">
        <v>32</v>
      </c>
      <c r="D109" s="27"/>
      <c r="E109" s="21">
        <v>2757</v>
      </c>
      <c r="F109" s="21">
        <v>233</v>
      </c>
      <c r="G109" s="21">
        <v>190</v>
      </c>
      <c r="H109" s="21">
        <v>172</v>
      </c>
      <c r="I109" s="21" t="s">
        <v>336</v>
      </c>
      <c r="J109" s="21" t="s">
        <v>336</v>
      </c>
      <c r="K109" s="21" t="s">
        <v>336</v>
      </c>
      <c r="M109" s="21">
        <v>3</v>
      </c>
      <c r="N109" s="27" t="s">
        <v>3646</v>
      </c>
      <c r="O109" s="32" t="s">
        <v>2586</v>
      </c>
      <c r="P109" s="27" t="s">
        <v>2484</v>
      </c>
      <c r="Q109" s="29" t="s">
        <v>2588</v>
      </c>
      <c r="R109" s="21" t="s">
        <v>1294</v>
      </c>
    </row>
    <row r="110" spans="1:19" x14ac:dyDescent="0.45">
      <c r="A110" s="21">
        <v>89</v>
      </c>
      <c r="B110" s="21" t="s">
        <v>168</v>
      </c>
      <c r="C110" s="35" t="s">
        <v>32</v>
      </c>
      <c r="D110" s="27" t="s">
        <v>78</v>
      </c>
      <c r="E110" s="21">
        <v>2757</v>
      </c>
      <c r="F110" s="21">
        <v>233</v>
      </c>
      <c r="G110" s="21">
        <v>190</v>
      </c>
      <c r="H110" s="21">
        <v>172</v>
      </c>
      <c r="I110" s="21" t="s">
        <v>336</v>
      </c>
      <c r="M110" s="21">
        <v>3</v>
      </c>
      <c r="N110" s="27" t="s">
        <v>1291</v>
      </c>
      <c r="O110" s="35"/>
      <c r="P110" s="27" t="s">
        <v>1290</v>
      </c>
      <c r="R110" s="21" t="s">
        <v>1296</v>
      </c>
    </row>
    <row r="111" spans="1:19" x14ac:dyDescent="0.45">
      <c r="A111" s="21">
        <v>90</v>
      </c>
      <c r="B111" s="21" t="s">
        <v>1289</v>
      </c>
      <c r="C111" s="37" t="s">
        <v>111</v>
      </c>
      <c r="D111" s="27"/>
      <c r="E111" s="21">
        <v>1080</v>
      </c>
      <c r="F111" s="21">
        <v>102</v>
      </c>
      <c r="G111" s="21">
        <v>116</v>
      </c>
      <c r="H111" s="21">
        <v>134</v>
      </c>
      <c r="I111" s="21" t="s">
        <v>336</v>
      </c>
      <c r="K111" s="21" t="s">
        <v>336</v>
      </c>
      <c r="M111" s="21">
        <v>3</v>
      </c>
      <c r="N111" s="40" t="s">
        <v>1288</v>
      </c>
      <c r="O111" s="27"/>
      <c r="P111" s="40" t="s">
        <v>1287</v>
      </c>
      <c r="S111" s="21" t="s">
        <v>110</v>
      </c>
    </row>
    <row r="112" spans="1:19" x14ac:dyDescent="0.45">
      <c r="A112" s="21">
        <v>91</v>
      </c>
      <c r="B112" s="21" t="s">
        <v>110</v>
      </c>
      <c r="C112" s="37" t="s">
        <v>111</v>
      </c>
      <c r="D112" s="40" t="s">
        <v>62</v>
      </c>
      <c r="E112" s="21">
        <v>2547</v>
      </c>
      <c r="F112" s="21">
        <v>137</v>
      </c>
      <c r="G112" s="21">
        <v>186</v>
      </c>
      <c r="H112" s="21">
        <v>256</v>
      </c>
      <c r="I112" s="21" t="s">
        <v>336</v>
      </c>
      <c r="K112" s="21" t="s">
        <v>336</v>
      </c>
      <c r="M112" s="21">
        <v>3</v>
      </c>
      <c r="N112" s="40" t="s">
        <v>502</v>
      </c>
      <c r="O112" s="40"/>
      <c r="P112" s="40" t="s">
        <v>1719</v>
      </c>
      <c r="Q112" s="40" t="s">
        <v>132</v>
      </c>
      <c r="R112" s="21" t="s">
        <v>1289</v>
      </c>
    </row>
    <row r="113" spans="1:19" x14ac:dyDescent="0.45">
      <c r="A113" s="21">
        <v>92</v>
      </c>
      <c r="B113" s="21" t="s">
        <v>1286</v>
      </c>
      <c r="C113" s="35" t="s">
        <v>32</v>
      </c>
      <c r="D113" s="32" t="s">
        <v>16</v>
      </c>
      <c r="E113" s="21">
        <v>1229</v>
      </c>
      <c r="F113" s="21">
        <v>102</v>
      </c>
      <c r="G113" s="21">
        <v>186</v>
      </c>
      <c r="H113" s="21">
        <v>67</v>
      </c>
      <c r="I113" s="21" t="s">
        <v>336</v>
      </c>
      <c r="K113" s="21" t="s">
        <v>336</v>
      </c>
      <c r="M113" s="21">
        <v>3</v>
      </c>
      <c r="N113" s="32" t="s">
        <v>1285</v>
      </c>
      <c r="O113" s="27" t="s">
        <v>265</v>
      </c>
      <c r="P113" s="27" t="s">
        <v>1284</v>
      </c>
      <c r="Q113" s="32" t="s">
        <v>1472</v>
      </c>
      <c r="S113" s="21" t="s">
        <v>16</v>
      </c>
    </row>
    <row r="114" spans="1:19" x14ac:dyDescent="0.45">
      <c r="A114" s="21">
        <v>93</v>
      </c>
      <c r="B114" s="21" t="s">
        <v>16</v>
      </c>
      <c r="C114" s="35" t="s">
        <v>32</v>
      </c>
      <c r="D114" s="32" t="s">
        <v>16</v>
      </c>
      <c r="E114" s="21">
        <v>1963</v>
      </c>
      <c r="F114" s="21">
        <v>128</v>
      </c>
      <c r="G114" s="21">
        <v>223</v>
      </c>
      <c r="H114" s="21">
        <v>107</v>
      </c>
      <c r="I114" s="21" t="s">
        <v>336</v>
      </c>
      <c r="K114" s="21" t="s">
        <v>336</v>
      </c>
      <c r="M114" s="21">
        <v>3</v>
      </c>
      <c r="N114" s="32" t="s">
        <v>1283</v>
      </c>
      <c r="O114" s="32" t="s">
        <v>272</v>
      </c>
      <c r="P114" s="27" t="s">
        <v>5361</v>
      </c>
      <c r="Q114" s="32" t="s">
        <v>73</v>
      </c>
      <c r="R114" s="21" t="s">
        <v>1286</v>
      </c>
      <c r="S114" s="21" t="s">
        <v>243</v>
      </c>
    </row>
    <row r="115" spans="1:19" x14ac:dyDescent="0.45">
      <c r="A115" s="21">
        <v>94</v>
      </c>
      <c r="B115" s="21" t="s">
        <v>243</v>
      </c>
      <c r="C115" s="35" t="s">
        <v>32</v>
      </c>
      <c r="D115" s="32" t="s">
        <v>16</v>
      </c>
      <c r="E115" s="21">
        <v>2878</v>
      </c>
      <c r="F115" s="21">
        <v>155</v>
      </c>
      <c r="G115" s="21">
        <v>261</v>
      </c>
      <c r="H115" s="21">
        <v>149</v>
      </c>
      <c r="I115" s="21" t="s">
        <v>336</v>
      </c>
      <c r="K115" s="21" t="s">
        <v>336</v>
      </c>
      <c r="M115" s="21">
        <v>3</v>
      </c>
      <c r="N115" s="32" t="s">
        <v>1708</v>
      </c>
      <c r="O115" s="32" t="s">
        <v>272</v>
      </c>
      <c r="P115" s="26" t="s">
        <v>1282</v>
      </c>
      <c r="Q115" s="27" t="s">
        <v>2605</v>
      </c>
      <c r="R115" s="21" t="s">
        <v>16</v>
      </c>
    </row>
    <row r="116" spans="1:19" x14ac:dyDescent="0.45">
      <c r="A116" s="21">
        <v>95</v>
      </c>
      <c r="B116" s="21" t="s">
        <v>1281</v>
      </c>
      <c r="C116" s="33" t="s">
        <v>3</v>
      </c>
      <c r="D116" s="39" t="s">
        <v>43</v>
      </c>
      <c r="E116" s="21">
        <v>1101</v>
      </c>
      <c r="F116" s="21">
        <v>111</v>
      </c>
      <c r="G116" s="21">
        <v>85</v>
      </c>
      <c r="H116" s="21">
        <v>232</v>
      </c>
      <c r="I116" s="21" t="s">
        <v>336</v>
      </c>
      <c r="K116" s="21" t="s">
        <v>336</v>
      </c>
      <c r="M116" s="21">
        <v>5</v>
      </c>
      <c r="N116" s="39" t="s">
        <v>1280</v>
      </c>
      <c r="O116" s="32"/>
      <c r="P116" s="39" t="s">
        <v>1279</v>
      </c>
      <c r="Q116" s="24" t="s">
        <v>2606</v>
      </c>
      <c r="S116" s="21" t="s">
        <v>2</v>
      </c>
    </row>
    <row r="117" spans="1:19" x14ac:dyDescent="0.45">
      <c r="A117" s="21">
        <v>96</v>
      </c>
      <c r="B117" s="21" t="s">
        <v>1278</v>
      </c>
      <c r="C117" s="25" t="s">
        <v>18</v>
      </c>
      <c r="D117" s="39"/>
      <c r="E117" s="21">
        <v>1040</v>
      </c>
      <c r="F117" s="21">
        <v>155</v>
      </c>
      <c r="G117" s="21">
        <v>89</v>
      </c>
      <c r="H117" s="21">
        <v>136</v>
      </c>
      <c r="I117" s="21" t="s">
        <v>336</v>
      </c>
      <c r="J117" s="21" t="s">
        <v>336</v>
      </c>
      <c r="K117" s="21" t="s">
        <v>336</v>
      </c>
      <c r="M117" s="21">
        <v>3</v>
      </c>
      <c r="N117" s="25" t="s">
        <v>573</v>
      </c>
      <c r="O117" s="39"/>
      <c r="P117" s="25" t="s">
        <v>572</v>
      </c>
      <c r="Q117" s="29" t="s">
        <v>2588</v>
      </c>
      <c r="S117" s="21" t="s">
        <v>143</v>
      </c>
    </row>
    <row r="118" spans="1:19" x14ac:dyDescent="0.45">
      <c r="A118" s="21">
        <v>97</v>
      </c>
      <c r="B118" s="21" t="s">
        <v>143</v>
      </c>
      <c r="C118" s="25" t="s">
        <v>18</v>
      </c>
      <c r="E118" s="21">
        <v>2090</v>
      </c>
      <c r="F118" s="21">
        <v>198</v>
      </c>
      <c r="G118" s="21">
        <v>144</v>
      </c>
      <c r="H118" s="21">
        <v>193</v>
      </c>
      <c r="I118" s="21" t="s">
        <v>336</v>
      </c>
      <c r="J118" s="21" t="s">
        <v>336</v>
      </c>
      <c r="K118" s="21" t="s">
        <v>336</v>
      </c>
      <c r="M118" s="21">
        <v>3</v>
      </c>
      <c r="N118" s="25" t="s">
        <v>1103</v>
      </c>
      <c r="O118" s="25"/>
      <c r="P118" s="23" t="s">
        <v>5362</v>
      </c>
      <c r="Q118" s="29" t="s">
        <v>5385</v>
      </c>
      <c r="R118" s="21" t="s">
        <v>1278</v>
      </c>
    </row>
    <row r="119" spans="1:19" x14ac:dyDescent="0.45">
      <c r="A119" s="21">
        <v>98</v>
      </c>
      <c r="B119" s="21" t="s">
        <v>1277</v>
      </c>
      <c r="C119" s="37" t="s">
        <v>111</v>
      </c>
      <c r="E119" s="21">
        <v>1561</v>
      </c>
      <c r="F119" s="21">
        <v>102</v>
      </c>
      <c r="G119" s="21">
        <v>181</v>
      </c>
      <c r="H119" s="21">
        <v>124</v>
      </c>
      <c r="I119" s="21" t="s">
        <v>336</v>
      </c>
      <c r="K119" s="21" t="s">
        <v>336</v>
      </c>
      <c r="M119" s="21">
        <v>3</v>
      </c>
      <c r="N119" s="37" t="s">
        <v>1123</v>
      </c>
      <c r="O119" s="25"/>
      <c r="P119" s="29" t="s">
        <v>1276</v>
      </c>
      <c r="S119" s="21" t="s">
        <v>215</v>
      </c>
    </row>
    <row r="120" spans="1:19" x14ac:dyDescent="0.45">
      <c r="A120" s="21">
        <v>99</v>
      </c>
      <c r="B120" s="21" t="s">
        <v>215</v>
      </c>
      <c r="C120" s="37" t="s">
        <v>111</v>
      </c>
      <c r="E120" s="21">
        <v>2829</v>
      </c>
      <c r="F120" s="21">
        <v>146</v>
      </c>
      <c r="G120" s="21">
        <v>240</v>
      </c>
      <c r="H120" s="21">
        <v>181</v>
      </c>
      <c r="I120" s="21" t="s">
        <v>336</v>
      </c>
      <c r="K120" s="21" t="s">
        <v>336</v>
      </c>
      <c r="M120" s="21">
        <v>3</v>
      </c>
      <c r="N120" s="37" t="s">
        <v>690</v>
      </c>
      <c r="O120" s="33" t="s">
        <v>144</v>
      </c>
      <c r="P120" s="37" t="s">
        <v>1275</v>
      </c>
      <c r="R120" s="21" t="s">
        <v>1277</v>
      </c>
    </row>
    <row r="121" spans="1:19" x14ac:dyDescent="0.45">
      <c r="A121" s="21">
        <v>100</v>
      </c>
      <c r="B121" s="21" t="s">
        <v>1274</v>
      </c>
      <c r="C121" s="23" t="s">
        <v>8</v>
      </c>
      <c r="E121" s="21">
        <v>1010</v>
      </c>
      <c r="F121" s="21">
        <v>120</v>
      </c>
      <c r="G121" s="21">
        <v>109</v>
      </c>
      <c r="H121" s="21">
        <v>111</v>
      </c>
      <c r="I121" s="21" t="s">
        <v>5404</v>
      </c>
      <c r="K121" s="21" t="s">
        <v>336</v>
      </c>
      <c r="M121" s="21">
        <v>3</v>
      </c>
      <c r="N121" s="23" t="s">
        <v>667</v>
      </c>
      <c r="O121" s="37"/>
      <c r="P121" s="23" t="s">
        <v>1273</v>
      </c>
      <c r="Q121" s="30" t="s">
        <v>1520</v>
      </c>
      <c r="S121" s="21" t="s">
        <v>1272</v>
      </c>
    </row>
    <row r="122" spans="1:19" x14ac:dyDescent="0.45">
      <c r="A122" s="21">
        <v>101</v>
      </c>
      <c r="B122" s="21" t="s">
        <v>1272</v>
      </c>
      <c r="C122" s="23" t="s">
        <v>8</v>
      </c>
      <c r="E122" s="21">
        <v>2099</v>
      </c>
      <c r="F122" s="21">
        <v>155</v>
      </c>
      <c r="G122" s="21">
        <v>173</v>
      </c>
      <c r="H122" s="21">
        <v>173</v>
      </c>
      <c r="I122" s="21" t="s">
        <v>5404</v>
      </c>
      <c r="K122" s="21" t="s">
        <v>336</v>
      </c>
      <c r="M122" s="21">
        <v>3</v>
      </c>
      <c r="N122" s="23" t="s">
        <v>625</v>
      </c>
      <c r="O122" s="29" t="s">
        <v>127</v>
      </c>
      <c r="P122" s="23" t="s">
        <v>1271</v>
      </c>
      <c r="R122" s="21" t="s">
        <v>1274</v>
      </c>
    </row>
    <row r="123" spans="1:19" x14ac:dyDescent="0.45">
      <c r="A123" s="21">
        <v>102</v>
      </c>
      <c r="B123" s="21" t="s">
        <v>1270</v>
      </c>
      <c r="C123" s="34" t="s">
        <v>12</v>
      </c>
      <c r="D123" s="25" t="s">
        <v>18</v>
      </c>
      <c r="E123" s="21">
        <v>1175</v>
      </c>
      <c r="F123" s="21">
        <v>155</v>
      </c>
      <c r="G123" s="21">
        <v>107</v>
      </c>
      <c r="H123" s="21">
        <v>125</v>
      </c>
      <c r="I123" s="21" t="s">
        <v>336</v>
      </c>
      <c r="J123" s="21" t="s">
        <v>336</v>
      </c>
      <c r="K123" s="21" t="s">
        <v>336</v>
      </c>
      <c r="M123" s="21">
        <v>3</v>
      </c>
      <c r="N123" s="34" t="s">
        <v>1269</v>
      </c>
      <c r="O123" s="23"/>
      <c r="P123" s="39" t="s">
        <v>1268</v>
      </c>
      <c r="Q123" s="29" t="s">
        <v>2588</v>
      </c>
      <c r="S123" s="21" t="s">
        <v>86</v>
      </c>
    </row>
    <row r="124" spans="1:19" x14ac:dyDescent="0.45">
      <c r="A124" s="21">
        <v>103</v>
      </c>
      <c r="B124" s="21" t="s">
        <v>86</v>
      </c>
      <c r="C124" s="34" t="s">
        <v>12</v>
      </c>
      <c r="D124" s="25" t="s">
        <v>18</v>
      </c>
      <c r="E124" s="21">
        <v>3014</v>
      </c>
      <c r="F124" s="21">
        <v>216</v>
      </c>
      <c r="G124" s="21">
        <v>233</v>
      </c>
      <c r="H124" s="21">
        <v>149</v>
      </c>
      <c r="I124" s="21" t="s">
        <v>336</v>
      </c>
      <c r="J124" s="21" t="s">
        <v>336</v>
      </c>
      <c r="K124" s="21" t="s">
        <v>336</v>
      </c>
      <c r="M124" s="21">
        <v>3</v>
      </c>
      <c r="N124" s="25" t="s">
        <v>1709</v>
      </c>
      <c r="O124" s="25" t="s">
        <v>95</v>
      </c>
      <c r="P124" s="25" t="s">
        <v>1267</v>
      </c>
      <c r="Q124" s="29" t="s">
        <v>5386</v>
      </c>
      <c r="R124" s="21" t="s">
        <v>1270</v>
      </c>
    </row>
    <row r="125" spans="1:19" x14ac:dyDescent="0.45">
      <c r="A125" s="21">
        <v>103</v>
      </c>
      <c r="B125" s="21" t="s">
        <v>225</v>
      </c>
      <c r="C125" s="34" t="s">
        <v>12</v>
      </c>
      <c r="D125" s="28" t="s">
        <v>90</v>
      </c>
      <c r="E125" s="21">
        <v>3014</v>
      </c>
      <c r="F125" s="21">
        <v>216</v>
      </c>
      <c r="G125" s="21">
        <v>230</v>
      </c>
      <c r="H125" s="21">
        <v>153</v>
      </c>
      <c r="I125" s="21" t="s">
        <v>336</v>
      </c>
      <c r="K125" s="21" t="s">
        <v>336</v>
      </c>
      <c r="M125" s="21">
        <v>3</v>
      </c>
      <c r="N125" s="34" t="s">
        <v>1266</v>
      </c>
      <c r="O125" s="25"/>
      <c r="P125" s="34" t="s">
        <v>1265</v>
      </c>
    </row>
    <row r="126" spans="1:19" x14ac:dyDescent="0.45">
      <c r="A126" s="21">
        <v>104</v>
      </c>
      <c r="B126" s="21" t="s">
        <v>1264</v>
      </c>
      <c r="C126" s="33" t="s">
        <v>3</v>
      </c>
      <c r="D126" s="28"/>
      <c r="E126" s="21">
        <v>1019</v>
      </c>
      <c r="F126" s="21">
        <v>137</v>
      </c>
      <c r="G126" s="21">
        <v>90</v>
      </c>
      <c r="H126" s="21">
        <v>144</v>
      </c>
      <c r="I126" s="21" t="s">
        <v>336</v>
      </c>
      <c r="J126" s="21" t="s">
        <v>336</v>
      </c>
      <c r="K126" s="21" t="s">
        <v>336</v>
      </c>
      <c r="L126" s="21">
        <v>5</v>
      </c>
      <c r="M126" s="21">
        <v>3</v>
      </c>
      <c r="N126" s="26" t="s">
        <v>1249</v>
      </c>
      <c r="O126" s="34"/>
      <c r="P126" s="33" t="s">
        <v>2485</v>
      </c>
      <c r="Q126" s="29" t="s">
        <v>2588</v>
      </c>
      <c r="S126" s="21" t="s">
        <v>54</v>
      </c>
    </row>
    <row r="127" spans="1:19" x14ac:dyDescent="0.45">
      <c r="A127" s="21">
        <v>105</v>
      </c>
      <c r="B127" s="21" t="s">
        <v>54</v>
      </c>
      <c r="C127" s="33" t="s">
        <v>3</v>
      </c>
      <c r="E127" s="21">
        <v>1835</v>
      </c>
      <c r="F127" s="21">
        <v>155</v>
      </c>
      <c r="G127" s="21">
        <v>144</v>
      </c>
      <c r="H127" s="21">
        <v>186</v>
      </c>
      <c r="I127" s="21" t="s">
        <v>336</v>
      </c>
      <c r="J127" s="21" t="s">
        <v>336</v>
      </c>
      <c r="K127" s="21" t="s">
        <v>336</v>
      </c>
      <c r="M127" s="21">
        <v>3</v>
      </c>
      <c r="N127" s="26" t="s">
        <v>1249</v>
      </c>
      <c r="O127" s="26"/>
      <c r="P127" s="33" t="s">
        <v>2486</v>
      </c>
      <c r="Q127" s="29" t="s">
        <v>2588</v>
      </c>
      <c r="R127" s="21" t="s">
        <v>1264</v>
      </c>
    </row>
    <row r="128" spans="1:19" x14ac:dyDescent="0.45">
      <c r="A128" s="21">
        <v>105</v>
      </c>
      <c r="B128" s="21" t="s">
        <v>1263</v>
      </c>
      <c r="C128" s="32" t="s">
        <v>16</v>
      </c>
      <c r="D128" s="31" t="s">
        <v>22</v>
      </c>
      <c r="E128" s="21">
        <v>1835</v>
      </c>
      <c r="F128" s="21">
        <v>155</v>
      </c>
      <c r="G128" s="21">
        <v>144</v>
      </c>
      <c r="H128" s="21">
        <v>186</v>
      </c>
      <c r="I128" s="21" t="s">
        <v>336</v>
      </c>
      <c r="M128" s="21">
        <v>3</v>
      </c>
      <c r="N128" s="26" t="s">
        <v>1262</v>
      </c>
      <c r="O128" s="26"/>
      <c r="P128" s="31" t="s">
        <v>1261</v>
      </c>
    </row>
    <row r="129" spans="1:19" x14ac:dyDescent="0.45">
      <c r="A129" s="21">
        <v>106</v>
      </c>
      <c r="B129" s="21" t="s">
        <v>117</v>
      </c>
      <c r="C129" s="26" t="s">
        <v>47</v>
      </c>
      <c r="D129" s="31"/>
      <c r="E129" s="21">
        <v>2576</v>
      </c>
      <c r="F129" s="21">
        <v>137</v>
      </c>
      <c r="G129" s="21">
        <v>224</v>
      </c>
      <c r="H129" s="21">
        <v>181</v>
      </c>
      <c r="J129" s="21" t="s">
        <v>336</v>
      </c>
      <c r="K129" s="21" t="s">
        <v>336</v>
      </c>
      <c r="M129" s="21">
        <v>5</v>
      </c>
      <c r="N129" s="26" t="s">
        <v>1260</v>
      </c>
      <c r="O129" s="26"/>
      <c r="P129" s="26" t="s">
        <v>2487</v>
      </c>
      <c r="Q129" s="29" t="s">
        <v>2607</v>
      </c>
      <c r="R129" s="21" t="s">
        <v>1032</v>
      </c>
    </row>
    <row r="130" spans="1:19" x14ac:dyDescent="0.45">
      <c r="A130" s="21">
        <v>107</v>
      </c>
      <c r="B130" s="21" t="s">
        <v>46</v>
      </c>
      <c r="C130" s="26" t="s">
        <v>47</v>
      </c>
      <c r="E130" s="21">
        <v>2332</v>
      </c>
      <c r="F130" s="21">
        <v>137</v>
      </c>
      <c r="G130" s="21">
        <v>193</v>
      </c>
      <c r="H130" s="21">
        <v>197</v>
      </c>
      <c r="J130" s="21" t="s">
        <v>336</v>
      </c>
      <c r="K130" s="21" t="s">
        <v>336</v>
      </c>
      <c r="M130" s="21">
        <v>5</v>
      </c>
      <c r="N130" s="26" t="s">
        <v>549</v>
      </c>
      <c r="O130" s="26" t="s">
        <v>53</v>
      </c>
      <c r="P130" s="26" t="s">
        <v>2488</v>
      </c>
      <c r="Q130" s="29" t="s">
        <v>2608</v>
      </c>
      <c r="R130" s="21" t="s">
        <v>1032</v>
      </c>
    </row>
    <row r="131" spans="1:19" x14ac:dyDescent="0.45">
      <c r="A131" s="21">
        <v>108</v>
      </c>
      <c r="B131" s="21" t="s">
        <v>1259</v>
      </c>
      <c r="C131" s="29" t="s">
        <v>68</v>
      </c>
      <c r="E131" s="21">
        <v>1411</v>
      </c>
      <c r="F131" s="21">
        <v>207</v>
      </c>
      <c r="G131" s="21">
        <v>108</v>
      </c>
      <c r="H131" s="21">
        <v>137</v>
      </c>
      <c r="I131" s="21" t="s">
        <v>336</v>
      </c>
      <c r="K131" s="21" t="s">
        <v>336</v>
      </c>
      <c r="M131" s="21">
        <v>3</v>
      </c>
      <c r="N131" s="32" t="s">
        <v>516</v>
      </c>
      <c r="O131" s="26"/>
      <c r="P131" s="29" t="s">
        <v>1258</v>
      </c>
      <c r="Q131" s="29" t="s">
        <v>1466</v>
      </c>
      <c r="S131" s="21" t="s">
        <v>517</v>
      </c>
    </row>
    <row r="132" spans="1:19" x14ac:dyDescent="0.45">
      <c r="A132" s="21">
        <v>109</v>
      </c>
      <c r="B132" s="21" t="s">
        <v>1257</v>
      </c>
      <c r="C132" s="35" t="s">
        <v>32</v>
      </c>
      <c r="E132" s="21">
        <v>1214</v>
      </c>
      <c r="F132" s="21">
        <v>120</v>
      </c>
      <c r="G132" s="21">
        <v>119</v>
      </c>
      <c r="H132" s="21">
        <v>141</v>
      </c>
      <c r="I132" s="21" t="s">
        <v>336</v>
      </c>
      <c r="K132" s="21" t="s">
        <v>336</v>
      </c>
      <c r="M132" s="21">
        <v>3</v>
      </c>
      <c r="N132" s="29" t="s">
        <v>1253</v>
      </c>
      <c r="O132" s="35" t="s">
        <v>104</v>
      </c>
      <c r="P132" s="27" t="s">
        <v>1256</v>
      </c>
      <c r="S132" s="21" t="s">
        <v>183</v>
      </c>
    </row>
    <row r="133" spans="1:19" x14ac:dyDescent="0.45">
      <c r="A133" s="21">
        <v>110</v>
      </c>
      <c r="B133" s="21" t="s">
        <v>183</v>
      </c>
      <c r="C133" s="35" t="s">
        <v>32</v>
      </c>
      <c r="E133" s="21">
        <v>2293</v>
      </c>
      <c r="F133" s="21">
        <v>163</v>
      </c>
      <c r="G133" s="21">
        <v>174</v>
      </c>
      <c r="H133" s="21">
        <v>197</v>
      </c>
      <c r="I133" s="21" t="s">
        <v>336</v>
      </c>
      <c r="K133" s="21" t="s">
        <v>336</v>
      </c>
      <c r="M133" s="21">
        <v>3</v>
      </c>
      <c r="N133" s="29" t="s">
        <v>1253</v>
      </c>
      <c r="O133" s="35" t="s">
        <v>104</v>
      </c>
      <c r="P133" s="23" t="s">
        <v>1252</v>
      </c>
      <c r="R133" s="21" t="s">
        <v>1257</v>
      </c>
    </row>
    <row r="134" spans="1:19" x14ac:dyDescent="0.45">
      <c r="A134" s="21">
        <v>110</v>
      </c>
      <c r="B134" s="21" t="s">
        <v>1255</v>
      </c>
      <c r="C134" s="35" t="s">
        <v>32</v>
      </c>
      <c r="D134" s="38" t="s">
        <v>61</v>
      </c>
      <c r="E134" s="21">
        <v>2293</v>
      </c>
      <c r="F134" s="21">
        <v>163</v>
      </c>
      <c r="G134" s="21">
        <v>174</v>
      </c>
      <c r="H134" s="21">
        <v>197</v>
      </c>
      <c r="M134" s="21">
        <v>3</v>
      </c>
      <c r="N134" s="29" t="s">
        <v>127</v>
      </c>
      <c r="O134" s="29"/>
      <c r="P134" s="31" t="s">
        <v>1254</v>
      </c>
    </row>
    <row r="135" spans="1:19" x14ac:dyDescent="0.45">
      <c r="A135" s="21">
        <v>111</v>
      </c>
      <c r="B135" s="21" t="s">
        <v>1251</v>
      </c>
      <c r="C135" s="33" t="s">
        <v>3</v>
      </c>
      <c r="D135" s="39" t="s">
        <v>43</v>
      </c>
      <c r="E135" s="21">
        <v>1651</v>
      </c>
      <c r="F135" s="21">
        <v>190</v>
      </c>
      <c r="G135" s="21">
        <v>140</v>
      </c>
      <c r="H135" s="21">
        <v>127</v>
      </c>
      <c r="I135" s="21" t="s">
        <v>336</v>
      </c>
      <c r="K135" s="21" t="s">
        <v>336</v>
      </c>
      <c r="M135" s="21">
        <v>3</v>
      </c>
      <c r="N135" s="26" t="s">
        <v>1249</v>
      </c>
      <c r="O135" s="29"/>
      <c r="P135" s="33" t="s">
        <v>1250</v>
      </c>
      <c r="S135" s="21" t="s">
        <v>296</v>
      </c>
    </row>
    <row r="136" spans="1:19" x14ac:dyDescent="0.45">
      <c r="A136" s="21">
        <v>112</v>
      </c>
      <c r="B136" s="21" t="s">
        <v>296</v>
      </c>
      <c r="C136" s="33" t="s">
        <v>3</v>
      </c>
      <c r="D136" s="39" t="s">
        <v>43</v>
      </c>
      <c r="E136" s="21">
        <v>3179</v>
      </c>
      <c r="F136" s="21">
        <v>233</v>
      </c>
      <c r="G136" s="21">
        <v>222</v>
      </c>
      <c r="H136" s="21">
        <v>171</v>
      </c>
      <c r="I136" s="21" t="s">
        <v>336</v>
      </c>
      <c r="K136" s="21" t="s">
        <v>336</v>
      </c>
      <c r="M136" s="21">
        <v>3</v>
      </c>
      <c r="N136" s="26" t="s">
        <v>1249</v>
      </c>
      <c r="O136" s="26"/>
      <c r="P136" s="33" t="s">
        <v>1248</v>
      </c>
      <c r="Q136" s="30" t="s">
        <v>97</v>
      </c>
      <c r="R136" s="21" t="s">
        <v>1251</v>
      </c>
      <c r="S136" s="21" t="s">
        <v>309</v>
      </c>
    </row>
    <row r="137" spans="1:19" x14ac:dyDescent="0.45">
      <c r="A137" s="21">
        <v>113</v>
      </c>
      <c r="B137" s="21" t="s">
        <v>1247</v>
      </c>
      <c r="C137" s="29" t="s">
        <v>68</v>
      </c>
      <c r="D137" s="39"/>
      <c r="E137" s="21">
        <v>1255</v>
      </c>
      <c r="F137" s="21">
        <v>487</v>
      </c>
      <c r="G137" s="21">
        <v>60</v>
      </c>
      <c r="H137" s="21">
        <v>128</v>
      </c>
      <c r="I137" s="21" t="s">
        <v>336</v>
      </c>
      <c r="K137" s="21" t="s">
        <v>336</v>
      </c>
      <c r="M137" s="21">
        <v>5</v>
      </c>
      <c r="N137" s="25" t="s">
        <v>570</v>
      </c>
      <c r="O137" s="26"/>
      <c r="P137" s="25" t="s">
        <v>999</v>
      </c>
      <c r="Q137" s="25" t="s">
        <v>1502</v>
      </c>
      <c r="R137" s="21" t="s">
        <v>571</v>
      </c>
      <c r="S137" s="21" t="s">
        <v>288</v>
      </c>
    </row>
    <row r="138" spans="1:19" x14ac:dyDescent="0.45">
      <c r="A138" s="21">
        <v>114</v>
      </c>
      <c r="B138" s="21" t="s">
        <v>11</v>
      </c>
      <c r="C138" s="34" t="s">
        <v>12</v>
      </c>
      <c r="E138" s="21">
        <v>2238</v>
      </c>
      <c r="F138" s="21">
        <v>163</v>
      </c>
      <c r="G138" s="21">
        <v>183</v>
      </c>
      <c r="H138" s="21">
        <v>169</v>
      </c>
      <c r="K138" s="21" t="s">
        <v>336</v>
      </c>
      <c r="M138" s="21">
        <v>3</v>
      </c>
      <c r="N138" s="34" t="s">
        <v>513</v>
      </c>
      <c r="O138" s="25"/>
      <c r="P138" s="34" t="s">
        <v>1246</v>
      </c>
      <c r="Q138" s="34" t="s">
        <v>1471</v>
      </c>
      <c r="S138" s="21" t="s">
        <v>514</v>
      </c>
    </row>
    <row r="139" spans="1:19" x14ac:dyDescent="0.45">
      <c r="A139" s="21">
        <v>115</v>
      </c>
      <c r="B139" s="21" t="s">
        <v>123</v>
      </c>
      <c r="C139" s="29" t="s">
        <v>68</v>
      </c>
      <c r="E139" s="21">
        <v>2586</v>
      </c>
      <c r="F139" s="21">
        <v>233</v>
      </c>
      <c r="G139" s="21">
        <v>181</v>
      </c>
      <c r="H139" s="21">
        <v>165</v>
      </c>
      <c r="I139" s="21" t="s">
        <v>336</v>
      </c>
      <c r="K139" s="21" t="s">
        <v>336</v>
      </c>
      <c r="L139" s="21">
        <v>5</v>
      </c>
      <c r="M139" s="21">
        <v>3</v>
      </c>
      <c r="N139" s="26" t="s">
        <v>1245</v>
      </c>
      <c r="O139" s="34"/>
      <c r="P139" s="27" t="s">
        <v>1244</v>
      </c>
      <c r="Q139" s="26" t="s">
        <v>2609</v>
      </c>
    </row>
    <row r="140" spans="1:19" x14ac:dyDescent="0.45">
      <c r="A140" s="21">
        <v>116</v>
      </c>
      <c r="B140" s="21" t="s">
        <v>1243</v>
      </c>
      <c r="C140" s="37" t="s">
        <v>111</v>
      </c>
      <c r="E140" s="21">
        <v>1056</v>
      </c>
      <c r="F140" s="21">
        <v>102</v>
      </c>
      <c r="G140" s="21">
        <v>129</v>
      </c>
      <c r="H140" s="21">
        <v>103</v>
      </c>
      <c r="I140" s="21" t="s">
        <v>336</v>
      </c>
      <c r="K140" s="21" t="s">
        <v>336</v>
      </c>
      <c r="M140" s="21">
        <v>3</v>
      </c>
      <c r="N140" s="37" t="s">
        <v>1242</v>
      </c>
      <c r="O140" s="26"/>
      <c r="P140" s="37" t="s">
        <v>1241</v>
      </c>
      <c r="S140" s="21" t="s">
        <v>1240</v>
      </c>
    </row>
    <row r="141" spans="1:19" x14ac:dyDescent="0.45">
      <c r="A141" s="21">
        <v>117</v>
      </c>
      <c r="B141" s="21" t="s">
        <v>1240</v>
      </c>
      <c r="C141" s="37" t="s">
        <v>111</v>
      </c>
      <c r="E141" s="21">
        <v>2093</v>
      </c>
      <c r="F141" s="21">
        <v>146</v>
      </c>
      <c r="G141" s="21">
        <v>187</v>
      </c>
      <c r="H141" s="21">
        <v>156</v>
      </c>
      <c r="I141" s="21" t="s">
        <v>336</v>
      </c>
      <c r="K141" s="21" t="s">
        <v>336</v>
      </c>
      <c r="M141" s="21">
        <v>3</v>
      </c>
      <c r="N141" s="37" t="s">
        <v>1239</v>
      </c>
      <c r="O141" s="37"/>
      <c r="P141" s="40" t="s">
        <v>1238</v>
      </c>
      <c r="Q141" s="40" t="s">
        <v>132</v>
      </c>
      <c r="R141" s="21" t="s">
        <v>1243</v>
      </c>
      <c r="S141" s="21" t="s">
        <v>1039</v>
      </c>
    </row>
    <row r="142" spans="1:19" x14ac:dyDescent="0.45">
      <c r="A142" s="21">
        <v>118</v>
      </c>
      <c r="B142" s="21" t="s">
        <v>1237</v>
      </c>
      <c r="C142" s="37" t="s">
        <v>111</v>
      </c>
      <c r="E142" s="21">
        <v>1152</v>
      </c>
      <c r="F142" s="21">
        <v>128</v>
      </c>
      <c r="G142" s="21">
        <v>123</v>
      </c>
      <c r="H142" s="21">
        <v>110</v>
      </c>
      <c r="K142" s="21" t="s">
        <v>336</v>
      </c>
      <c r="M142" s="21">
        <v>3</v>
      </c>
      <c r="N142" s="36" t="s">
        <v>1236</v>
      </c>
      <c r="O142" s="37"/>
      <c r="P142" s="37" t="s">
        <v>1235</v>
      </c>
      <c r="S142" s="21" t="s">
        <v>1234</v>
      </c>
    </row>
    <row r="143" spans="1:19" x14ac:dyDescent="0.45">
      <c r="A143" s="21">
        <v>119</v>
      </c>
      <c r="B143" s="21" t="s">
        <v>1234</v>
      </c>
      <c r="C143" s="37" t="s">
        <v>111</v>
      </c>
      <c r="E143" s="21">
        <v>2162</v>
      </c>
      <c r="F143" s="21">
        <v>190</v>
      </c>
      <c r="G143" s="21">
        <v>175</v>
      </c>
      <c r="H143" s="21">
        <v>147</v>
      </c>
      <c r="K143" s="21" t="s">
        <v>336</v>
      </c>
      <c r="M143" s="21">
        <v>3</v>
      </c>
      <c r="N143" s="37" t="s">
        <v>1233</v>
      </c>
      <c r="O143" s="35" t="s">
        <v>171</v>
      </c>
      <c r="P143" s="37" t="s">
        <v>1232</v>
      </c>
      <c r="Q143" s="40" t="s">
        <v>2610</v>
      </c>
      <c r="R143" s="21" t="s">
        <v>1237</v>
      </c>
    </row>
    <row r="144" spans="1:19" x14ac:dyDescent="0.45">
      <c r="A144" s="21">
        <v>120</v>
      </c>
      <c r="B144" s="21" t="s">
        <v>1231</v>
      </c>
      <c r="C144" s="37" t="s">
        <v>111</v>
      </c>
      <c r="E144" s="21">
        <v>1157</v>
      </c>
      <c r="F144" s="21">
        <v>102</v>
      </c>
      <c r="G144" s="21">
        <v>137</v>
      </c>
      <c r="H144" s="21">
        <v>112</v>
      </c>
      <c r="K144" s="21" t="s">
        <v>336</v>
      </c>
      <c r="M144" s="21">
        <v>3</v>
      </c>
      <c r="N144" s="29" t="s">
        <v>447</v>
      </c>
      <c r="O144" s="29" t="s">
        <v>290</v>
      </c>
      <c r="P144" s="29" t="s">
        <v>1230</v>
      </c>
      <c r="S144" s="21" t="s">
        <v>224</v>
      </c>
    </row>
    <row r="145" spans="1:19" x14ac:dyDescent="0.45">
      <c r="A145" s="21">
        <v>121</v>
      </c>
      <c r="B145" s="21" t="s">
        <v>224</v>
      </c>
      <c r="C145" s="37" t="s">
        <v>111</v>
      </c>
      <c r="D145" s="25" t="s">
        <v>18</v>
      </c>
      <c r="E145" s="21">
        <v>2584</v>
      </c>
      <c r="F145" s="21">
        <v>155</v>
      </c>
      <c r="G145" s="21">
        <v>210</v>
      </c>
      <c r="H145" s="21">
        <v>184</v>
      </c>
      <c r="K145" s="21" t="s">
        <v>336</v>
      </c>
      <c r="M145" s="21">
        <v>3</v>
      </c>
      <c r="N145" s="37" t="s">
        <v>1229</v>
      </c>
      <c r="O145" s="29" t="s">
        <v>684</v>
      </c>
      <c r="P145" s="23" t="s">
        <v>1228</v>
      </c>
      <c r="Q145" s="25" t="s">
        <v>1502</v>
      </c>
      <c r="R145" s="21" t="s">
        <v>1231</v>
      </c>
    </row>
    <row r="146" spans="1:19" x14ac:dyDescent="0.45">
      <c r="A146" s="21">
        <v>122</v>
      </c>
      <c r="B146" s="21" t="s">
        <v>1227</v>
      </c>
      <c r="C146" s="25" t="s">
        <v>18</v>
      </c>
      <c r="D146" s="38" t="s">
        <v>61</v>
      </c>
      <c r="E146" s="21">
        <v>2228</v>
      </c>
      <c r="F146" s="21">
        <v>120</v>
      </c>
      <c r="G146" s="21">
        <v>192</v>
      </c>
      <c r="H146" s="21">
        <v>205</v>
      </c>
      <c r="I146" s="21" t="s">
        <v>336</v>
      </c>
      <c r="K146" s="21" t="s">
        <v>336</v>
      </c>
      <c r="M146" s="21">
        <v>5</v>
      </c>
      <c r="N146" s="25" t="s">
        <v>1103</v>
      </c>
      <c r="O146" s="37"/>
      <c r="P146" s="25" t="s">
        <v>1226</v>
      </c>
      <c r="R146" s="21" t="s">
        <v>574</v>
      </c>
    </row>
    <row r="147" spans="1:19" x14ac:dyDescent="0.45">
      <c r="A147" s="21">
        <v>123</v>
      </c>
      <c r="B147" s="21" t="s">
        <v>159</v>
      </c>
      <c r="C147" s="36" t="s">
        <v>72</v>
      </c>
      <c r="D147" s="30" t="s">
        <v>29</v>
      </c>
      <c r="E147" s="21">
        <v>2706</v>
      </c>
      <c r="F147" s="21">
        <v>172</v>
      </c>
      <c r="G147" s="21">
        <v>218</v>
      </c>
      <c r="H147" s="21">
        <v>170</v>
      </c>
      <c r="I147" s="21" t="s">
        <v>336</v>
      </c>
      <c r="J147" s="21" t="s">
        <v>336</v>
      </c>
      <c r="K147" s="21" t="s">
        <v>336</v>
      </c>
      <c r="L147" s="21">
        <v>5</v>
      </c>
      <c r="M147" s="21">
        <v>5</v>
      </c>
      <c r="N147" s="36" t="s">
        <v>1225</v>
      </c>
      <c r="O147" s="24" t="s">
        <v>185</v>
      </c>
      <c r="P147" s="30" t="s">
        <v>2489</v>
      </c>
      <c r="Q147" s="29" t="s">
        <v>2611</v>
      </c>
      <c r="S147" s="21" t="s">
        <v>28</v>
      </c>
    </row>
    <row r="148" spans="1:19" x14ac:dyDescent="0.45">
      <c r="A148" s="21">
        <v>124</v>
      </c>
      <c r="B148" s="21" t="s">
        <v>119</v>
      </c>
      <c r="C148" s="40" t="s">
        <v>62</v>
      </c>
      <c r="D148" s="25" t="s">
        <v>18</v>
      </c>
      <c r="E148" s="21">
        <v>2555</v>
      </c>
      <c r="F148" s="21">
        <v>163</v>
      </c>
      <c r="G148" s="21">
        <v>223</v>
      </c>
      <c r="H148" s="21">
        <v>151</v>
      </c>
      <c r="I148" s="21" t="s">
        <v>336</v>
      </c>
      <c r="K148" s="21" t="s">
        <v>336</v>
      </c>
      <c r="M148" s="21">
        <v>5</v>
      </c>
      <c r="N148" s="40" t="s">
        <v>1224</v>
      </c>
      <c r="O148" s="29" t="s">
        <v>287</v>
      </c>
      <c r="P148" s="26" t="s">
        <v>1223</v>
      </c>
      <c r="Q148" s="40" t="s">
        <v>114</v>
      </c>
      <c r="R148" s="21" t="s">
        <v>1027</v>
      </c>
    </row>
    <row r="149" spans="1:19" x14ac:dyDescent="0.45">
      <c r="A149" s="21">
        <v>125</v>
      </c>
      <c r="B149" s="21" t="s">
        <v>1222</v>
      </c>
      <c r="C149" s="23" t="s">
        <v>8</v>
      </c>
      <c r="D149" s="25"/>
      <c r="E149" s="21">
        <v>2334</v>
      </c>
      <c r="F149" s="21">
        <v>163</v>
      </c>
      <c r="G149" s="21">
        <v>198</v>
      </c>
      <c r="H149" s="21">
        <v>158</v>
      </c>
      <c r="I149" s="21" t="s">
        <v>336</v>
      </c>
      <c r="J149" s="21" t="s">
        <v>336</v>
      </c>
      <c r="K149" s="21" t="s">
        <v>336</v>
      </c>
      <c r="M149" s="21">
        <v>5</v>
      </c>
      <c r="N149" s="26" t="s">
        <v>512</v>
      </c>
      <c r="O149" s="40"/>
      <c r="P149" s="23" t="s">
        <v>624</v>
      </c>
      <c r="Q149" s="29" t="s">
        <v>2588</v>
      </c>
      <c r="R149" s="21" t="s">
        <v>1024</v>
      </c>
      <c r="S149" s="21" t="s">
        <v>116</v>
      </c>
    </row>
    <row r="150" spans="1:19" x14ac:dyDescent="0.45">
      <c r="A150" s="21">
        <v>126</v>
      </c>
      <c r="B150" s="21" t="s">
        <v>1221</v>
      </c>
      <c r="C150" s="31" t="s">
        <v>22</v>
      </c>
      <c r="E150" s="21">
        <v>2394</v>
      </c>
      <c r="F150" s="21">
        <v>163</v>
      </c>
      <c r="G150" s="21">
        <v>206</v>
      </c>
      <c r="H150" s="21">
        <v>154</v>
      </c>
      <c r="I150" s="21" t="s">
        <v>336</v>
      </c>
      <c r="J150" s="21" t="s">
        <v>336</v>
      </c>
      <c r="K150" s="21" t="s">
        <v>336</v>
      </c>
      <c r="M150" s="21">
        <v>5</v>
      </c>
      <c r="N150" s="26" t="s">
        <v>1021</v>
      </c>
      <c r="O150" s="26"/>
      <c r="P150" s="31" t="s">
        <v>2490</v>
      </c>
      <c r="Q150" s="29" t="s">
        <v>2588</v>
      </c>
      <c r="R150" s="21" t="s">
        <v>1022</v>
      </c>
      <c r="S150" s="21" t="s">
        <v>107</v>
      </c>
    </row>
    <row r="151" spans="1:19" x14ac:dyDescent="0.45">
      <c r="A151" s="21">
        <v>127</v>
      </c>
      <c r="B151" s="21" t="s">
        <v>259</v>
      </c>
      <c r="C151" s="30" t="s">
        <v>29</v>
      </c>
      <c r="E151" s="21">
        <v>2959</v>
      </c>
      <c r="F151" s="21">
        <v>163</v>
      </c>
      <c r="G151" s="21">
        <v>238</v>
      </c>
      <c r="H151" s="21">
        <v>182</v>
      </c>
      <c r="I151" s="21" t="s">
        <v>336</v>
      </c>
      <c r="J151" s="21" t="s">
        <v>336</v>
      </c>
      <c r="K151" s="21" t="s">
        <v>336</v>
      </c>
      <c r="L151" s="21">
        <v>5</v>
      </c>
      <c r="M151" s="21">
        <v>5</v>
      </c>
      <c r="N151" s="26" t="s">
        <v>1710</v>
      </c>
      <c r="O151" s="26"/>
      <c r="P151" s="26" t="s">
        <v>1740</v>
      </c>
      <c r="Q151" s="29" t="s">
        <v>5387</v>
      </c>
    </row>
    <row r="152" spans="1:19" x14ac:dyDescent="0.45">
      <c r="A152" s="21">
        <v>128</v>
      </c>
      <c r="B152" s="21" t="s">
        <v>131</v>
      </c>
      <c r="C152" s="29" t="s">
        <v>68</v>
      </c>
      <c r="E152" s="21">
        <v>2620</v>
      </c>
      <c r="F152" s="21">
        <v>181</v>
      </c>
      <c r="G152" s="21">
        <v>198</v>
      </c>
      <c r="H152" s="21">
        <v>183</v>
      </c>
      <c r="I152" s="21" t="s">
        <v>336</v>
      </c>
      <c r="K152" s="21" t="s">
        <v>336</v>
      </c>
      <c r="L152" s="21">
        <v>5</v>
      </c>
      <c r="M152" s="21">
        <v>3</v>
      </c>
      <c r="N152" s="25" t="s">
        <v>1019</v>
      </c>
      <c r="O152" s="26"/>
      <c r="P152" s="24" t="s">
        <v>1220</v>
      </c>
    </row>
    <row r="153" spans="1:19" x14ac:dyDescent="0.45">
      <c r="A153" s="21">
        <v>129</v>
      </c>
      <c r="B153" s="21" t="s">
        <v>1219</v>
      </c>
      <c r="C153" s="37" t="s">
        <v>111</v>
      </c>
      <c r="E153" s="21">
        <v>274</v>
      </c>
      <c r="F153" s="21">
        <v>85</v>
      </c>
      <c r="G153" s="21">
        <v>29</v>
      </c>
      <c r="H153" s="21">
        <v>85</v>
      </c>
      <c r="I153" s="21" t="s">
        <v>336</v>
      </c>
      <c r="J153" s="21" t="s">
        <v>336</v>
      </c>
      <c r="K153" s="21" t="s">
        <v>336</v>
      </c>
      <c r="L153" s="21">
        <v>2</v>
      </c>
      <c r="M153" s="21">
        <v>1</v>
      </c>
      <c r="N153" s="37" t="s">
        <v>1218</v>
      </c>
      <c r="O153" s="25"/>
      <c r="P153" s="29" t="s">
        <v>640</v>
      </c>
      <c r="Q153" s="29" t="s">
        <v>2588</v>
      </c>
      <c r="S153" s="21" t="s">
        <v>232</v>
      </c>
    </row>
    <row r="154" spans="1:19" x14ac:dyDescent="0.45">
      <c r="A154" s="21">
        <v>130</v>
      </c>
      <c r="B154" s="21" t="s">
        <v>232</v>
      </c>
      <c r="C154" s="36" t="s">
        <v>72</v>
      </c>
      <c r="D154" s="37" t="s">
        <v>111</v>
      </c>
      <c r="E154" s="21">
        <v>3391</v>
      </c>
      <c r="F154" s="21">
        <v>216</v>
      </c>
      <c r="G154" s="21">
        <v>237</v>
      </c>
      <c r="H154" s="21">
        <v>186</v>
      </c>
      <c r="I154" s="21" t="s">
        <v>336</v>
      </c>
      <c r="J154" s="21" t="s">
        <v>336</v>
      </c>
      <c r="K154" s="21" t="s">
        <v>336</v>
      </c>
      <c r="M154" s="21">
        <v>1</v>
      </c>
      <c r="N154" s="27" t="s">
        <v>1711</v>
      </c>
      <c r="O154" s="28" t="s">
        <v>88</v>
      </c>
      <c r="P154" s="27" t="s">
        <v>2491</v>
      </c>
      <c r="Q154" s="29" t="s">
        <v>2612</v>
      </c>
      <c r="R154" s="21" t="s">
        <v>1219</v>
      </c>
    </row>
    <row r="155" spans="1:19" x14ac:dyDescent="0.45">
      <c r="A155" s="21">
        <v>131</v>
      </c>
      <c r="B155" s="21" t="s">
        <v>136</v>
      </c>
      <c r="C155" s="37" t="s">
        <v>111</v>
      </c>
      <c r="D155" s="40" t="s">
        <v>62</v>
      </c>
      <c r="E155" s="21">
        <v>2641</v>
      </c>
      <c r="F155" s="21">
        <v>277</v>
      </c>
      <c r="G155" s="21">
        <v>165</v>
      </c>
      <c r="H155" s="21">
        <v>174</v>
      </c>
      <c r="I155" s="21" t="s">
        <v>336</v>
      </c>
      <c r="J155" s="21" t="s">
        <v>336</v>
      </c>
      <c r="K155" s="21" t="s">
        <v>336</v>
      </c>
      <c r="M155" s="21">
        <v>5</v>
      </c>
      <c r="N155" s="40" t="s">
        <v>1217</v>
      </c>
      <c r="O155" s="40" t="s">
        <v>240</v>
      </c>
      <c r="P155" s="37" t="s">
        <v>2492</v>
      </c>
      <c r="Q155" s="29" t="s">
        <v>2613</v>
      </c>
    </row>
    <row r="156" spans="1:19" x14ac:dyDescent="0.45">
      <c r="A156" s="21">
        <v>132</v>
      </c>
      <c r="B156" s="21" t="s">
        <v>1216</v>
      </c>
      <c r="C156" s="29" t="s">
        <v>68</v>
      </c>
      <c r="D156" s="40"/>
      <c r="E156" s="21">
        <v>832</v>
      </c>
      <c r="F156" s="21">
        <v>134</v>
      </c>
      <c r="G156" s="21">
        <v>91</v>
      </c>
      <c r="H156" s="21">
        <v>91</v>
      </c>
      <c r="K156" s="21" t="s">
        <v>336</v>
      </c>
      <c r="M156" s="21">
        <v>3</v>
      </c>
      <c r="N156" s="29" t="s">
        <v>1215</v>
      </c>
      <c r="O156" s="40"/>
      <c r="P156" s="29" t="s">
        <v>640</v>
      </c>
    </row>
    <row r="157" spans="1:19" x14ac:dyDescent="0.45">
      <c r="A157" s="21">
        <v>133</v>
      </c>
      <c r="B157" s="21" t="s">
        <v>1214</v>
      </c>
      <c r="C157" s="29" t="s">
        <v>68</v>
      </c>
      <c r="E157" s="21">
        <v>1071</v>
      </c>
      <c r="F157" s="21">
        <v>146</v>
      </c>
      <c r="G157" s="21">
        <v>104</v>
      </c>
      <c r="H157" s="21">
        <v>114</v>
      </c>
      <c r="I157" s="21" t="s">
        <v>336</v>
      </c>
      <c r="K157" s="21" t="s">
        <v>336</v>
      </c>
      <c r="L157" s="21">
        <v>5</v>
      </c>
      <c r="M157" s="21">
        <v>5</v>
      </c>
      <c r="N157" s="29" t="s">
        <v>684</v>
      </c>
      <c r="O157" s="29"/>
      <c r="P157" s="33" t="s">
        <v>1213</v>
      </c>
      <c r="Q157" s="29" t="s">
        <v>2614</v>
      </c>
      <c r="S157" s="21" t="s">
        <v>3637</v>
      </c>
    </row>
    <row r="158" spans="1:19" x14ac:dyDescent="0.45">
      <c r="A158" s="21">
        <v>134</v>
      </c>
      <c r="B158" s="21" t="s">
        <v>199</v>
      </c>
      <c r="C158" s="37" t="s">
        <v>111</v>
      </c>
      <c r="E158" s="21">
        <v>3114</v>
      </c>
      <c r="F158" s="21">
        <v>277</v>
      </c>
      <c r="G158" s="21">
        <v>205</v>
      </c>
      <c r="H158" s="21">
        <v>161</v>
      </c>
      <c r="I158" s="21" t="s">
        <v>336</v>
      </c>
      <c r="K158" s="21" t="s">
        <v>336</v>
      </c>
      <c r="M158" s="21">
        <v>5</v>
      </c>
      <c r="N158" s="37" t="s">
        <v>121</v>
      </c>
      <c r="O158" s="29"/>
      <c r="P158" s="37" t="s">
        <v>1212</v>
      </c>
      <c r="Q158" s="29" t="s">
        <v>1553</v>
      </c>
      <c r="R158" s="21" t="s">
        <v>1214</v>
      </c>
    </row>
    <row r="159" spans="1:19" x14ac:dyDescent="0.45">
      <c r="A159" s="21">
        <v>135</v>
      </c>
      <c r="B159" s="21" t="s">
        <v>302</v>
      </c>
      <c r="C159" s="23" t="s">
        <v>8</v>
      </c>
      <c r="E159" s="21">
        <v>2888</v>
      </c>
      <c r="F159" s="21">
        <v>163</v>
      </c>
      <c r="G159" s="21">
        <v>232</v>
      </c>
      <c r="H159" s="21">
        <v>182</v>
      </c>
      <c r="I159" s="21" t="s">
        <v>336</v>
      </c>
      <c r="K159" s="21" t="s">
        <v>336</v>
      </c>
      <c r="M159" s="21">
        <v>5</v>
      </c>
      <c r="N159" s="23" t="s">
        <v>1016</v>
      </c>
      <c r="O159" s="37"/>
      <c r="P159" s="23" t="s">
        <v>1211</v>
      </c>
      <c r="Q159" s="29" t="s">
        <v>1553</v>
      </c>
      <c r="R159" s="21" t="s">
        <v>1214</v>
      </c>
    </row>
    <row r="160" spans="1:19" x14ac:dyDescent="0.45">
      <c r="A160" s="21">
        <v>136</v>
      </c>
      <c r="B160" s="21" t="s">
        <v>37</v>
      </c>
      <c r="C160" s="31" t="s">
        <v>22</v>
      </c>
      <c r="E160" s="21">
        <v>3029</v>
      </c>
      <c r="F160" s="21">
        <v>163</v>
      </c>
      <c r="G160" s="21">
        <v>246</v>
      </c>
      <c r="H160" s="21">
        <v>179</v>
      </c>
      <c r="I160" s="21" t="s">
        <v>336</v>
      </c>
      <c r="K160" s="21" t="s">
        <v>336</v>
      </c>
      <c r="M160" s="21">
        <v>5</v>
      </c>
      <c r="N160" s="31" t="s">
        <v>851</v>
      </c>
      <c r="O160" s="23"/>
      <c r="P160" s="31" t="s">
        <v>1210</v>
      </c>
      <c r="Q160" s="29" t="s">
        <v>2615</v>
      </c>
      <c r="R160" s="21" t="s">
        <v>1214</v>
      </c>
    </row>
    <row r="161" spans="1:19" x14ac:dyDescent="0.45">
      <c r="A161" s="21">
        <v>137</v>
      </c>
      <c r="B161" s="21" t="s">
        <v>1209</v>
      </c>
      <c r="C161" s="29" t="s">
        <v>68</v>
      </c>
      <c r="E161" s="21">
        <v>1720</v>
      </c>
      <c r="F161" s="21">
        <v>163</v>
      </c>
      <c r="G161" s="21">
        <v>153</v>
      </c>
      <c r="H161" s="21">
        <v>136</v>
      </c>
      <c r="J161" s="21" t="s">
        <v>336</v>
      </c>
      <c r="K161" s="21" t="s">
        <v>336</v>
      </c>
      <c r="M161" s="21">
        <v>3</v>
      </c>
      <c r="N161" s="23" t="s">
        <v>496</v>
      </c>
      <c r="O161" s="25" t="s">
        <v>2587</v>
      </c>
      <c r="P161" s="34" t="s">
        <v>2493</v>
      </c>
      <c r="Q161" s="29" t="s">
        <v>2616</v>
      </c>
      <c r="S161" s="21" t="s">
        <v>165</v>
      </c>
    </row>
    <row r="162" spans="1:19" x14ac:dyDescent="0.45">
      <c r="A162" s="21">
        <v>138</v>
      </c>
      <c r="B162" s="21" t="s">
        <v>1208</v>
      </c>
      <c r="C162" s="39" t="s">
        <v>43</v>
      </c>
      <c r="D162" s="37" t="s">
        <v>111</v>
      </c>
      <c r="E162" s="21">
        <v>1544</v>
      </c>
      <c r="F162" s="21">
        <v>111</v>
      </c>
      <c r="G162" s="21">
        <v>155</v>
      </c>
      <c r="H162" s="21">
        <v>153</v>
      </c>
      <c r="I162" s="21" t="s">
        <v>336</v>
      </c>
      <c r="J162" s="21" t="s">
        <v>336</v>
      </c>
      <c r="K162" s="21" t="s">
        <v>336</v>
      </c>
      <c r="M162" s="21">
        <v>5</v>
      </c>
      <c r="N162" s="33" t="s">
        <v>818</v>
      </c>
      <c r="O162" s="23"/>
      <c r="P162" s="39" t="s">
        <v>1207</v>
      </c>
      <c r="Q162" s="29" t="s">
        <v>5388</v>
      </c>
      <c r="S162" s="21" t="s">
        <v>286</v>
      </c>
    </row>
    <row r="163" spans="1:19" x14ac:dyDescent="0.45">
      <c r="A163" s="21">
        <v>139</v>
      </c>
      <c r="B163" s="21" t="s">
        <v>286</v>
      </c>
      <c r="C163" s="39" t="s">
        <v>43</v>
      </c>
      <c r="D163" s="37" t="s">
        <v>111</v>
      </c>
      <c r="E163" s="21">
        <v>2786</v>
      </c>
      <c r="F163" s="21">
        <v>172</v>
      </c>
      <c r="G163" s="21">
        <v>207</v>
      </c>
      <c r="H163" s="21">
        <v>201</v>
      </c>
      <c r="I163" s="21" t="s">
        <v>336</v>
      </c>
      <c r="J163" s="21" t="s">
        <v>336</v>
      </c>
      <c r="K163" s="21" t="s">
        <v>336</v>
      </c>
      <c r="M163" s="21">
        <v>5</v>
      </c>
      <c r="N163" s="33" t="s">
        <v>818</v>
      </c>
      <c r="O163" s="39" t="s">
        <v>41</v>
      </c>
      <c r="P163" s="39" t="s">
        <v>1206</v>
      </c>
      <c r="Q163" s="39" t="s">
        <v>5389</v>
      </c>
      <c r="R163" s="21" t="s">
        <v>1208</v>
      </c>
    </row>
    <row r="164" spans="1:19" x14ac:dyDescent="0.45">
      <c r="A164" s="21">
        <v>140</v>
      </c>
      <c r="B164" s="21" t="s">
        <v>1205</v>
      </c>
      <c r="C164" s="39" t="s">
        <v>43</v>
      </c>
      <c r="D164" s="37" t="s">
        <v>111</v>
      </c>
      <c r="E164" s="21">
        <v>1370</v>
      </c>
      <c r="F164" s="21">
        <v>102</v>
      </c>
      <c r="G164" s="21">
        <v>148</v>
      </c>
      <c r="H164" s="21">
        <v>140</v>
      </c>
      <c r="I164" s="21" t="s">
        <v>336</v>
      </c>
      <c r="K164" s="21" t="s">
        <v>336</v>
      </c>
      <c r="M164" s="21">
        <v>5</v>
      </c>
      <c r="N164" s="29" t="s">
        <v>1204</v>
      </c>
      <c r="O164" s="33"/>
      <c r="P164" s="37" t="s">
        <v>1203</v>
      </c>
      <c r="S164" s="21" t="s">
        <v>282</v>
      </c>
    </row>
    <row r="165" spans="1:19" x14ac:dyDescent="0.45">
      <c r="A165" s="21">
        <v>141</v>
      </c>
      <c r="B165" s="21" t="s">
        <v>282</v>
      </c>
      <c r="C165" s="39" t="s">
        <v>43</v>
      </c>
      <c r="D165" s="37" t="s">
        <v>111</v>
      </c>
      <c r="E165" s="21">
        <v>2713</v>
      </c>
      <c r="F165" s="21">
        <v>155</v>
      </c>
      <c r="G165" s="21">
        <v>220</v>
      </c>
      <c r="H165" s="21">
        <v>186</v>
      </c>
      <c r="I165" s="21" t="s">
        <v>336</v>
      </c>
      <c r="K165" s="21" t="s">
        <v>336</v>
      </c>
      <c r="M165" s="21">
        <v>5</v>
      </c>
      <c r="N165" s="26" t="s">
        <v>1202</v>
      </c>
      <c r="O165" s="30" t="s">
        <v>27</v>
      </c>
      <c r="P165" s="39" t="s">
        <v>1201</v>
      </c>
      <c r="R165" s="21" t="s">
        <v>1205</v>
      </c>
    </row>
    <row r="166" spans="1:19" x14ac:dyDescent="0.45">
      <c r="A166" s="21">
        <v>142</v>
      </c>
      <c r="B166" s="21" t="s">
        <v>186</v>
      </c>
      <c r="C166" s="36" t="s">
        <v>72</v>
      </c>
      <c r="D166" s="39" t="s">
        <v>43</v>
      </c>
      <c r="E166" s="21">
        <v>2783</v>
      </c>
      <c r="F166" s="21">
        <v>190</v>
      </c>
      <c r="G166" s="21">
        <v>221</v>
      </c>
      <c r="H166" s="21">
        <v>159</v>
      </c>
      <c r="I166" s="21" t="s">
        <v>336</v>
      </c>
      <c r="K166" s="21" t="s">
        <v>336</v>
      </c>
      <c r="M166" s="21">
        <v>5</v>
      </c>
      <c r="N166" s="39" t="s">
        <v>1200</v>
      </c>
      <c r="O166" s="26"/>
      <c r="P166" s="24" t="s">
        <v>1199</v>
      </c>
    </row>
    <row r="167" spans="1:19" x14ac:dyDescent="0.45">
      <c r="A167" s="21">
        <v>143</v>
      </c>
      <c r="B167" s="21" t="s">
        <v>273</v>
      </c>
      <c r="C167" s="29" t="s">
        <v>68</v>
      </c>
      <c r="D167" s="39"/>
      <c r="E167" s="21">
        <v>3225</v>
      </c>
      <c r="F167" s="21">
        <v>330</v>
      </c>
      <c r="G167" s="21">
        <v>190</v>
      </c>
      <c r="H167" s="21">
        <v>169</v>
      </c>
      <c r="J167" s="21" t="s">
        <v>336</v>
      </c>
      <c r="K167" s="21" t="s">
        <v>336</v>
      </c>
      <c r="M167" s="21">
        <v>5</v>
      </c>
      <c r="N167" s="32" t="s">
        <v>516</v>
      </c>
      <c r="O167" s="29" t="s">
        <v>929</v>
      </c>
      <c r="P167" s="28" t="s">
        <v>2494</v>
      </c>
      <c r="Q167" s="29" t="s">
        <v>2588</v>
      </c>
      <c r="R167" s="21" t="s">
        <v>555</v>
      </c>
    </row>
    <row r="168" spans="1:19" x14ac:dyDescent="0.45">
      <c r="A168" s="21">
        <v>144</v>
      </c>
      <c r="B168" s="21" t="s">
        <v>1198</v>
      </c>
      <c r="C168" s="36" t="s">
        <v>72</v>
      </c>
      <c r="D168" s="40" t="s">
        <v>62</v>
      </c>
      <c r="E168" s="21">
        <v>3051</v>
      </c>
      <c r="F168" s="21">
        <v>207</v>
      </c>
      <c r="G168" s="21">
        <v>192</v>
      </c>
      <c r="H168" s="21">
        <v>236</v>
      </c>
      <c r="I168" s="21" t="s">
        <v>336</v>
      </c>
      <c r="J168" s="21" t="s">
        <v>336</v>
      </c>
      <c r="M168" s="21">
        <v>20</v>
      </c>
      <c r="N168" s="40" t="s">
        <v>502</v>
      </c>
      <c r="O168" s="32"/>
      <c r="P168" s="39" t="s">
        <v>2495</v>
      </c>
      <c r="Q168" s="29" t="s">
        <v>2617</v>
      </c>
    </row>
    <row r="169" spans="1:19" x14ac:dyDescent="0.45">
      <c r="A169" s="21">
        <v>145</v>
      </c>
      <c r="B169" s="21" t="s">
        <v>147</v>
      </c>
      <c r="C169" s="36" t="s">
        <v>72</v>
      </c>
      <c r="D169" s="23" t="s">
        <v>8</v>
      </c>
      <c r="E169" s="21">
        <v>3527</v>
      </c>
      <c r="F169" s="21">
        <v>207</v>
      </c>
      <c r="G169" s="21">
        <v>253</v>
      </c>
      <c r="H169" s="21">
        <v>185</v>
      </c>
      <c r="I169" s="21" t="s">
        <v>336</v>
      </c>
      <c r="J169" s="21" t="s">
        <v>336</v>
      </c>
      <c r="M169" s="21">
        <v>20</v>
      </c>
      <c r="N169" s="23" t="s">
        <v>74</v>
      </c>
      <c r="O169" s="23" t="s">
        <v>115</v>
      </c>
      <c r="P169" s="23" t="s">
        <v>2496</v>
      </c>
      <c r="Q169" s="29" t="s">
        <v>2588</v>
      </c>
    </row>
    <row r="170" spans="1:19" x14ac:dyDescent="0.45">
      <c r="A170" s="21">
        <v>146</v>
      </c>
      <c r="B170" s="21" t="s">
        <v>141</v>
      </c>
      <c r="C170" s="36" t="s">
        <v>72</v>
      </c>
      <c r="D170" s="31" t="s">
        <v>22</v>
      </c>
      <c r="E170" s="21">
        <v>3465</v>
      </c>
      <c r="F170" s="21">
        <v>207</v>
      </c>
      <c r="G170" s="21">
        <v>251</v>
      </c>
      <c r="H170" s="21">
        <v>181</v>
      </c>
      <c r="I170" s="21" t="s">
        <v>336</v>
      </c>
      <c r="J170" s="21" t="s">
        <v>336</v>
      </c>
      <c r="M170" s="21">
        <v>20</v>
      </c>
      <c r="N170" s="36" t="s">
        <v>1197</v>
      </c>
      <c r="O170" s="23"/>
      <c r="P170" s="31" t="s">
        <v>2497</v>
      </c>
      <c r="Q170" s="29" t="s">
        <v>2618</v>
      </c>
    </row>
    <row r="171" spans="1:19" x14ac:dyDescent="0.45">
      <c r="A171" s="21">
        <v>147</v>
      </c>
      <c r="B171" s="21" t="s">
        <v>1196</v>
      </c>
      <c r="C171" s="28" t="s">
        <v>90</v>
      </c>
      <c r="D171" s="31"/>
      <c r="E171" s="21">
        <v>1004</v>
      </c>
      <c r="F171" s="21">
        <v>121</v>
      </c>
      <c r="G171" s="21">
        <v>119</v>
      </c>
      <c r="H171" s="21">
        <v>91</v>
      </c>
      <c r="I171" s="21" t="s">
        <v>336</v>
      </c>
      <c r="J171" s="21" t="s">
        <v>336</v>
      </c>
      <c r="K171" s="21" t="s">
        <v>336</v>
      </c>
      <c r="M171" s="21">
        <v>5</v>
      </c>
      <c r="N171" s="24" t="s">
        <v>1194</v>
      </c>
      <c r="O171" s="36"/>
      <c r="P171" s="37" t="s">
        <v>2498</v>
      </c>
      <c r="Q171" s="29" t="s">
        <v>2588</v>
      </c>
      <c r="S171" s="21" t="s">
        <v>1195</v>
      </c>
    </row>
    <row r="172" spans="1:19" x14ac:dyDescent="0.45">
      <c r="A172" s="21">
        <v>148</v>
      </c>
      <c r="B172" s="21" t="s">
        <v>1195</v>
      </c>
      <c r="C172" s="28" t="s">
        <v>90</v>
      </c>
      <c r="E172" s="21">
        <v>1780</v>
      </c>
      <c r="F172" s="21">
        <v>156</v>
      </c>
      <c r="G172" s="21">
        <v>163</v>
      </c>
      <c r="H172" s="21">
        <v>135</v>
      </c>
      <c r="I172" s="21" t="s">
        <v>336</v>
      </c>
      <c r="J172" s="21" t="s">
        <v>336</v>
      </c>
      <c r="K172" s="21" t="s">
        <v>336</v>
      </c>
      <c r="M172" s="21">
        <v>5</v>
      </c>
      <c r="N172" s="24" t="s">
        <v>1194</v>
      </c>
      <c r="O172" s="24"/>
      <c r="P172" s="37" t="s">
        <v>2499</v>
      </c>
      <c r="Q172" s="29" t="s">
        <v>2588</v>
      </c>
      <c r="R172" s="21" t="s">
        <v>1196</v>
      </c>
      <c r="S172" s="21" t="s">
        <v>310</v>
      </c>
    </row>
    <row r="173" spans="1:19" x14ac:dyDescent="0.45">
      <c r="A173" s="21">
        <v>149</v>
      </c>
      <c r="B173" s="21" t="s">
        <v>310</v>
      </c>
      <c r="C173" s="36" t="s">
        <v>72</v>
      </c>
      <c r="D173" s="28" t="s">
        <v>90</v>
      </c>
      <c r="E173" s="21">
        <v>3792</v>
      </c>
      <c r="F173" s="21">
        <v>209</v>
      </c>
      <c r="G173" s="21">
        <v>263</v>
      </c>
      <c r="H173" s="21">
        <v>198</v>
      </c>
      <c r="I173" s="21" t="s">
        <v>336</v>
      </c>
      <c r="J173" s="21" t="s">
        <v>336</v>
      </c>
      <c r="K173" s="21" t="s">
        <v>336</v>
      </c>
      <c r="M173" s="21">
        <v>5</v>
      </c>
      <c r="N173" s="28" t="s">
        <v>1712</v>
      </c>
      <c r="O173" s="24"/>
      <c r="P173" s="28" t="s">
        <v>2500</v>
      </c>
      <c r="Q173" s="29" t="s">
        <v>2619</v>
      </c>
      <c r="R173" s="21" t="s">
        <v>1195</v>
      </c>
    </row>
    <row r="174" spans="1:19" x14ac:dyDescent="0.45">
      <c r="A174" s="21">
        <v>150</v>
      </c>
      <c r="B174" s="21" t="s">
        <v>1191</v>
      </c>
      <c r="C174" s="25" t="s">
        <v>18</v>
      </c>
      <c r="D174" s="28"/>
      <c r="E174" s="21">
        <v>3187</v>
      </c>
      <c r="F174" s="21">
        <v>214</v>
      </c>
      <c r="G174" s="21">
        <v>182</v>
      </c>
      <c r="H174" s="21">
        <v>278</v>
      </c>
      <c r="M174" s="21">
        <v>20</v>
      </c>
      <c r="N174" s="24" t="s">
        <v>1190</v>
      </c>
      <c r="O174" s="28"/>
      <c r="P174" s="39" t="s">
        <v>1189</v>
      </c>
      <c r="Q174" s="25" t="s">
        <v>1555</v>
      </c>
    </row>
    <row r="175" spans="1:19" x14ac:dyDescent="0.45">
      <c r="A175" s="21">
        <v>150</v>
      </c>
      <c r="B175" s="21" t="s">
        <v>1193</v>
      </c>
      <c r="C175" s="25" t="s">
        <v>18</v>
      </c>
      <c r="E175" s="21">
        <v>4178</v>
      </c>
      <c r="F175" s="21">
        <v>214</v>
      </c>
      <c r="G175" s="21">
        <v>300</v>
      </c>
      <c r="H175" s="21">
        <v>182</v>
      </c>
      <c r="I175" s="21" t="s">
        <v>336</v>
      </c>
      <c r="M175" s="21">
        <v>20</v>
      </c>
      <c r="N175" s="25" t="s">
        <v>465</v>
      </c>
      <c r="O175" s="24"/>
      <c r="P175" s="23" t="s">
        <v>1192</v>
      </c>
      <c r="Q175" s="25" t="s">
        <v>2620</v>
      </c>
    </row>
    <row r="176" spans="1:19" x14ac:dyDescent="0.45">
      <c r="A176" s="21">
        <v>151</v>
      </c>
      <c r="B176" s="21" t="s">
        <v>134</v>
      </c>
      <c r="C176" s="25" t="s">
        <v>18</v>
      </c>
      <c r="E176" s="21">
        <v>3265</v>
      </c>
      <c r="F176" s="21">
        <v>225</v>
      </c>
      <c r="G176" s="21">
        <v>210</v>
      </c>
      <c r="H176" s="21">
        <v>210</v>
      </c>
      <c r="M176" s="21">
        <v>20</v>
      </c>
      <c r="N176" s="29" t="s">
        <v>1188</v>
      </c>
      <c r="O176" s="25"/>
      <c r="P176" s="23" t="s">
        <v>1187</v>
      </c>
    </row>
    <row r="177" spans="1:19" x14ac:dyDescent="0.45">
      <c r="A177" s="21">
        <v>152</v>
      </c>
      <c r="B177" s="21" t="s">
        <v>1186</v>
      </c>
      <c r="C177" s="34" t="s">
        <v>12</v>
      </c>
      <c r="E177" s="21">
        <v>935</v>
      </c>
      <c r="F177" s="21">
        <v>128</v>
      </c>
      <c r="G177" s="21">
        <v>92</v>
      </c>
      <c r="H177" s="21">
        <v>122</v>
      </c>
      <c r="I177" s="21" t="s">
        <v>336</v>
      </c>
      <c r="K177" s="21" t="s">
        <v>336</v>
      </c>
      <c r="M177" s="21">
        <v>3</v>
      </c>
      <c r="N177" s="29" t="s">
        <v>461</v>
      </c>
      <c r="O177" s="29"/>
      <c r="P177" s="34" t="s">
        <v>381</v>
      </c>
      <c r="S177" s="21" t="s">
        <v>1185</v>
      </c>
    </row>
    <row r="178" spans="1:19" x14ac:dyDescent="0.45">
      <c r="A178" s="21">
        <v>153</v>
      </c>
      <c r="B178" s="21" t="s">
        <v>1185</v>
      </c>
      <c r="C178" s="34" t="s">
        <v>12</v>
      </c>
      <c r="E178" s="21">
        <v>1454</v>
      </c>
      <c r="F178" s="21">
        <v>155</v>
      </c>
      <c r="G178" s="21">
        <v>122</v>
      </c>
      <c r="H178" s="21">
        <v>155</v>
      </c>
      <c r="I178" s="21" t="s">
        <v>336</v>
      </c>
      <c r="K178" s="21" t="s">
        <v>336</v>
      </c>
      <c r="M178" s="21">
        <v>3</v>
      </c>
      <c r="N178" s="29" t="s">
        <v>704</v>
      </c>
      <c r="O178" s="29"/>
      <c r="P178" s="34" t="s">
        <v>1184</v>
      </c>
      <c r="R178" s="21" t="s">
        <v>1186</v>
      </c>
      <c r="S178" s="21" t="s">
        <v>274</v>
      </c>
    </row>
    <row r="179" spans="1:19" x14ac:dyDescent="0.45">
      <c r="A179" s="21">
        <v>154</v>
      </c>
      <c r="B179" s="21" t="s">
        <v>274</v>
      </c>
      <c r="C179" s="34" t="s">
        <v>12</v>
      </c>
      <c r="E179" s="21">
        <v>2410</v>
      </c>
      <c r="F179" s="21">
        <v>190</v>
      </c>
      <c r="G179" s="21">
        <v>168</v>
      </c>
      <c r="H179" s="21">
        <v>202</v>
      </c>
      <c r="I179" s="21" t="s">
        <v>336</v>
      </c>
      <c r="K179" s="21" t="s">
        <v>336</v>
      </c>
      <c r="M179" s="21">
        <v>3</v>
      </c>
      <c r="N179" s="34" t="s">
        <v>1183</v>
      </c>
      <c r="O179" s="29"/>
      <c r="P179" s="33" t="s">
        <v>1182</v>
      </c>
      <c r="Q179" s="34" t="s">
        <v>1551</v>
      </c>
      <c r="R179" s="21" t="s">
        <v>1185</v>
      </c>
    </row>
    <row r="180" spans="1:19" x14ac:dyDescent="0.45">
      <c r="A180" s="21">
        <v>155</v>
      </c>
      <c r="B180" s="21" t="s">
        <v>1181</v>
      </c>
      <c r="C180" s="31" t="s">
        <v>22</v>
      </c>
      <c r="E180" s="21">
        <v>980</v>
      </c>
      <c r="F180" s="21">
        <v>118</v>
      </c>
      <c r="G180" s="21">
        <v>116</v>
      </c>
      <c r="H180" s="21">
        <v>93</v>
      </c>
      <c r="I180" s="21" t="s">
        <v>336</v>
      </c>
      <c r="K180" s="21" t="s">
        <v>336</v>
      </c>
      <c r="M180" s="21">
        <v>3</v>
      </c>
      <c r="N180" s="29" t="s">
        <v>452</v>
      </c>
      <c r="O180" s="34"/>
      <c r="P180" s="31" t="s">
        <v>1180</v>
      </c>
      <c r="S180" s="21" t="s">
        <v>1179</v>
      </c>
    </row>
    <row r="181" spans="1:19" x14ac:dyDescent="0.45">
      <c r="A181" s="21">
        <v>156</v>
      </c>
      <c r="B181" s="21" t="s">
        <v>1179</v>
      </c>
      <c r="C181" s="31" t="s">
        <v>22</v>
      </c>
      <c r="E181" s="21">
        <v>1653</v>
      </c>
      <c r="F181" s="21">
        <v>151</v>
      </c>
      <c r="G181" s="21">
        <v>158</v>
      </c>
      <c r="H181" s="21">
        <v>126</v>
      </c>
      <c r="I181" s="21" t="s">
        <v>336</v>
      </c>
      <c r="K181" s="21" t="s">
        <v>336</v>
      </c>
      <c r="M181" s="21">
        <v>3</v>
      </c>
      <c r="N181" s="29" t="s">
        <v>452</v>
      </c>
      <c r="O181" s="29"/>
      <c r="P181" s="33" t="s">
        <v>1178</v>
      </c>
      <c r="R181" s="21" t="s">
        <v>1181</v>
      </c>
      <c r="S181" s="21" t="s">
        <v>50</v>
      </c>
    </row>
    <row r="182" spans="1:19" x14ac:dyDescent="0.45">
      <c r="A182" s="21">
        <v>157</v>
      </c>
      <c r="B182" s="21" t="s">
        <v>50</v>
      </c>
      <c r="C182" s="31" t="s">
        <v>22</v>
      </c>
      <c r="E182" s="21">
        <v>2889</v>
      </c>
      <c r="F182" s="21">
        <v>186</v>
      </c>
      <c r="G182" s="21">
        <v>223</v>
      </c>
      <c r="H182" s="21">
        <v>173</v>
      </c>
      <c r="I182" s="21" t="s">
        <v>336</v>
      </c>
      <c r="K182" s="21" t="s">
        <v>336</v>
      </c>
      <c r="M182" s="21">
        <v>3</v>
      </c>
      <c r="N182" s="32" t="s">
        <v>1177</v>
      </c>
      <c r="O182" s="29"/>
      <c r="P182" s="31" t="s">
        <v>2501</v>
      </c>
      <c r="Q182" s="31" t="s">
        <v>1549</v>
      </c>
      <c r="R182" s="21" t="s">
        <v>1179</v>
      </c>
    </row>
    <row r="183" spans="1:19" x14ac:dyDescent="0.45">
      <c r="A183" s="21">
        <v>158</v>
      </c>
      <c r="B183" s="21" t="s">
        <v>1176</v>
      </c>
      <c r="C183" s="37" t="s">
        <v>111</v>
      </c>
      <c r="E183" s="21">
        <v>1131</v>
      </c>
      <c r="F183" s="21">
        <v>137</v>
      </c>
      <c r="G183" s="21">
        <v>117</v>
      </c>
      <c r="H183" s="21">
        <v>109</v>
      </c>
      <c r="I183" s="21" t="s">
        <v>336</v>
      </c>
      <c r="K183" s="21" t="s">
        <v>336</v>
      </c>
      <c r="M183" s="21">
        <v>3</v>
      </c>
      <c r="N183" s="29" t="s">
        <v>410</v>
      </c>
      <c r="O183" s="32"/>
      <c r="P183" s="37" t="s">
        <v>1175</v>
      </c>
      <c r="S183" s="21" t="s">
        <v>1174</v>
      </c>
    </row>
    <row r="184" spans="1:19" x14ac:dyDescent="0.45">
      <c r="A184" s="21">
        <v>159</v>
      </c>
      <c r="B184" s="21" t="s">
        <v>1174</v>
      </c>
      <c r="C184" s="37" t="s">
        <v>111</v>
      </c>
      <c r="E184" s="21">
        <v>1722</v>
      </c>
      <c r="F184" s="21">
        <v>163</v>
      </c>
      <c r="G184" s="21">
        <v>150</v>
      </c>
      <c r="H184" s="21">
        <v>142</v>
      </c>
      <c r="I184" s="21" t="s">
        <v>336</v>
      </c>
      <c r="K184" s="21" t="s">
        <v>336</v>
      </c>
      <c r="M184" s="21">
        <v>3</v>
      </c>
      <c r="N184" s="29" t="s">
        <v>410</v>
      </c>
      <c r="O184" s="29"/>
      <c r="P184" s="27" t="s">
        <v>1173</v>
      </c>
      <c r="R184" s="21" t="s">
        <v>1176</v>
      </c>
      <c r="S184" s="21" t="s">
        <v>177</v>
      </c>
    </row>
    <row r="185" spans="1:19" x14ac:dyDescent="0.45">
      <c r="A185" s="21">
        <v>160</v>
      </c>
      <c r="B185" s="21" t="s">
        <v>177</v>
      </c>
      <c r="C185" s="37" t="s">
        <v>111</v>
      </c>
      <c r="E185" s="21">
        <v>2857</v>
      </c>
      <c r="F185" s="21">
        <v>198</v>
      </c>
      <c r="G185" s="21">
        <v>205</v>
      </c>
      <c r="H185" s="21">
        <v>188</v>
      </c>
      <c r="I185" s="21" t="s">
        <v>336</v>
      </c>
      <c r="K185" s="21" t="s">
        <v>336</v>
      </c>
      <c r="M185" s="21">
        <v>3</v>
      </c>
      <c r="N185" s="27" t="s">
        <v>1713</v>
      </c>
      <c r="O185" s="37" t="s">
        <v>121</v>
      </c>
      <c r="P185" s="27" t="s">
        <v>2502</v>
      </c>
      <c r="Q185" s="37" t="s">
        <v>1550</v>
      </c>
      <c r="R185" s="21" t="s">
        <v>1174</v>
      </c>
    </row>
    <row r="186" spans="1:19" x14ac:dyDescent="0.45">
      <c r="A186" s="21">
        <v>161</v>
      </c>
      <c r="B186" s="21" t="s">
        <v>1172</v>
      </c>
      <c r="C186" s="29" t="s">
        <v>68</v>
      </c>
      <c r="E186" s="21">
        <v>618</v>
      </c>
      <c r="F186" s="21">
        <v>111</v>
      </c>
      <c r="G186" s="21">
        <v>79</v>
      </c>
      <c r="H186" s="21">
        <v>73</v>
      </c>
      <c r="I186" s="21" t="s">
        <v>336</v>
      </c>
      <c r="K186" s="21" t="s">
        <v>336</v>
      </c>
      <c r="M186" s="21">
        <v>1</v>
      </c>
      <c r="N186" s="29" t="s">
        <v>592</v>
      </c>
      <c r="O186" s="27"/>
      <c r="P186" s="33" t="s">
        <v>1171</v>
      </c>
      <c r="S186" s="21" t="s">
        <v>1170</v>
      </c>
    </row>
    <row r="187" spans="1:19" x14ac:dyDescent="0.45">
      <c r="A187" s="21">
        <v>162</v>
      </c>
      <c r="B187" s="21" t="s">
        <v>1170</v>
      </c>
      <c r="C187" s="29" t="s">
        <v>68</v>
      </c>
      <c r="E187" s="21">
        <v>1758</v>
      </c>
      <c r="F187" s="21">
        <v>198</v>
      </c>
      <c r="G187" s="21">
        <v>148</v>
      </c>
      <c r="H187" s="21">
        <v>125</v>
      </c>
      <c r="I187" s="21" t="s">
        <v>336</v>
      </c>
      <c r="K187" s="21" t="s">
        <v>336</v>
      </c>
      <c r="M187" s="21">
        <v>1</v>
      </c>
      <c r="N187" s="29" t="s">
        <v>1169</v>
      </c>
      <c r="O187" s="29"/>
      <c r="P187" s="33" t="s">
        <v>1168</v>
      </c>
      <c r="R187" s="21" t="s">
        <v>1172</v>
      </c>
    </row>
    <row r="188" spans="1:19" x14ac:dyDescent="0.45">
      <c r="A188" s="21">
        <v>163</v>
      </c>
      <c r="B188" s="21" t="s">
        <v>1167</v>
      </c>
      <c r="C188" s="29" t="s">
        <v>68</v>
      </c>
      <c r="D188" s="36" t="s">
        <v>72</v>
      </c>
      <c r="E188" s="21">
        <v>677</v>
      </c>
      <c r="F188" s="21">
        <v>155</v>
      </c>
      <c r="G188" s="21">
        <v>67</v>
      </c>
      <c r="H188" s="21">
        <v>88</v>
      </c>
      <c r="K188" s="21" t="s">
        <v>336</v>
      </c>
      <c r="M188" s="21">
        <v>1</v>
      </c>
      <c r="N188" s="27" t="s">
        <v>1100</v>
      </c>
      <c r="O188" s="29"/>
      <c r="P188" s="36" t="s">
        <v>1166</v>
      </c>
      <c r="S188" s="21" t="s">
        <v>130</v>
      </c>
    </row>
    <row r="189" spans="1:19" x14ac:dyDescent="0.45">
      <c r="A189" s="21">
        <v>164</v>
      </c>
      <c r="B189" s="21" t="s">
        <v>130</v>
      </c>
      <c r="C189" s="29" t="s">
        <v>68</v>
      </c>
      <c r="D189" s="36" t="s">
        <v>72</v>
      </c>
      <c r="E189" s="21">
        <v>2024</v>
      </c>
      <c r="F189" s="21">
        <v>225</v>
      </c>
      <c r="G189" s="21">
        <v>145</v>
      </c>
      <c r="H189" s="21">
        <v>156</v>
      </c>
      <c r="K189" s="21" t="s">
        <v>336</v>
      </c>
      <c r="M189" s="21">
        <v>1</v>
      </c>
      <c r="N189" s="25" t="s">
        <v>1165</v>
      </c>
      <c r="O189" s="27"/>
      <c r="P189" s="36" t="s">
        <v>1164</v>
      </c>
      <c r="R189" s="21" t="s">
        <v>1167</v>
      </c>
    </row>
    <row r="190" spans="1:19" x14ac:dyDescent="0.45">
      <c r="A190" s="21">
        <v>165</v>
      </c>
      <c r="B190" s="21" t="s">
        <v>1163</v>
      </c>
      <c r="C190" s="36" t="s">
        <v>72</v>
      </c>
      <c r="D190" s="30" t="s">
        <v>29</v>
      </c>
      <c r="E190" s="21">
        <v>728</v>
      </c>
      <c r="F190" s="21">
        <v>120</v>
      </c>
      <c r="G190" s="21">
        <v>72</v>
      </c>
      <c r="H190" s="21">
        <v>118</v>
      </c>
      <c r="K190" s="21" t="s">
        <v>336</v>
      </c>
      <c r="M190" s="21">
        <v>1</v>
      </c>
      <c r="N190" s="29" t="s">
        <v>641</v>
      </c>
      <c r="O190" s="25"/>
      <c r="P190" s="30" t="s">
        <v>1162</v>
      </c>
      <c r="S190" s="21" t="s">
        <v>1161</v>
      </c>
    </row>
    <row r="191" spans="1:19" x14ac:dyDescent="0.45">
      <c r="A191" s="21">
        <v>166</v>
      </c>
      <c r="B191" s="21" t="s">
        <v>1161</v>
      </c>
      <c r="C191" s="36" t="s">
        <v>72</v>
      </c>
      <c r="D191" s="30" t="s">
        <v>29</v>
      </c>
      <c r="E191" s="21">
        <v>1346</v>
      </c>
      <c r="F191" s="21">
        <v>146</v>
      </c>
      <c r="G191" s="21">
        <v>107</v>
      </c>
      <c r="H191" s="21">
        <v>179</v>
      </c>
      <c r="K191" s="21" t="s">
        <v>336</v>
      </c>
      <c r="M191" s="21">
        <v>1</v>
      </c>
      <c r="N191" s="30" t="s">
        <v>672</v>
      </c>
      <c r="O191" s="29"/>
      <c r="P191" s="30" t="s">
        <v>1160</v>
      </c>
      <c r="R191" s="21" t="s">
        <v>1163</v>
      </c>
    </row>
    <row r="192" spans="1:19" x14ac:dyDescent="0.45">
      <c r="A192" s="21">
        <v>167</v>
      </c>
      <c r="B192" s="21" t="s">
        <v>1159</v>
      </c>
      <c r="C192" s="35" t="s">
        <v>32</v>
      </c>
      <c r="D192" s="30" t="s">
        <v>29</v>
      </c>
      <c r="E192" s="21">
        <v>816</v>
      </c>
      <c r="F192" s="21">
        <v>120</v>
      </c>
      <c r="G192" s="21">
        <v>105</v>
      </c>
      <c r="H192" s="21">
        <v>73</v>
      </c>
      <c r="K192" s="21" t="s">
        <v>336</v>
      </c>
      <c r="M192" s="21">
        <v>1</v>
      </c>
      <c r="N192" s="35" t="s">
        <v>627</v>
      </c>
      <c r="O192" s="30"/>
      <c r="P192" s="35" t="s">
        <v>1158</v>
      </c>
      <c r="S192" s="21" t="s">
        <v>152</v>
      </c>
    </row>
    <row r="193" spans="1:19" x14ac:dyDescent="0.45">
      <c r="A193" s="21">
        <v>168</v>
      </c>
      <c r="B193" s="21" t="s">
        <v>152</v>
      </c>
      <c r="C193" s="35" t="s">
        <v>32</v>
      </c>
      <c r="D193" s="30" t="s">
        <v>29</v>
      </c>
      <c r="E193" s="21">
        <v>1772</v>
      </c>
      <c r="F193" s="21">
        <v>172</v>
      </c>
      <c r="G193" s="21">
        <v>161</v>
      </c>
      <c r="H193" s="21">
        <v>124</v>
      </c>
      <c r="K193" s="21" t="s">
        <v>336</v>
      </c>
      <c r="M193" s="21">
        <v>1</v>
      </c>
      <c r="N193" s="35" t="s">
        <v>542</v>
      </c>
      <c r="O193" s="35"/>
      <c r="P193" s="32" t="s">
        <v>1157</v>
      </c>
      <c r="R193" s="21" t="s">
        <v>1159</v>
      </c>
    </row>
    <row r="194" spans="1:19" x14ac:dyDescent="0.45">
      <c r="A194" s="21">
        <v>169</v>
      </c>
      <c r="B194" s="21" t="s">
        <v>256</v>
      </c>
      <c r="C194" s="35" t="s">
        <v>32</v>
      </c>
      <c r="D194" s="36" t="s">
        <v>72</v>
      </c>
      <c r="E194" s="21">
        <v>2646</v>
      </c>
      <c r="F194" s="21">
        <v>198</v>
      </c>
      <c r="G194" s="21">
        <v>194</v>
      </c>
      <c r="H194" s="21">
        <v>178</v>
      </c>
      <c r="I194" s="21" t="s">
        <v>336</v>
      </c>
      <c r="J194" s="21" t="s">
        <v>336</v>
      </c>
      <c r="K194" s="21" t="s">
        <v>336</v>
      </c>
      <c r="M194" s="21">
        <v>1</v>
      </c>
      <c r="N194" s="36" t="s">
        <v>1156</v>
      </c>
      <c r="O194" s="35"/>
      <c r="P194" s="36" t="s">
        <v>2503</v>
      </c>
      <c r="Q194" s="29" t="s">
        <v>2588</v>
      </c>
      <c r="R194" s="21" t="s">
        <v>155</v>
      </c>
    </row>
    <row r="195" spans="1:19" x14ac:dyDescent="0.45">
      <c r="A195" s="21">
        <v>170</v>
      </c>
      <c r="B195" s="21" t="s">
        <v>1155</v>
      </c>
      <c r="C195" s="37" t="s">
        <v>111</v>
      </c>
      <c r="D195" s="23" t="s">
        <v>8</v>
      </c>
      <c r="E195" s="21">
        <v>1119</v>
      </c>
      <c r="F195" s="21">
        <v>181</v>
      </c>
      <c r="G195" s="21">
        <v>106</v>
      </c>
      <c r="H195" s="21">
        <v>97</v>
      </c>
      <c r="I195" s="21" t="s">
        <v>336</v>
      </c>
      <c r="K195" s="21" t="s">
        <v>336</v>
      </c>
      <c r="M195" s="21">
        <v>3</v>
      </c>
      <c r="N195" s="37" t="s">
        <v>1154</v>
      </c>
      <c r="O195" s="36"/>
      <c r="P195" s="23" t="s">
        <v>1153</v>
      </c>
      <c r="S195" s="21" t="s">
        <v>1152</v>
      </c>
    </row>
    <row r="196" spans="1:19" x14ac:dyDescent="0.45">
      <c r="A196" s="21">
        <v>171</v>
      </c>
      <c r="B196" s="21" t="s">
        <v>1152</v>
      </c>
      <c r="C196" s="37" t="s">
        <v>111</v>
      </c>
      <c r="D196" s="23" t="s">
        <v>8</v>
      </c>
      <c r="E196" s="21">
        <v>2085</v>
      </c>
      <c r="F196" s="21">
        <v>268</v>
      </c>
      <c r="G196" s="21">
        <v>146</v>
      </c>
      <c r="H196" s="21">
        <v>137</v>
      </c>
      <c r="I196" s="21" t="s">
        <v>336</v>
      </c>
      <c r="K196" s="21" t="s">
        <v>336</v>
      </c>
      <c r="M196" s="21">
        <v>3</v>
      </c>
      <c r="N196" s="23" t="s">
        <v>5351</v>
      </c>
      <c r="O196" s="37"/>
      <c r="P196" s="23" t="s">
        <v>1151</v>
      </c>
      <c r="R196" s="21" t="s">
        <v>1155</v>
      </c>
    </row>
    <row r="197" spans="1:19" x14ac:dyDescent="0.45">
      <c r="A197" s="21">
        <v>172</v>
      </c>
      <c r="B197" s="21" t="s">
        <v>1150</v>
      </c>
      <c r="C197" s="23" t="s">
        <v>8</v>
      </c>
      <c r="D197" s="23"/>
      <c r="E197" s="21">
        <v>473</v>
      </c>
      <c r="F197" s="21">
        <v>85</v>
      </c>
      <c r="G197" s="21">
        <v>77</v>
      </c>
      <c r="H197" s="21">
        <v>53</v>
      </c>
      <c r="I197" s="21" t="s">
        <v>336</v>
      </c>
      <c r="M197" s="21">
        <v>1</v>
      </c>
      <c r="N197" s="23" t="s">
        <v>115</v>
      </c>
      <c r="O197" s="29" t="s">
        <v>290</v>
      </c>
      <c r="P197" s="23" t="s">
        <v>1149</v>
      </c>
      <c r="S197" s="21" t="s">
        <v>1422</v>
      </c>
    </row>
    <row r="198" spans="1:19" x14ac:dyDescent="0.45">
      <c r="A198" s="21">
        <v>173</v>
      </c>
      <c r="B198" s="21" t="s">
        <v>1148</v>
      </c>
      <c r="C198" s="38" t="s">
        <v>61</v>
      </c>
      <c r="E198" s="21">
        <v>671</v>
      </c>
      <c r="F198" s="21">
        <v>137</v>
      </c>
      <c r="G198" s="21">
        <v>75</v>
      </c>
      <c r="H198" s="21">
        <v>79</v>
      </c>
      <c r="I198" s="21" t="s">
        <v>336</v>
      </c>
      <c r="M198" s="21">
        <v>1</v>
      </c>
      <c r="N198" s="25" t="s">
        <v>570</v>
      </c>
      <c r="O198" s="23"/>
      <c r="P198" s="34" t="s">
        <v>1147</v>
      </c>
      <c r="Q198" s="25" t="s">
        <v>2621</v>
      </c>
      <c r="S198" s="21" t="s">
        <v>1396</v>
      </c>
    </row>
    <row r="199" spans="1:19" x14ac:dyDescent="0.45">
      <c r="A199" s="21">
        <v>174</v>
      </c>
      <c r="B199" s="21" t="s">
        <v>1146</v>
      </c>
      <c r="C199" s="29" t="s">
        <v>68</v>
      </c>
      <c r="D199" s="38" t="s">
        <v>61</v>
      </c>
      <c r="E199" s="21">
        <v>535</v>
      </c>
      <c r="F199" s="21">
        <v>207</v>
      </c>
      <c r="G199" s="21">
        <v>69</v>
      </c>
      <c r="H199" s="21">
        <v>32</v>
      </c>
      <c r="I199" s="21" t="s">
        <v>336</v>
      </c>
      <c r="M199" s="21">
        <v>1</v>
      </c>
      <c r="N199" s="27" t="s">
        <v>1145</v>
      </c>
      <c r="O199" s="25"/>
      <c r="P199" s="25" t="s">
        <v>1144</v>
      </c>
      <c r="Q199" s="29" t="s">
        <v>1466</v>
      </c>
      <c r="S199" s="21" t="s">
        <v>1382</v>
      </c>
    </row>
    <row r="200" spans="1:19" x14ac:dyDescent="0.45">
      <c r="A200" s="21">
        <v>175</v>
      </c>
      <c r="B200" s="21" t="s">
        <v>1143</v>
      </c>
      <c r="C200" s="38" t="s">
        <v>61</v>
      </c>
      <c r="D200" s="38"/>
      <c r="E200" s="21">
        <v>657</v>
      </c>
      <c r="F200" s="21">
        <v>111</v>
      </c>
      <c r="G200" s="21">
        <v>67</v>
      </c>
      <c r="H200" s="21">
        <v>116</v>
      </c>
      <c r="I200" s="21" t="s">
        <v>336</v>
      </c>
      <c r="M200" s="21">
        <v>3</v>
      </c>
      <c r="N200" s="36" t="s">
        <v>1142</v>
      </c>
      <c r="O200" s="25" t="s">
        <v>95</v>
      </c>
      <c r="P200" s="39" t="s">
        <v>1141</v>
      </c>
      <c r="S200" s="21" t="s">
        <v>1140</v>
      </c>
    </row>
    <row r="201" spans="1:19" x14ac:dyDescent="0.45">
      <c r="A201" s="21">
        <v>176</v>
      </c>
      <c r="B201" s="21" t="s">
        <v>1140</v>
      </c>
      <c r="C201" s="36" t="s">
        <v>72</v>
      </c>
      <c r="D201" s="38" t="s">
        <v>61</v>
      </c>
      <c r="E201" s="21">
        <v>1708</v>
      </c>
      <c r="F201" s="21">
        <v>146</v>
      </c>
      <c r="G201" s="21">
        <v>139</v>
      </c>
      <c r="H201" s="21">
        <v>181</v>
      </c>
      <c r="I201" s="21" t="s">
        <v>336</v>
      </c>
      <c r="K201" s="21" t="s">
        <v>336</v>
      </c>
      <c r="M201" s="21">
        <v>3</v>
      </c>
      <c r="N201" s="25" t="s">
        <v>1139</v>
      </c>
      <c r="O201" s="36"/>
      <c r="P201" s="39" t="s">
        <v>1138</v>
      </c>
      <c r="R201" s="21" t="s">
        <v>1143</v>
      </c>
      <c r="S201" s="21" t="s">
        <v>510</v>
      </c>
    </row>
    <row r="202" spans="1:19" x14ac:dyDescent="0.45">
      <c r="A202" s="21">
        <v>177</v>
      </c>
      <c r="B202" s="21" t="s">
        <v>1137</v>
      </c>
      <c r="C202" s="36" t="s">
        <v>72</v>
      </c>
      <c r="D202" s="25" t="s">
        <v>18</v>
      </c>
      <c r="E202" s="21">
        <v>1102</v>
      </c>
      <c r="F202" s="21">
        <v>120</v>
      </c>
      <c r="G202" s="21">
        <v>134</v>
      </c>
      <c r="H202" s="21">
        <v>89</v>
      </c>
      <c r="I202" s="21" t="s">
        <v>336</v>
      </c>
      <c r="K202" s="21" t="s">
        <v>336</v>
      </c>
      <c r="M202" s="21">
        <v>3</v>
      </c>
      <c r="N202" s="36" t="s">
        <v>954</v>
      </c>
      <c r="O202" s="25"/>
      <c r="P202" s="25" t="s">
        <v>1136</v>
      </c>
      <c r="S202" s="21" t="s">
        <v>231</v>
      </c>
    </row>
    <row r="203" spans="1:19" x14ac:dyDescent="0.45">
      <c r="A203" s="21">
        <v>178</v>
      </c>
      <c r="B203" s="21" t="s">
        <v>231</v>
      </c>
      <c r="C203" s="36" t="s">
        <v>72</v>
      </c>
      <c r="D203" s="25" t="s">
        <v>18</v>
      </c>
      <c r="E203" s="21">
        <v>2188</v>
      </c>
      <c r="F203" s="21">
        <v>163</v>
      </c>
      <c r="G203" s="21">
        <v>192</v>
      </c>
      <c r="H203" s="21">
        <v>146</v>
      </c>
      <c r="I203" s="21" t="s">
        <v>336</v>
      </c>
      <c r="K203" s="21" t="s">
        <v>336</v>
      </c>
      <c r="M203" s="21">
        <v>3</v>
      </c>
      <c r="N203" s="36" t="s">
        <v>1135</v>
      </c>
      <c r="O203" s="36"/>
      <c r="P203" s="32" t="s">
        <v>1134</v>
      </c>
      <c r="R203" s="21" t="s">
        <v>1137</v>
      </c>
    </row>
    <row r="204" spans="1:19" x14ac:dyDescent="0.45">
      <c r="A204" s="21">
        <v>179</v>
      </c>
      <c r="B204" s="21" t="s">
        <v>1133</v>
      </c>
      <c r="C204" s="23" t="s">
        <v>8</v>
      </c>
      <c r="D204" s="25"/>
      <c r="E204" s="21">
        <v>991</v>
      </c>
      <c r="F204" s="21">
        <v>146</v>
      </c>
      <c r="G204" s="21">
        <v>114</v>
      </c>
      <c r="H204" s="21">
        <v>79</v>
      </c>
      <c r="I204" s="21" t="s">
        <v>336</v>
      </c>
      <c r="J204" s="21" t="s">
        <v>336</v>
      </c>
      <c r="K204" s="21" t="s">
        <v>336</v>
      </c>
      <c r="M204" s="21">
        <v>5</v>
      </c>
      <c r="N204" s="29" t="s">
        <v>1132</v>
      </c>
      <c r="O204" s="36"/>
      <c r="P204" s="23" t="s">
        <v>2504</v>
      </c>
      <c r="Q204" s="29" t="s">
        <v>2588</v>
      </c>
      <c r="S204" s="21" t="s">
        <v>1131</v>
      </c>
    </row>
    <row r="205" spans="1:19" x14ac:dyDescent="0.45">
      <c r="A205" s="21">
        <v>180</v>
      </c>
      <c r="B205" s="21" t="s">
        <v>1131</v>
      </c>
      <c r="C205" s="23" t="s">
        <v>8</v>
      </c>
      <c r="E205" s="21">
        <v>1521</v>
      </c>
      <c r="F205" s="21">
        <v>172</v>
      </c>
      <c r="G205" s="21">
        <v>145</v>
      </c>
      <c r="H205" s="21">
        <v>109</v>
      </c>
      <c r="I205" s="21" t="s">
        <v>336</v>
      </c>
      <c r="J205" s="21" t="s">
        <v>336</v>
      </c>
      <c r="K205" s="21" t="s">
        <v>336</v>
      </c>
      <c r="M205" s="21">
        <v>5</v>
      </c>
      <c r="N205" s="29" t="s">
        <v>1130</v>
      </c>
      <c r="O205" s="29"/>
      <c r="P205" s="23" t="s">
        <v>2505</v>
      </c>
      <c r="Q205" s="29" t="s">
        <v>2588</v>
      </c>
      <c r="R205" s="21" t="s">
        <v>1133</v>
      </c>
      <c r="S205" s="21" t="s">
        <v>188</v>
      </c>
    </row>
    <row r="206" spans="1:19" x14ac:dyDescent="0.45">
      <c r="A206" s="21">
        <v>181</v>
      </c>
      <c r="B206" s="21" t="s">
        <v>188</v>
      </c>
      <c r="C206" s="23" t="s">
        <v>8</v>
      </c>
      <c r="E206" s="21">
        <v>2852</v>
      </c>
      <c r="F206" s="21">
        <v>207</v>
      </c>
      <c r="G206" s="21">
        <v>211</v>
      </c>
      <c r="H206" s="21">
        <v>169</v>
      </c>
      <c r="I206" s="21" t="s">
        <v>336</v>
      </c>
      <c r="J206" s="21" t="s">
        <v>336</v>
      </c>
      <c r="K206" s="21" t="s">
        <v>336</v>
      </c>
      <c r="M206" s="21">
        <v>5</v>
      </c>
      <c r="N206" s="23" t="s">
        <v>373</v>
      </c>
      <c r="O206" s="29"/>
      <c r="P206" s="23" t="s">
        <v>5363</v>
      </c>
      <c r="Q206" s="29" t="s">
        <v>2612</v>
      </c>
      <c r="R206" s="21" t="s">
        <v>1131</v>
      </c>
    </row>
    <row r="207" spans="1:19" x14ac:dyDescent="0.45">
      <c r="A207" s="21">
        <v>182</v>
      </c>
      <c r="B207" s="21" t="s">
        <v>105</v>
      </c>
      <c r="C207" s="34" t="s">
        <v>12</v>
      </c>
      <c r="E207" s="21">
        <v>2281</v>
      </c>
      <c r="F207" s="21">
        <v>181</v>
      </c>
      <c r="G207" s="21">
        <v>169</v>
      </c>
      <c r="H207" s="21">
        <v>186</v>
      </c>
      <c r="I207" s="21" t="s">
        <v>336</v>
      </c>
      <c r="J207" s="21" t="s">
        <v>336</v>
      </c>
      <c r="M207" s="21">
        <v>3</v>
      </c>
      <c r="N207" s="34" t="s">
        <v>5352</v>
      </c>
      <c r="O207" s="23"/>
      <c r="P207" s="34" t="s">
        <v>2506</v>
      </c>
      <c r="Q207" s="29" t="s">
        <v>2588</v>
      </c>
      <c r="R207" s="21" t="s">
        <v>1373</v>
      </c>
    </row>
    <row r="208" spans="1:19" x14ac:dyDescent="0.45">
      <c r="A208" s="21">
        <v>183</v>
      </c>
      <c r="B208" s="21" t="s">
        <v>1128</v>
      </c>
      <c r="C208" s="37" t="s">
        <v>111</v>
      </c>
      <c r="D208" s="38" t="s">
        <v>61</v>
      </c>
      <c r="E208" s="21">
        <v>461</v>
      </c>
      <c r="F208" s="21">
        <v>172</v>
      </c>
      <c r="G208" s="21">
        <v>37</v>
      </c>
      <c r="H208" s="21">
        <v>93</v>
      </c>
      <c r="I208" s="21" t="s">
        <v>336</v>
      </c>
      <c r="K208" s="21" t="s">
        <v>336</v>
      </c>
      <c r="M208" s="21">
        <v>3</v>
      </c>
      <c r="N208" s="37" t="s">
        <v>525</v>
      </c>
      <c r="O208" s="34"/>
      <c r="P208" s="37" t="s">
        <v>1127</v>
      </c>
      <c r="R208" s="21" t="s">
        <v>908</v>
      </c>
      <c r="S208" s="21" t="s">
        <v>1126</v>
      </c>
    </row>
    <row r="209" spans="1:19" x14ac:dyDescent="0.45">
      <c r="A209" s="21">
        <v>184</v>
      </c>
      <c r="B209" s="21" t="s">
        <v>1126</v>
      </c>
      <c r="C209" s="37" t="s">
        <v>111</v>
      </c>
      <c r="D209" s="38" t="s">
        <v>61</v>
      </c>
      <c r="E209" s="21">
        <v>1588</v>
      </c>
      <c r="F209" s="21">
        <v>225</v>
      </c>
      <c r="G209" s="21">
        <v>112</v>
      </c>
      <c r="H209" s="21">
        <v>152</v>
      </c>
      <c r="I209" s="21" t="s">
        <v>336</v>
      </c>
      <c r="K209" s="21" t="s">
        <v>336</v>
      </c>
      <c r="M209" s="21">
        <v>3</v>
      </c>
      <c r="N209" s="37" t="s">
        <v>815</v>
      </c>
      <c r="O209" s="37"/>
      <c r="P209" s="38" t="s">
        <v>1125</v>
      </c>
      <c r="R209" s="21" t="s">
        <v>1128</v>
      </c>
    </row>
    <row r="210" spans="1:19" x14ac:dyDescent="0.45">
      <c r="A210" s="21">
        <v>185</v>
      </c>
      <c r="B210" s="21" t="s">
        <v>42</v>
      </c>
      <c r="C210" s="39" t="s">
        <v>43</v>
      </c>
      <c r="D210" s="38"/>
      <c r="E210" s="21">
        <v>2148</v>
      </c>
      <c r="F210" s="21">
        <v>172</v>
      </c>
      <c r="G210" s="21">
        <v>167</v>
      </c>
      <c r="H210" s="21">
        <v>176</v>
      </c>
      <c r="I210" s="21" t="s">
        <v>336</v>
      </c>
      <c r="K210" s="21" t="s">
        <v>336</v>
      </c>
      <c r="M210" s="21">
        <v>5</v>
      </c>
      <c r="N210" s="39" t="s">
        <v>575</v>
      </c>
      <c r="O210" s="37"/>
      <c r="P210" s="39" t="s">
        <v>1124</v>
      </c>
      <c r="R210" s="21" t="s">
        <v>576</v>
      </c>
    </row>
    <row r="211" spans="1:19" x14ac:dyDescent="0.45">
      <c r="A211" s="21">
        <v>186</v>
      </c>
      <c r="B211" s="21" t="s">
        <v>236</v>
      </c>
      <c r="C211" s="37" t="s">
        <v>111</v>
      </c>
      <c r="E211" s="21">
        <v>2449</v>
      </c>
      <c r="F211" s="21">
        <v>207</v>
      </c>
      <c r="G211" s="21">
        <v>174</v>
      </c>
      <c r="H211" s="21">
        <v>179</v>
      </c>
      <c r="I211" s="21" t="s">
        <v>336</v>
      </c>
      <c r="J211" s="21" t="s">
        <v>336</v>
      </c>
      <c r="M211" s="21">
        <v>3</v>
      </c>
      <c r="N211" s="37" t="s">
        <v>1123</v>
      </c>
      <c r="O211" s="39"/>
      <c r="P211" s="37" t="s">
        <v>2507</v>
      </c>
      <c r="Q211" s="29" t="s">
        <v>2622</v>
      </c>
      <c r="R211" s="21" t="s">
        <v>1343</v>
      </c>
    </row>
    <row r="212" spans="1:19" x14ac:dyDescent="0.45">
      <c r="A212" s="21">
        <v>187</v>
      </c>
      <c r="B212" s="21" t="s">
        <v>1122</v>
      </c>
      <c r="C212" s="36" t="s">
        <v>72</v>
      </c>
      <c r="D212" s="34" t="s">
        <v>12</v>
      </c>
      <c r="E212" s="21">
        <v>600</v>
      </c>
      <c r="F212" s="21">
        <v>111</v>
      </c>
      <c r="G212" s="21">
        <v>67</v>
      </c>
      <c r="H212" s="21">
        <v>94</v>
      </c>
      <c r="K212" s="21" t="s">
        <v>336</v>
      </c>
      <c r="M212" s="21">
        <v>3</v>
      </c>
      <c r="N212" s="29" t="s">
        <v>619</v>
      </c>
      <c r="O212" s="37"/>
      <c r="P212" s="34" t="s">
        <v>1121</v>
      </c>
      <c r="S212" s="21" t="s">
        <v>1120</v>
      </c>
    </row>
    <row r="213" spans="1:19" x14ac:dyDescent="0.45">
      <c r="A213" s="21">
        <v>188</v>
      </c>
      <c r="B213" s="21" t="s">
        <v>1120</v>
      </c>
      <c r="C213" s="36" t="s">
        <v>72</v>
      </c>
      <c r="D213" s="34" t="s">
        <v>12</v>
      </c>
      <c r="E213" s="21">
        <v>976</v>
      </c>
      <c r="F213" s="21">
        <v>146</v>
      </c>
      <c r="G213" s="21">
        <v>91</v>
      </c>
      <c r="H213" s="21">
        <v>120</v>
      </c>
      <c r="K213" s="21" t="s">
        <v>336</v>
      </c>
      <c r="M213" s="21">
        <v>3</v>
      </c>
      <c r="N213" s="29" t="s">
        <v>619</v>
      </c>
      <c r="O213" s="29"/>
      <c r="P213" s="34" t="s">
        <v>1119</v>
      </c>
      <c r="R213" s="21" t="s">
        <v>1122</v>
      </c>
      <c r="S213" s="21" t="s">
        <v>1118</v>
      </c>
    </row>
    <row r="214" spans="1:19" x14ac:dyDescent="0.45">
      <c r="A214" s="21">
        <v>189</v>
      </c>
      <c r="B214" s="21" t="s">
        <v>1118</v>
      </c>
      <c r="C214" s="36" t="s">
        <v>72</v>
      </c>
      <c r="D214" s="34" t="s">
        <v>12</v>
      </c>
      <c r="E214" s="21">
        <v>1636</v>
      </c>
      <c r="F214" s="21">
        <v>181</v>
      </c>
      <c r="G214" s="21">
        <v>118</v>
      </c>
      <c r="H214" s="21">
        <v>183</v>
      </c>
      <c r="K214" s="21" t="s">
        <v>336</v>
      </c>
      <c r="M214" s="21">
        <v>3</v>
      </c>
      <c r="N214" s="34" t="s">
        <v>1117</v>
      </c>
      <c r="O214" s="29"/>
      <c r="P214" s="34" t="s">
        <v>5364</v>
      </c>
      <c r="R214" s="21" t="s">
        <v>1120</v>
      </c>
    </row>
    <row r="215" spans="1:19" x14ac:dyDescent="0.45">
      <c r="A215" s="21">
        <v>190</v>
      </c>
      <c r="B215" s="21" t="s">
        <v>1116</v>
      </c>
      <c r="C215" s="29" t="s">
        <v>68</v>
      </c>
      <c r="D215" s="34"/>
      <c r="E215" s="21">
        <v>1348</v>
      </c>
      <c r="F215" s="21">
        <v>146</v>
      </c>
      <c r="G215" s="21">
        <v>136</v>
      </c>
      <c r="H215" s="21">
        <v>112</v>
      </c>
      <c r="I215" s="21" t="s">
        <v>336</v>
      </c>
      <c r="K215" s="21" t="s">
        <v>336</v>
      </c>
      <c r="M215" s="21">
        <v>3</v>
      </c>
      <c r="N215" s="32" t="s">
        <v>608</v>
      </c>
      <c r="O215" s="34"/>
      <c r="P215" s="29" t="s">
        <v>1115</v>
      </c>
      <c r="S215" s="21" t="s">
        <v>277</v>
      </c>
    </row>
    <row r="216" spans="1:19" x14ac:dyDescent="0.45">
      <c r="A216" s="21">
        <v>191</v>
      </c>
      <c r="B216" s="21" t="s">
        <v>1114</v>
      </c>
      <c r="C216" s="34" t="s">
        <v>12</v>
      </c>
      <c r="E216" s="21">
        <v>395</v>
      </c>
      <c r="F216" s="21">
        <v>102</v>
      </c>
      <c r="G216" s="21">
        <v>55</v>
      </c>
      <c r="H216" s="21">
        <v>55</v>
      </c>
      <c r="I216" s="21" t="s">
        <v>336</v>
      </c>
      <c r="K216" s="21" t="s">
        <v>336</v>
      </c>
      <c r="M216" s="21">
        <v>3</v>
      </c>
      <c r="N216" s="29" t="s">
        <v>1113</v>
      </c>
      <c r="O216" s="32"/>
      <c r="P216" s="34" t="s">
        <v>937</v>
      </c>
      <c r="S216" s="21" t="s">
        <v>1112</v>
      </c>
    </row>
    <row r="217" spans="1:19" x14ac:dyDescent="0.45">
      <c r="A217" s="21">
        <v>192</v>
      </c>
      <c r="B217" s="21" t="s">
        <v>1112</v>
      </c>
      <c r="C217" s="34" t="s">
        <v>12</v>
      </c>
      <c r="E217" s="21">
        <v>2141</v>
      </c>
      <c r="F217" s="21">
        <v>181</v>
      </c>
      <c r="G217" s="21">
        <v>185</v>
      </c>
      <c r="H217" s="21">
        <v>135</v>
      </c>
      <c r="I217" s="21" t="s">
        <v>336</v>
      </c>
      <c r="M217" s="21">
        <v>3</v>
      </c>
      <c r="N217" s="34" t="s">
        <v>616</v>
      </c>
      <c r="O217" s="29"/>
      <c r="P217" s="34" t="s">
        <v>1111</v>
      </c>
      <c r="R217" s="21" t="s">
        <v>1114</v>
      </c>
    </row>
    <row r="218" spans="1:19" x14ac:dyDescent="0.45">
      <c r="A218" s="21">
        <v>193</v>
      </c>
      <c r="B218" s="21" t="s">
        <v>1110</v>
      </c>
      <c r="C218" s="36" t="s">
        <v>72</v>
      </c>
      <c r="D218" s="30" t="s">
        <v>29</v>
      </c>
      <c r="E218" s="21">
        <v>1470</v>
      </c>
      <c r="F218" s="21">
        <v>163</v>
      </c>
      <c r="G218" s="21">
        <v>154</v>
      </c>
      <c r="H218" s="21">
        <v>94</v>
      </c>
      <c r="I218" s="21" t="s">
        <v>336</v>
      </c>
      <c r="K218" s="21" t="s">
        <v>336</v>
      </c>
      <c r="M218" s="21">
        <v>3</v>
      </c>
      <c r="N218" s="36" t="s">
        <v>679</v>
      </c>
      <c r="O218" s="34"/>
      <c r="P218" s="30" t="s">
        <v>1109</v>
      </c>
      <c r="S218" s="21" t="s">
        <v>507</v>
      </c>
    </row>
    <row r="219" spans="1:19" x14ac:dyDescent="0.45">
      <c r="A219" s="21">
        <v>194</v>
      </c>
      <c r="B219" s="21" t="s">
        <v>1108</v>
      </c>
      <c r="C219" s="33" t="s">
        <v>3</v>
      </c>
      <c r="D219" s="37" t="s">
        <v>111</v>
      </c>
      <c r="E219" s="21">
        <v>641</v>
      </c>
      <c r="F219" s="21">
        <v>146</v>
      </c>
      <c r="G219" s="21">
        <v>75</v>
      </c>
      <c r="H219" s="21">
        <v>66</v>
      </c>
      <c r="K219" s="21" t="s">
        <v>336</v>
      </c>
      <c r="M219" s="21">
        <v>3</v>
      </c>
      <c r="N219" s="33" t="s">
        <v>818</v>
      </c>
      <c r="O219" s="36"/>
      <c r="P219" s="33" t="s">
        <v>1107</v>
      </c>
      <c r="S219" s="21" t="s">
        <v>1106</v>
      </c>
    </row>
    <row r="220" spans="1:19" x14ac:dyDescent="0.45">
      <c r="A220" s="21">
        <v>195</v>
      </c>
      <c r="B220" s="21" t="s">
        <v>1106</v>
      </c>
      <c r="C220" s="33" t="s">
        <v>3</v>
      </c>
      <c r="D220" s="37" t="s">
        <v>111</v>
      </c>
      <c r="E220" s="21">
        <v>1992</v>
      </c>
      <c r="F220" s="21">
        <v>216</v>
      </c>
      <c r="G220" s="21">
        <v>152</v>
      </c>
      <c r="H220" s="21">
        <v>143</v>
      </c>
      <c r="K220" s="21" t="s">
        <v>336</v>
      </c>
      <c r="M220" s="21">
        <v>3</v>
      </c>
      <c r="N220" s="33" t="s">
        <v>818</v>
      </c>
      <c r="O220" s="33"/>
      <c r="P220" s="35" t="s">
        <v>1105</v>
      </c>
      <c r="R220" s="21" t="s">
        <v>1108</v>
      </c>
    </row>
    <row r="221" spans="1:19" x14ac:dyDescent="0.45">
      <c r="A221" s="21">
        <v>196</v>
      </c>
      <c r="B221" s="21" t="s">
        <v>1104</v>
      </c>
      <c r="C221" s="25" t="s">
        <v>18</v>
      </c>
      <c r="D221" s="37"/>
      <c r="E221" s="21">
        <v>3170</v>
      </c>
      <c r="F221" s="21">
        <v>163</v>
      </c>
      <c r="G221" s="21">
        <v>261</v>
      </c>
      <c r="H221" s="21">
        <v>175</v>
      </c>
      <c r="I221" s="21" t="s">
        <v>336</v>
      </c>
      <c r="M221" s="21">
        <v>5</v>
      </c>
      <c r="N221" s="25" t="s">
        <v>1103</v>
      </c>
      <c r="O221" s="33"/>
      <c r="P221" s="25" t="s">
        <v>2508</v>
      </c>
      <c r="Q221" s="29" t="s">
        <v>1553</v>
      </c>
      <c r="R221" s="21" t="s">
        <v>1214</v>
      </c>
    </row>
    <row r="222" spans="1:19" x14ac:dyDescent="0.45">
      <c r="A222" s="21">
        <v>197</v>
      </c>
      <c r="B222" s="21" t="s">
        <v>1102</v>
      </c>
      <c r="C222" s="27" t="s">
        <v>78</v>
      </c>
      <c r="E222" s="21">
        <v>2137</v>
      </c>
      <c r="F222" s="21">
        <v>216</v>
      </c>
      <c r="G222" s="21">
        <v>126</v>
      </c>
      <c r="H222" s="21">
        <v>240</v>
      </c>
      <c r="I222" s="21" t="s">
        <v>336</v>
      </c>
      <c r="M222" s="21">
        <v>5</v>
      </c>
      <c r="N222" s="27" t="s">
        <v>464</v>
      </c>
      <c r="O222" s="25"/>
      <c r="P222" s="27" t="s">
        <v>2509</v>
      </c>
      <c r="Q222" s="29" t="s">
        <v>1553</v>
      </c>
      <c r="R222" s="21" t="s">
        <v>1214</v>
      </c>
    </row>
    <row r="223" spans="1:19" x14ac:dyDescent="0.45">
      <c r="A223" s="21">
        <v>198</v>
      </c>
      <c r="B223" s="21" t="s">
        <v>1101</v>
      </c>
      <c r="C223" s="36" t="s">
        <v>72</v>
      </c>
      <c r="D223" s="27" t="s">
        <v>78</v>
      </c>
      <c r="E223" s="21">
        <v>1562</v>
      </c>
      <c r="F223" s="21">
        <v>155</v>
      </c>
      <c r="G223" s="21">
        <v>175</v>
      </c>
      <c r="H223" s="21">
        <v>87</v>
      </c>
      <c r="I223" s="21" t="s">
        <v>336</v>
      </c>
      <c r="K223" s="21" t="s">
        <v>336</v>
      </c>
      <c r="M223" s="21">
        <v>3</v>
      </c>
      <c r="N223" s="27" t="s">
        <v>1100</v>
      </c>
      <c r="O223" s="27"/>
      <c r="P223" s="27" t="s">
        <v>1099</v>
      </c>
      <c r="S223" s="21" t="s">
        <v>596</v>
      </c>
    </row>
    <row r="224" spans="1:19" x14ac:dyDescent="0.45">
      <c r="A224" s="21">
        <v>199</v>
      </c>
      <c r="B224" s="21" t="s">
        <v>1098</v>
      </c>
      <c r="C224" s="37" t="s">
        <v>111</v>
      </c>
      <c r="D224" s="25" t="s">
        <v>18</v>
      </c>
      <c r="E224" s="21">
        <v>2545</v>
      </c>
      <c r="F224" s="21">
        <v>216</v>
      </c>
      <c r="G224" s="21">
        <v>177</v>
      </c>
      <c r="H224" s="21">
        <v>180</v>
      </c>
      <c r="M224" s="21">
        <v>3</v>
      </c>
      <c r="N224" s="25" t="s">
        <v>754</v>
      </c>
      <c r="O224" s="27"/>
      <c r="P224" s="25" t="s">
        <v>1097</v>
      </c>
      <c r="R224" s="21" t="s">
        <v>1312</v>
      </c>
    </row>
    <row r="225" spans="1:19" x14ac:dyDescent="0.45">
      <c r="A225" s="21">
        <v>200</v>
      </c>
      <c r="B225" s="21" t="s">
        <v>1096</v>
      </c>
      <c r="C225" s="32" t="s">
        <v>16</v>
      </c>
      <c r="D225" s="25"/>
      <c r="E225" s="21">
        <v>1926</v>
      </c>
      <c r="F225" s="21">
        <v>155</v>
      </c>
      <c r="G225" s="21">
        <v>167</v>
      </c>
      <c r="H225" s="21">
        <v>154</v>
      </c>
      <c r="I225" s="21" t="s">
        <v>336</v>
      </c>
      <c r="J225" s="21" t="s">
        <v>336</v>
      </c>
      <c r="K225" s="21" t="s">
        <v>336</v>
      </c>
      <c r="M225" s="21">
        <v>3</v>
      </c>
      <c r="N225" s="32" t="s">
        <v>492</v>
      </c>
      <c r="O225" s="25"/>
      <c r="P225" s="27" t="s">
        <v>1095</v>
      </c>
      <c r="S225" s="21" t="s">
        <v>149</v>
      </c>
    </row>
    <row r="226" spans="1:19" x14ac:dyDescent="0.45">
      <c r="A226" s="21">
        <v>201</v>
      </c>
      <c r="B226" s="21" t="s">
        <v>1094</v>
      </c>
      <c r="C226" s="25" t="s">
        <v>18</v>
      </c>
      <c r="E226" s="21">
        <v>1185</v>
      </c>
      <c r="F226" s="21">
        <v>134</v>
      </c>
      <c r="G226" s="21">
        <v>136</v>
      </c>
      <c r="H226" s="21">
        <v>91</v>
      </c>
      <c r="K226" s="21" t="s">
        <v>336</v>
      </c>
      <c r="M226" s="21">
        <v>5</v>
      </c>
      <c r="N226" s="33" t="s">
        <v>1093</v>
      </c>
      <c r="O226" s="32"/>
      <c r="P226" s="29" t="s">
        <v>640</v>
      </c>
    </row>
    <row r="227" spans="1:19" x14ac:dyDescent="0.45">
      <c r="A227" s="21">
        <v>202</v>
      </c>
      <c r="B227" s="21" t="s">
        <v>1092</v>
      </c>
      <c r="C227" s="25" t="s">
        <v>18</v>
      </c>
      <c r="E227" s="21">
        <v>1026</v>
      </c>
      <c r="F227" s="21">
        <v>382</v>
      </c>
      <c r="G227" s="21">
        <v>60</v>
      </c>
      <c r="H227" s="21">
        <v>106</v>
      </c>
      <c r="I227" s="21" t="s">
        <v>336</v>
      </c>
      <c r="J227" s="21" t="s">
        <v>336</v>
      </c>
      <c r="K227" s="21" t="s">
        <v>336</v>
      </c>
      <c r="M227" s="21">
        <v>3</v>
      </c>
      <c r="N227" s="38" t="s">
        <v>1091</v>
      </c>
      <c r="O227" s="33"/>
      <c r="P227" s="25" t="s">
        <v>772</v>
      </c>
      <c r="Q227" s="29" t="s">
        <v>2588</v>
      </c>
      <c r="R227" s="21" t="s">
        <v>774</v>
      </c>
    </row>
    <row r="228" spans="1:19" x14ac:dyDescent="0.45">
      <c r="A228" s="21">
        <v>203</v>
      </c>
      <c r="B228" s="21" t="s">
        <v>1090</v>
      </c>
      <c r="C228" s="29" t="s">
        <v>68</v>
      </c>
      <c r="D228" s="25" t="s">
        <v>18</v>
      </c>
      <c r="E228" s="21">
        <v>2046</v>
      </c>
      <c r="F228" s="21">
        <v>172</v>
      </c>
      <c r="G228" s="21">
        <v>182</v>
      </c>
      <c r="H228" s="21">
        <v>133</v>
      </c>
      <c r="K228" s="21" t="s">
        <v>336</v>
      </c>
      <c r="M228" s="21">
        <v>3</v>
      </c>
      <c r="N228" s="29" t="s">
        <v>580</v>
      </c>
      <c r="O228" s="38"/>
      <c r="P228" s="23" t="s">
        <v>1089</v>
      </c>
    </row>
    <row r="229" spans="1:19" x14ac:dyDescent="0.45">
      <c r="A229" s="21">
        <v>204</v>
      </c>
      <c r="B229" s="21" t="s">
        <v>1088</v>
      </c>
      <c r="C229" s="30" t="s">
        <v>29</v>
      </c>
      <c r="D229" s="25"/>
      <c r="E229" s="21">
        <v>1108</v>
      </c>
      <c r="F229" s="21">
        <v>137</v>
      </c>
      <c r="G229" s="21">
        <v>108</v>
      </c>
      <c r="H229" s="21">
        <v>122</v>
      </c>
      <c r="I229" s="21" t="s">
        <v>336</v>
      </c>
      <c r="K229" s="21" t="s">
        <v>336</v>
      </c>
      <c r="M229" s="21">
        <v>5</v>
      </c>
      <c r="N229" s="29" t="s">
        <v>641</v>
      </c>
      <c r="O229" s="29"/>
      <c r="P229" s="39" t="s">
        <v>1087</v>
      </c>
      <c r="S229" s="21" t="s">
        <v>39</v>
      </c>
    </row>
    <row r="230" spans="1:19" x14ac:dyDescent="0.45">
      <c r="A230" s="21">
        <v>205</v>
      </c>
      <c r="B230" s="21" t="s">
        <v>39</v>
      </c>
      <c r="C230" s="30" t="s">
        <v>29</v>
      </c>
      <c r="D230" s="24" t="s">
        <v>4</v>
      </c>
      <c r="E230" s="21">
        <v>2282</v>
      </c>
      <c r="F230" s="21">
        <v>181</v>
      </c>
      <c r="G230" s="21">
        <v>161</v>
      </c>
      <c r="H230" s="21">
        <v>205</v>
      </c>
      <c r="I230" s="21" t="s">
        <v>336</v>
      </c>
      <c r="K230" s="21" t="s">
        <v>336</v>
      </c>
      <c r="M230" s="21">
        <v>5</v>
      </c>
      <c r="N230" s="30" t="s">
        <v>672</v>
      </c>
      <c r="O230" s="29"/>
      <c r="P230" s="39" t="s">
        <v>1741</v>
      </c>
      <c r="R230" s="21" t="s">
        <v>1088</v>
      </c>
    </row>
    <row r="231" spans="1:19" x14ac:dyDescent="0.45">
      <c r="A231" s="21">
        <v>206</v>
      </c>
      <c r="B231" s="21" t="s">
        <v>1086</v>
      </c>
      <c r="C231" s="29" t="s">
        <v>68</v>
      </c>
      <c r="D231" s="24"/>
      <c r="E231" s="21">
        <v>1689</v>
      </c>
      <c r="F231" s="21">
        <v>225</v>
      </c>
      <c r="G231" s="21">
        <v>131</v>
      </c>
      <c r="H231" s="21">
        <v>128</v>
      </c>
      <c r="I231" s="21" t="s">
        <v>5404</v>
      </c>
      <c r="K231" s="21" t="s">
        <v>336</v>
      </c>
      <c r="M231" s="21">
        <v>3</v>
      </c>
      <c r="N231" s="32" t="s">
        <v>913</v>
      </c>
      <c r="O231" s="30"/>
      <c r="P231" s="33" t="s">
        <v>1085</v>
      </c>
    </row>
    <row r="232" spans="1:19" x14ac:dyDescent="0.45">
      <c r="A232" s="21">
        <v>207</v>
      </c>
      <c r="B232" s="21" t="s">
        <v>1084</v>
      </c>
      <c r="C232" s="33" t="s">
        <v>3</v>
      </c>
      <c r="D232" s="36" t="s">
        <v>72</v>
      </c>
      <c r="E232" s="21">
        <v>1857</v>
      </c>
      <c r="F232" s="21">
        <v>163</v>
      </c>
      <c r="G232" s="21">
        <v>143</v>
      </c>
      <c r="H232" s="21">
        <v>184</v>
      </c>
      <c r="I232" s="21" t="s">
        <v>336</v>
      </c>
      <c r="K232" s="21" t="s">
        <v>336</v>
      </c>
      <c r="L232" s="21">
        <v>5</v>
      </c>
      <c r="M232" s="21">
        <v>5</v>
      </c>
      <c r="N232" s="36" t="s">
        <v>500</v>
      </c>
      <c r="O232" s="32"/>
      <c r="P232" s="33" t="s">
        <v>1083</v>
      </c>
      <c r="S232" s="21" t="s">
        <v>163</v>
      </c>
    </row>
    <row r="233" spans="1:19" x14ac:dyDescent="0.45">
      <c r="A233" s="21">
        <v>208</v>
      </c>
      <c r="B233" s="21" t="s">
        <v>2</v>
      </c>
      <c r="C233" s="33" t="s">
        <v>3</v>
      </c>
      <c r="D233" s="24" t="s">
        <v>4</v>
      </c>
      <c r="E233" s="21">
        <v>2414</v>
      </c>
      <c r="F233" s="21">
        <v>181</v>
      </c>
      <c r="G233" s="21">
        <v>148</v>
      </c>
      <c r="H233" s="21">
        <v>272</v>
      </c>
      <c r="I233" s="21" t="s">
        <v>336</v>
      </c>
      <c r="M233" s="21">
        <v>5</v>
      </c>
      <c r="N233" s="24" t="s">
        <v>1082</v>
      </c>
      <c r="O233" s="36"/>
      <c r="P233" s="27" t="s">
        <v>1081</v>
      </c>
      <c r="R233" s="21" t="s">
        <v>1281</v>
      </c>
    </row>
    <row r="234" spans="1:19" x14ac:dyDescent="0.45">
      <c r="A234" s="21">
        <v>209</v>
      </c>
      <c r="B234" s="21" t="s">
        <v>1080</v>
      </c>
      <c r="C234" s="38" t="s">
        <v>61</v>
      </c>
      <c r="D234" s="24"/>
      <c r="E234" s="21">
        <v>1237</v>
      </c>
      <c r="F234" s="21">
        <v>155</v>
      </c>
      <c r="G234" s="21">
        <v>137</v>
      </c>
      <c r="H234" s="21">
        <v>85</v>
      </c>
      <c r="I234" s="21" t="s">
        <v>336</v>
      </c>
      <c r="K234" s="21" t="s">
        <v>336</v>
      </c>
      <c r="M234" s="21">
        <v>3</v>
      </c>
      <c r="N234" s="27" t="s">
        <v>438</v>
      </c>
      <c r="O234" s="24"/>
      <c r="P234" s="27" t="s">
        <v>1079</v>
      </c>
      <c r="S234" s="21" t="s">
        <v>284</v>
      </c>
    </row>
    <row r="235" spans="1:19" x14ac:dyDescent="0.45">
      <c r="A235" s="21">
        <v>210</v>
      </c>
      <c r="B235" s="21" t="s">
        <v>284</v>
      </c>
      <c r="C235" s="38" t="s">
        <v>61</v>
      </c>
      <c r="E235" s="21">
        <v>2552</v>
      </c>
      <c r="F235" s="21">
        <v>207</v>
      </c>
      <c r="G235" s="21">
        <v>212</v>
      </c>
      <c r="H235" s="21">
        <v>131</v>
      </c>
      <c r="I235" s="21" t="s">
        <v>336</v>
      </c>
      <c r="K235" s="21" t="s">
        <v>336</v>
      </c>
      <c r="M235" s="21">
        <v>3</v>
      </c>
      <c r="N235" s="38" t="s">
        <v>1078</v>
      </c>
      <c r="O235" s="27"/>
      <c r="P235" s="26" t="s">
        <v>1077</v>
      </c>
      <c r="R235" s="21" t="s">
        <v>1080</v>
      </c>
    </row>
    <row r="236" spans="1:19" x14ac:dyDescent="0.45">
      <c r="A236" s="21">
        <v>211</v>
      </c>
      <c r="B236" s="21" t="s">
        <v>1076</v>
      </c>
      <c r="C236" s="35" t="s">
        <v>32</v>
      </c>
      <c r="D236" s="37" t="s">
        <v>111</v>
      </c>
      <c r="E236" s="21">
        <v>2051</v>
      </c>
      <c r="F236" s="21">
        <v>163</v>
      </c>
      <c r="G236" s="21">
        <v>184</v>
      </c>
      <c r="H236" s="21">
        <v>138</v>
      </c>
      <c r="K236" s="21" t="s">
        <v>336</v>
      </c>
      <c r="M236" s="21">
        <v>3</v>
      </c>
      <c r="N236" s="35" t="s">
        <v>1075</v>
      </c>
      <c r="O236" s="38"/>
      <c r="P236" s="37" t="s">
        <v>1742</v>
      </c>
    </row>
    <row r="237" spans="1:19" x14ac:dyDescent="0.45">
      <c r="A237" s="21">
        <v>212</v>
      </c>
      <c r="B237" s="21" t="s">
        <v>28</v>
      </c>
      <c r="C237" s="30" t="s">
        <v>29</v>
      </c>
      <c r="D237" s="24" t="s">
        <v>4</v>
      </c>
      <c r="E237" s="21">
        <v>3001</v>
      </c>
      <c r="F237" s="21">
        <v>172</v>
      </c>
      <c r="G237" s="21">
        <v>236</v>
      </c>
      <c r="H237" s="21">
        <v>181</v>
      </c>
      <c r="I237" s="21" t="s">
        <v>336</v>
      </c>
      <c r="J237" s="21" t="s">
        <v>336</v>
      </c>
      <c r="M237" s="21">
        <v>5</v>
      </c>
      <c r="N237" s="24" t="s">
        <v>1074</v>
      </c>
      <c r="O237" s="35"/>
      <c r="P237" s="24" t="s">
        <v>2510</v>
      </c>
      <c r="Q237" s="29" t="s">
        <v>2588</v>
      </c>
      <c r="R237" s="21" t="s">
        <v>159</v>
      </c>
    </row>
    <row r="238" spans="1:19" x14ac:dyDescent="0.45">
      <c r="A238" s="21">
        <v>213</v>
      </c>
      <c r="B238" s="21" t="s">
        <v>1073</v>
      </c>
      <c r="C238" s="30" t="s">
        <v>29</v>
      </c>
      <c r="D238" s="39" t="s">
        <v>43</v>
      </c>
      <c r="E238" s="21">
        <v>405</v>
      </c>
      <c r="F238" s="21">
        <v>85</v>
      </c>
      <c r="G238" s="21">
        <v>17</v>
      </c>
      <c r="H238" s="21">
        <v>396</v>
      </c>
      <c r="I238" s="21" t="s">
        <v>336</v>
      </c>
      <c r="K238" s="21" t="s">
        <v>336</v>
      </c>
      <c r="M238" s="21">
        <v>3</v>
      </c>
      <c r="N238" s="39" t="s">
        <v>1072</v>
      </c>
      <c r="O238" s="24"/>
      <c r="P238" s="24" t="s">
        <v>1071</v>
      </c>
    </row>
    <row r="239" spans="1:19" x14ac:dyDescent="0.45">
      <c r="A239" s="21">
        <v>214</v>
      </c>
      <c r="B239" s="21" t="s">
        <v>1070</v>
      </c>
      <c r="C239" s="26" t="s">
        <v>47</v>
      </c>
      <c r="D239" s="30" t="s">
        <v>29</v>
      </c>
      <c r="E239" s="21">
        <v>3101</v>
      </c>
      <c r="F239" s="21">
        <v>190</v>
      </c>
      <c r="G239" s="21">
        <v>234</v>
      </c>
      <c r="H239" s="21">
        <v>179</v>
      </c>
      <c r="K239" s="21" t="s">
        <v>336</v>
      </c>
      <c r="L239" s="21">
        <v>5</v>
      </c>
      <c r="M239" s="21">
        <v>3</v>
      </c>
      <c r="N239" s="26" t="s">
        <v>1069</v>
      </c>
      <c r="O239" s="39"/>
      <c r="P239" s="26" t="s">
        <v>1068</v>
      </c>
    </row>
    <row r="240" spans="1:19" x14ac:dyDescent="0.45">
      <c r="A240" s="21">
        <v>215</v>
      </c>
      <c r="B240" s="21" t="s">
        <v>1067</v>
      </c>
      <c r="C240" s="40" t="s">
        <v>62</v>
      </c>
      <c r="D240" s="27" t="s">
        <v>78</v>
      </c>
      <c r="E240" s="21">
        <v>2051</v>
      </c>
      <c r="F240" s="21">
        <v>146</v>
      </c>
      <c r="G240" s="21">
        <v>189</v>
      </c>
      <c r="H240" s="21">
        <v>146</v>
      </c>
      <c r="I240" s="21" t="s">
        <v>336</v>
      </c>
      <c r="J240" s="21" t="s">
        <v>336</v>
      </c>
      <c r="K240" s="21" t="s">
        <v>336</v>
      </c>
      <c r="M240" s="21">
        <v>3</v>
      </c>
      <c r="N240" s="40" t="s">
        <v>1066</v>
      </c>
      <c r="O240" s="26"/>
      <c r="P240" s="27" t="s">
        <v>2511</v>
      </c>
      <c r="Q240" s="29" t="s">
        <v>2588</v>
      </c>
      <c r="S240" s="21" t="s">
        <v>241</v>
      </c>
    </row>
    <row r="241" spans="1:19" x14ac:dyDescent="0.45">
      <c r="A241" s="21">
        <v>216</v>
      </c>
      <c r="B241" s="21" t="s">
        <v>1065</v>
      </c>
      <c r="C241" s="29" t="s">
        <v>68</v>
      </c>
      <c r="D241" s="27"/>
      <c r="E241" s="21">
        <v>1328</v>
      </c>
      <c r="F241" s="21">
        <v>155</v>
      </c>
      <c r="G241" s="21">
        <v>142</v>
      </c>
      <c r="H241" s="21">
        <v>93</v>
      </c>
      <c r="I241" s="21" t="s">
        <v>336</v>
      </c>
      <c r="K241" s="21" t="s">
        <v>336</v>
      </c>
      <c r="M241" s="21">
        <v>3</v>
      </c>
      <c r="N241" s="32" t="s">
        <v>1064</v>
      </c>
      <c r="O241" s="40"/>
      <c r="P241" s="27" t="s">
        <v>1063</v>
      </c>
      <c r="S241" s="21" t="s">
        <v>113</v>
      </c>
    </row>
    <row r="242" spans="1:19" x14ac:dyDescent="0.45">
      <c r="A242" s="21">
        <v>217</v>
      </c>
      <c r="B242" s="21" t="s">
        <v>113</v>
      </c>
      <c r="C242" s="29" t="s">
        <v>68</v>
      </c>
      <c r="E242" s="21">
        <v>2945</v>
      </c>
      <c r="F242" s="21">
        <v>207</v>
      </c>
      <c r="G242" s="21">
        <v>236</v>
      </c>
      <c r="H242" s="21">
        <v>144</v>
      </c>
      <c r="I242" s="21" t="s">
        <v>336</v>
      </c>
      <c r="K242" s="21" t="s">
        <v>336</v>
      </c>
      <c r="M242" s="21">
        <v>3</v>
      </c>
      <c r="N242" s="26" t="s">
        <v>1062</v>
      </c>
      <c r="O242" s="32"/>
      <c r="P242" s="26" t="s">
        <v>1061</v>
      </c>
      <c r="R242" s="21" t="s">
        <v>1065</v>
      </c>
    </row>
    <row r="243" spans="1:19" x14ac:dyDescent="0.45">
      <c r="A243" s="21">
        <v>218</v>
      </c>
      <c r="B243" s="21" t="s">
        <v>1060</v>
      </c>
      <c r="C243" s="31" t="s">
        <v>22</v>
      </c>
      <c r="E243" s="21">
        <v>895</v>
      </c>
      <c r="F243" s="21">
        <v>120</v>
      </c>
      <c r="G243" s="21">
        <v>118</v>
      </c>
      <c r="H243" s="21">
        <v>71</v>
      </c>
      <c r="K243" s="21" t="s">
        <v>336</v>
      </c>
      <c r="M243" s="21">
        <v>1</v>
      </c>
      <c r="N243" s="39" t="s">
        <v>1057</v>
      </c>
      <c r="O243" s="26"/>
      <c r="P243" s="39" t="s">
        <v>1059</v>
      </c>
      <c r="S243" s="21" t="s">
        <v>1058</v>
      </c>
    </row>
    <row r="244" spans="1:19" x14ac:dyDescent="0.45">
      <c r="A244" s="21">
        <v>219</v>
      </c>
      <c r="B244" s="21" t="s">
        <v>1058</v>
      </c>
      <c r="C244" s="39" t="s">
        <v>43</v>
      </c>
      <c r="D244" s="31" t="s">
        <v>22</v>
      </c>
      <c r="E244" s="21">
        <v>1702</v>
      </c>
      <c r="F244" s="21">
        <v>137</v>
      </c>
      <c r="G244" s="21">
        <v>139</v>
      </c>
      <c r="H244" s="21">
        <v>191</v>
      </c>
      <c r="K244" s="21" t="s">
        <v>336</v>
      </c>
      <c r="M244" s="21">
        <v>1</v>
      </c>
      <c r="N244" s="39" t="s">
        <v>1057</v>
      </c>
      <c r="O244" s="39"/>
      <c r="P244" s="31" t="s">
        <v>1056</v>
      </c>
      <c r="R244" s="21" t="s">
        <v>1060</v>
      </c>
    </row>
    <row r="245" spans="1:19" x14ac:dyDescent="0.45">
      <c r="A245" s="21">
        <v>220</v>
      </c>
      <c r="B245" s="21" t="s">
        <v>1055</v>
      </c>
      <c r="C245" s="33" t="s">
        <v>3</v>
      </c>
      <c r="D245" s="40" t="s">
        <v>62</v>
      </c>
      <c r="E245" s="21">
        <v>741</v>
      </c>
      <c r="F245" s="21">
        <v>137</v>
      </c>
      <c r="G245" s="21">
        <v>90</v>
      </c>
      <c r="H245" s="21">
        <v>69</v>
      </c>
      <c r="I245" s="21" t="s">
        <v>336</v>
      </c>
      <c r="K245" s="21" t="s">
        <v>336</v>
      </c>
      <c r="M245" s="21">
        <v>3</v>
      </c>
      <c r="N245" s="40" t="s">
        <v>789</v>
      </c>
      <c r="O245" s="39"/>
      <c r="P245" s="39" t="s">
        <v>1054</v>
      </c>
      <c r="S245" s="21" t="s">
        <v>1053</v>
      </c>
    </row>
    <row r="246" spans="1:19" x14ac:dyDescent="0.45">
      <c r="A246" s="21">
        <v>221</v>
      </c>
      <c r="B246" s="21" t="s">
        <v>1053</v>
      </c>
      <c r="C246" s="33" t="s">
        <v>3</v>
      </c>
      <c r="D246" s="40" t="s">
        <v>62</v>
      </c>
      <c r="E246" s="21">
        <v>2345</v>
      </c>
      <c r="F246" s="21">
        <v>225</v>
      </c>
      <c r="G246" s="21">
        <v>181</v>
      </c>
      <c r="H246" s="21">
        <v>138</v>
      </c>
      <c r="I246" s="21" t="s">
        <v>336</v>
      </c>
      <c r="K246" s="21" t="s">
        <v>336</v>
      </c>
      <c r="M246" s="21">
        <v>3</v>
      </c>
      <c r="N246" s="40" t="s">
        <v>522</v>
      </c>
      <c r="O246" s="40"/>
      <c r="P246" s="33" t="s">
        <v>498</v>
      </c>
      <c r="R246" s="21" t="s">
        <v>1055</v>
      </c>
      <c r="S246" s="21" t="s">
        <v>308</v>
      </c>
    </row>
    <row r="247" spans="1:19" x14ac:dyDescent="0.45">
      <c r="A247" s="21">
        <v>222</v>
      </c>
      <c r="B247" s="21" t="s">
        <v>1052</v>
      </c>
      <c r="C247" s="39" t="s">
        <v>43</v>
      </c>
      <c r="D247" s="37" t="s">
        <v>111</v>
      </c>
      <c r="E247" s="21">
        <v>1378</v>
      </c>
      <c r="F247" s="21">
        <v>146</v>
      </c>
      <c r="G247" s="21">
        <v>118</v>
      </c>
      <c r="H247" s="21">
        <v>156</v>
      </c>
      <c r="K247" s="21" t="s">
        <v>336</v>
      </c>
      <c r="L247" s="21">
        <v>5</v>
      </c>
      <c r="M247" s="21">
        <v>3</v>
      </c>
      <c r="N247" s="37" t="s">
        <v>525</v>
      </c>
      <c r="O247" s="40"/>
      <c r="P247" s="37" t="s">
        <v>1051</v>
      </c>
    </row>
    <row r="248" spans="1:19" x14ac:dyDescent="0.45">
      <c r="A248" s="21">
        <v>223</v>
      </c>
      <c r="B248" s="21" t="s">
        <v>1050</v>
      </c>
      <c r="C248" s="37" t="s">
        <v>111</v>
      </c>
      <c r="D248" s="37"/>
      <c r="E248" s="21">
        <v>912</v>
      </c>
      <c r="F248" s="21">
        <v>111</v>
      </c>
      <c r="G248" s="21">
        <v>127</v>
      </c>
      <c r="H248" s="21">
        <v>69</v>
      </c>
      <c r="K248" s="21" t="s">
        <v>336</v>
      </c>
      <c r="M248" s="21">
        <v>1</v>
      </c>
      <c r="N248" s="33" t="s">
        <v>818</v>
      </c>
      <c r="O248" s="37"/>
      <c r="P248" s="40" t="s">
        <v>1049</v>
      </c>
      <c r="S248" s="21" t="s">
        <v>251</v>
      </c>
    </row>
    <row r="249" spans="1:19" x14ac:dyDescent="0.45">
      <c r="A249" s="21">
        <v>224</v>
      </c>
      <c r="B249" s="21" t="s">
        <v>251</v>
      </c>
      <c r="C249" s="37" t="s">
        <v>111</v>
      </c>
      <c r="E249" s="21">
        <v>2315</v>
      </c>
      <c r="F249" s="21">
        <v>181</v>
      </c>
      <c r="G249" s="21">
        <v>197</v>
      </c>
      <c r="H249" s="21">
        <v>141</v>
      </c>
      <c r="K249" s="21" t="s">
        <v>336</v>
      </c>
      <c r="M249" s="21">
        <v>1</v>
      </c>
      <c r="N249" s="33" t="s">
        <v>818</v>
      </c>
      <c r="O249" s="33"/>
      <c r="P249" s="35" t="s">
        <v>1743</v>
      </c>
      <c r="R249" s="21" t="s">
        <v>1050</v>
      </c>
    </row>
    <row r="250" spans="1:19" x14ac:dyDescent="0.45">
      <c r="A250" s="21">
        <v>225</v>
      </c>
      <c r="B250" s="21" t="s">
        <v>1048</v>
      </c>
      <c r="C250" s="36" t="s">
        <v>72</v>
      </c>
      <c r="D250" s="40" t="s">
        <v>62</v>
      </c>
      <c r="E250" s="21">
        <v>1094</v>
      </c>
      <c r="F250" s="21">
        <v>128</v>
      </c>
      <c r="G250" s="21">
        <v>128</v>
      </c>
      <c r="H250" s="21">
        <v>90</v>
      </c>
      <c r="I250" s="21" t="s">
        <v>336</v>
      </c>
      <c r="J250" s="21" t="s">
        <v>336</v>
      </c>
      <c r="K250" s="21" t="s">
        <v>336</v>
      </c>
      <c r="M250" s="21">
        <v>5</v>
      </c>
      <c r="N250" s="29" t="s">
        <v>1047</v>
      </c>
      <c r="O250" s="33"/>
      <c r="P250" s="40" t="s">
        <v>2512</v>
      </c>
      <c r="Q250" s="29" t="s">
        <v>2588</v>
      </c>
    </row>
    <row r="251" spans="1:19" x14ac:dyDescent="0.45">
      <c r="A251" s="21">
        <v>226</v>
      </c>
      <c r="B251" s="21" t="s">
        <v>1046</v>
      </c>
      <c r="C251" s="36" t="s">
        <v>72</v>
      </c>
      <c r="D251" s="37" t="s">
        <v>111</v>
      </c>
      <c r="E251" s="21">
        <v>2108</v>
      </c>
      <c r="F251" s="21">
        <v>163</v>
      </c>
      <c r="G251" s="21">
        <v>148</v>
      </c>
      <c r="H251" s="21">
        <v>226</v>
      </c>
      <c r="K251" s="21" t="s">
        <v>336</v>
      </c>
      <c r="M251" s="21">
        <v>5</v>
      </c>
      <c r="N251" s="37" t="s">
        <v>1045</v>
      </c>
      <c r="O251" s="29"/>
      <c r="P251" s="36" t="s">
        <v>1044</v>
      </c>
      <c r="R251" s="21" t="s">
        <v>526</v>
      </c>
    </row>
    <row r="252" spans="1:19" x14ac:dyDescent="0.45">
      <c r="A252" s="21">
        <v>227</v>
      </c>
      <c r="B252" s="21" t="s">
        <v>229</v>
      </c>
      <c r="C252" s="36" t="s">
        <v>72</v>
      </c>
      <c r="D252" s="24" t="s">
        <v>4</v>
      </c>
      <c r="E252" s="21">
        <v>2108</v>
      </c>
      <c r="F252" s="21">
        <v>163</v>
      </c>
      <c r="G252" s="21">
        <v>148</v>
      </c>
      <c r="H252" s="21">
        <v>226</v>
      </c>
      <c r="I252" s="21" t="s">
        <v>336</v>
      </c>
      <c r="K252" s="21" t="s">
        <v>336</v>
      </c>
      <c r="L252" s="21">
        <v>5</v>
      </c>
      <c r="M252" s="21">
        <v>5</v>
      </c>
      <c r="N252" s="36" t="s">
        <v>400</v>
      </c>
      <c r="O252" s="37"/>
      <c r="P252" s="36" t="s">
        <v>1043</v>
      </c>
    </row>
    <row r="253" spans="1:19" x14ac:dyDescent="0.45">
      <c r="A253" s="21">
        <v>228</v>
      </c>
      <c r="B253" s="21" t="s">
        <v>1042</v>
      </c>
      <c r="C253" s="31" t="s">
        <v>22</v>
      </c>
      <c r="D253" s="27" t="s">
        <v>78</v>
      </c>
      <c r="E253" s="21">
        <v>1234</v>
      </c>
      <c r="F253" s="21">
        <v>128</v>
      </c>
      <c r="G253" s="21">
        <v>152</v>
      </c>
      <c r="H253" s="21">
        <v>83</v>
      </c>
      <c r="I253" s="21" t="s">
        <v>336</v>
      </c>
      <c r="J253" s="21" t="s">
        <v>336</v>
      </c>
      <c r="K253" s="21" t="s">
        <v>336</v>
      </c>
      <c r="M253" s="21">
        <v>3</v>
      </c>
      <c r="N253" s="27" t="s">
        <v>1041</v>
      </c>
      <c r="O253" s="36"/>
      <c r="P253" s="27" t="s">
        <v>2513</v>
      </c>
      <c r="Q253" s="29" t="s">
        <v>2588</v>
      </c>
      <c r="S253" s="21" t="s">
        <v>148</v>
      </c>
    </row>
    <row r="254" spans="1:19" x14ac:dyDescent="0.45">
      <c r="A254" s="21">
        <v>229</v>
      </c>
      <c r="B254" s="21" t="s">
        <v>148</v>
      </c>
      <c r="C254" s="31" t="s">
        <v>22</v>
      </c>
      <c r="D254" s="27" t="s">
        <v>78</v>
      </c>
      <c r="E254" s="21">
        <v>2635</v>
      </c>
      <c r="F254" s="21">
        <v>181</v>
      </c>
      <c r="G254" s="21">
        <v>224</v>
      </c>
      <c r="H254" s="21">
        <v>144</v>
      </c>
      <c r="I254" s="21" t="s">
        <v>336</v>
      </c>
      <c r="J254" s="21" t="s">
        <v>336</v>
      </c>
      <c r="K254" s="21" t="s">
        <v>336</v>
      </c>
      <c r="M254" s="21">
        <v>3</v>
      </c>
      <c r="N254" s="27" t="s">
        <v>1040</v>
      </c>
      <c r="O254" s="27"/>
      <c r="P254" s="27" t="s">
        <v>2514</v>
      </c>
      <c r="Q254" s="29" t="s">
        <v>2588</v>
      </c>
      <c r="R254" s="21" t="s">
        <v>1042</v>
      </c>
    </row>
    <row r="255" spans="1:19" x14ac:dyDescent="0.45">
      <c r="A255" s="21">
        <v>230</v>
      </c>
      <c r="B255" s="21" t="s">
        <v>1039</v>
      </c>
      <c r="C255" s="37" t="s">
        <v>111</v>
      </c>
      <c r="D255" s="28" t="s">
        <v>90</v>
      </c>
      <c r="E255" s="21">
        <v>2641</v>
      </c>
      <c r="F255" s="21">
        <v>181</v>
      </c>
      <c r="G255" s="21">
        <v>194</v>
      </c>
      <c r="H255" s="21">
        <v>194</v>
      </c>
      <c r="I255" s="21" t="s">
        <v>336</v>
      </c>
      <c r="M255" s="21">
        <v>3</v>
      </c>
      <c r="N255" s="37" t="s">
        <v>1038</v>
      </c>
      <c r="O255" s="37" t="s">
        <v>121</v>
      </c>
      <c r="P255" s="37" t="s">
        <v>1744</v>
      </c>
      <c r="R255" s="21" t="s">
        <v>1240</v>
      </c>
    </row>
    <row r="256" spans="1:19" x14ac:dyDescent="0.45">
      <c r="A256" s="21">
        <v>231</v>
      </c>
      <c r="B256" s="21" t="s">
        <v>1037</v>
      </c>
      <c r="C256" s="33" t="s">
        <v>3</v>
      </c>
      <c r="D256" s="28"/>
      <c r="E256" s="21">
        <v>1206</v>
      </c>
      <c r="F256" s="21">
        <v>207</v>
      </c>
      <c r="G256" s="21">
        <v>107</v>
      </c>
      <c r="H256" s="21">
        <v>98</v>
      </c>
      <c r="K256" s="21" t="s">
        <v>336</v>
      </c>
      <c r="M256" s="21">
        <v>3</v>
      </c>
      <c r="N256" s="26" t="s">
        <v>910</v>
      </c>
      <c r="O256" s="37"/>
      <c r="P256" s="39" t="s">
        <v>1036</v>
      </c>
      <c r="S256" s="21" t="s">
        <v>220</v>
      </c>
    </row>
    <row r="257" spans="1:19" x14ac:dyDescent="0.45">
      <c r="A257" s="21">
        <v>232</v>
      </c>
      <c r="B257" s="21" t="s">
        <v>220</v>
      </c>
      <c r="C257" s="33" t="s">
        <v>3</v>
      </c>
      <c r="E257" s="21">
        <v>3013</v>
      </c>
      <c r="F257" s="21">
        <v>207</v>
      </c>
      <c r="G257" s="21">
        <v>214</v>
      </c>
      <c r="H257" s="21">
        <v>185</v>
      </c>
      <c r="K257" s="21" t="s">
        <v>336</v>
      </c>
      <c r="M257" s="21">
        <v>3</v>
      </c>
      <c r="N257" s="38" t="s">
        <v>1035</v>
      </c>
      <c r="O257" s="26"/>
      <c r="P257" s="33" t="s">
        <v>1034</v>
      </c>
      <c r="R257" s="21" t="s">
        <v>1037</v>
      </c>
    </row>
    <row r="258" spans="1:19" x14ac:dyDescent="0.45">
      <c r="A258" s="21">
        <v>233</v>
      </c>
      <c r="B258" s="21" t="s">
        <v>165</v>
      </c>
      <c r="C258" s="29" t="s">
        <v>68</v>
      </c>
      <c r="E258" s="21">
        <v>2711</v>
      </c>
      <c r="F258" s="21">
        <v>198</v>
      </c>
      <c r="G258" s="21">
        <v>198</v>
      </c>
      <c r="H258" s="21">
        <v>180</v>
      </c>
      <c r="J258" s="21" t="s">
        <v>336</v>
      </c>
      <c r="M258" s="21">
        <v>3</v>
      </c>
      <c r="N258" s="23" t="s">
        <v>1714</v>
      </c>
      <c r="O258" s="38"/>
      <c r="P258" s="34" t="s">
        <v>2493</v>
      </c>
      <c r="Q258" s="29" t="s">
        <v>2588</v>
      </c>
      <c r="R258" s="21" t="s">
        <v>1209</v>
      </c>
      <c r="S258" s="21" t="s">
        <v>497</v>
      </c>
    </row>
    <row r="259" spans="1:19" x14ac:dyDescent="0.45">
      <c r="A259" s="21">
        <v>234</v>
      </c>
      <c r="B259" s="21" t="s">
        <v>96</v>
      </c>
      <c r="C259" s="29" t="s">
        <v>68</v>
      </c>
      <c r="E259" s="21">
        <v>2164</v>
      </c>
      <c r="F259" s="21">
        <v>177</v>
      </c>
      <c r="G259" s="21">
        <v>192</v>
      </c>
      <c r="H259" s="21">
        <v>131</v>
      </c>
      <c r="I259" s="21" t="s">
        <v>336</v>
      </c>
      <c r="J259" s="21" t="s">
        <v>336</v>
      </c>
      <c r="K259" s="21" t="s">
        <v>336</v>
      </c>
      <c r="M259" s="21">
        <v>3</v>
      </c>
      <c r="N259" s="25" t="s">
        <v>1019</v>
      </c>
      <c r="O259" s="23"/>
      <c r="P259" s="29" t="s">
        <v>2515</v>
      </c>
      <c r="Q259" s="29" t="s">
        <v>2588</v>
      </c>
    </row>
    <row r="260" spans="1:19" x14ac:dyDescent="0.45">
      <c r="A260" s="21">
        <v>235</v>
      </c>
      <c r="B260" s="21" t="s">
        <v>1033</v>
      </c>
      <c r="C260" s="29" t="s">
        <v>68</v>
      </c>
      <c r="E260" s="21">
        <v>431</v>
      </c>
      <c r="F260" s="21">
        <v>146</v>
      </c>
      <c r="G260" s="21">
        <v>40</v>
      </c>
      <c r="H260" s="21">
        <v>83</v>
      </c>
      <c r="M260" s="21">
        <v>3</v>
      </c>
      <c r="N260" s="24" t="s">
        <v>5353</v>
      </c>
      <c r="O260" s="25"/>
      <c r="P260" s="23" t="s">
        <v>5365</v>
      </c>
    </row>
    <row r="261" spans="1:19" x14ac:dyDescent="0.45">
      <c r="A261" s="21">
        <v>236</v>
      </c>
      <c r="B261" s="21" t="s">
        <v>1032</v>
      </c>
      <c r="C261" s="26" t="s">
        <v>47</v>
      </c>
      <c r="E261" s="21">
        <v>492</v>
      </c>
      <c r="F261" s="21">
        <v>111</v>
      </c>
      <c r="G261" s="21">
        <v>64</v>
      </c>
      <c r="H261" s="21">
        <v>64</v>
      </c>
      <c r="M261" s="21">
        <v>5</v>
      </c>
      <c r="N261" s="26" t="s">
        <v>910</v>
      </c>
      <c r="O261" s="29"/>
      <c r="P261" s="39" t="s">
        <v>1031</v>
      </c>
      <c r="Q261" s="28"/>
      <c r="S261" s="21" t="s">
        <v>3638</v>
      </c>
    </row>
    <row r="262" spans="1:19" x14ac:dyDescent="0.45">
      <c r="A262" s="21">
        <v>237</v>
      </c>
      <c r="B262" s="21" t="s">
        <v>1030</v>
      </c>
      <c r="C262" s="26" t="s">
        <v>47</v>
      </c>
      <c r="E262" s="21">
        <v>2156</v>
      </c>
      <c r="F262" s="21">
        <v>137</v>
      </c>
      <c r="G262" s="21">
        <v>173</v>
      </c>
      <c r="H262" s="21">
        <v>207</v>
      </c>
      <c r="K262" s="21" t="s">
        <v>336</v>
      </c>
      <c r="M262" s="21">
        <v>5</v>
      </c>
      <c r="N262" s="26" t="s">
        <v>1029</v>
      </c>
      <c r="O262" s="26"/>
      <c r="P262" s="26" t="s">
        <v>1028</v>
      </c>
      <c r="R262" s="21" t="s">
        <v>1032</v>
      </c>
    </row>
    <row r="263" spans="1:19" x14ac:dyDescent="0.45">
      <c r="A263" s="21">
        <v>238</v>
      </c>
      <c r="B263" s="21" t="s">
        <v>1027</v>
      </c>
      <c r="C263" s="40" t="s">
        <v>62</v>
      </c>
      <c r="D263" s="25" t="s">
        <v>18</v>
      </c>
      <c r="E263" s="21">
        <v>1291</v>
      </c>
      <c r="F263" s="21">
        <v>128</v>
      </c>
      <c r="G263" s="21">
        <v>153</v>
      </c>
      <c r="H263" s="21">
        <v>91</v>
      </c>
      <c r="I263" s="21" t="s">
        <v>336</v>
      </c>
      <c r="M263" s="21">
        <v>5</v>
      </c>
      <c r="N263" s="40" t="s">
        <v>1026</v>
      </c>
      <c r="O263" s="40" t="s">
        <v>109</v>
      </c>
      <c r="P263" s="25" t="s">
        <v>1025</v>
      </c>
      <c r="S263" s="21" t="s">
        <v>119</v>
      </c>
    </row>
    <row r="264" spans="1:19" x14ac:dyDescent="0.45">
      <c r="A264" s="21">
        <v>239</v>
      </c>
      <c r="B264" s="21" t="s">
        <v>1024</v>
      </c>
      <c r="C264" s="23" t="s">
        <v>8</v>
      </c>
      <c r="D264" s="25"/>
      <c r="E264" s="21">
        <v>1206</v>
      </c>
      <c r="F264" s="21">
        <v>128</v>
      </c>
      <c r="G264" s="21">
        <v>135</v>
      </c>
      <c r="H264" s="21">
        <v>101</v>
      </c>
      <c r="I264" s="21" t="s">
        <v>336</v>
      </c>
      <c r="M264" s="21">
        <v>5</v>
      </c>
      <c r="N264" s="26" t="s">
        <v>512</v>
      </c>
      <c r="O264" s="40"/>
      <c r="P264" s="23" t="s">
        <v>1023</v>
      </c>
      <c r="Q264" s="23" t="s">
        <v>182</v>
      </c>
      <c r="S264" s="21" t="s">
        <v>1222</v>
      </c>
    </row>
    <row r="265" spans="1:19" x14ac:dyDescent="0.45">
      <c r="A265" s="21">
        <v>240</v>
      </c>
      <c r="B265" s="21" t="s">
        <v>1022</v>
      </c>
      <c r="C265" s="31" t="s">
        <v>22</v>
      </c>
      <c r="E265" s="21">
        <v>1323</v>
      </c>
      <c r="F265" s="21">
        <v>128</v>
      </c>
      <c r="G265" s="21">
        <v>151</v>
      </c>
      <c r="H265" s="21">
        <v>99</v>
      </c>
      <c r="I265" s="21" t="s">
        <v>336</v>
      </c>
      <c r="M265" s="21">
        <v>5</v>
      </c>
      <c r="N265" s="26" t="s">
        <v>1021</v>
      </c>
      <c r="O265" s="26"/>
      <c r="P265" s="26" t="s">
        <v>1020</v>
      </c>
      <c r="Q265" s="31" t="s">
        <v>76</v>
      </c>
      <c r="S265" s="21" t="s">
        <v>1221</v>
      </c>
    </row>
    <row r="266" spans="1:19" x14ac:dyDescent="0.45">
      <c r="A266" s="21">
        <v>241</v>
      </c>
      <c r="B266" s="21" t="s">
        <v>258</v>
      </c>
      <c r="C266" s="29" t="s">
        <v>68</v>
      </c>
      <c r="E266" s="21">
        <v>2354</v>
      </c>
      <c r="F266" s="21">
        <v>216</v>
      </c>
      <c r="G266" s="21">
        <v>157</v>
      </c>
      <c r="H266" s="21">
        <v>193</v>
      </c>
      <c r="K266" s="21" t="s">
        <v>336</v>
      </c>
      <c r="M266" s="21">
        <v>5</v>
      </c>
      <c r="N266" s="25" t="s">
        <v>1019</v>
      </c>
      <c r="O266" s="26"/>
      <c r="P266" s="23" t="s">
        <v>1018</v>
      </c>
    </row>
    <row r="267" spans="1:19" x14ac:dyDescent="0.45">
      <c r="A267" s="21">
        <v>242</v>
      </c>
      <c r="B267" s="21" t="s">
        <v>288</v>
      </c>
      <c r="C267" s="29" t="s">
        <v>68</v>
      </c>
      <c r="E267" s="21">
        <v>2757</v>
      </c>
      <c r="F267" s="21">
        <v>496</v>
      </c>
      <c r="G267" s="21">
        <v>129</v>
      </c>
      <c r="H267" s="21">
        <v>169</v>
      </c>
      <c r="I267" s="21" t="s">
        <v>336</v>
      </c>
      <c r="K267" s="21" t="s">
        <v>336</v>
      </c>
      <c r="M267" s="21">
        <v>5</v>
      </c>
      <c r="N267" s="25" t="s">
        <v>570</v>
      </c>
      <c r="O267" s="25"/>
      <c r="P267" s="25" t="s">
        <v>999</v>
      </c>
      <c r="R267" s="21" t="s">
        <v>1247</v>
      </c>
    </row>
    <row r="268" spans="1:19" x14ac:dyDescent="0.45">
      <c r="A268" s="21">
        <v>243</v>
      </c>
      <c r="B268" s="21" t="s">
        <v>1017</v>
      </c>
      <c r="C268" s="23" t="s">
        <v>8</v>
      </c>
      <c r="E268" s="21">
        <v>3452</v>
      </c>
      <c r="F268" s="21">
        <v>207</v>
      </c>
      <c r="G268" s="21">
        <v>241</v>
      </c>
      <c r="H268" s="21">
        <v>195</v>
      </c>
      <c r="I268" s="21" t="s">
        <v>336</v>
      </c>
      <c r="J268" s="21" t="s">
        <v>336</v>
      </c>
      <c r="M268" s="21">
        <v>20</v>
      </c>
      <c r="N268" s="23" t="s">
        <v>1016</v>
      </c>
      <c r="O268" s="25"/>
      <c r="P268" s="23" t="s">
        <v>1015</v>
      </c>
      <c r="Q268" s="29" t="s">
        <v>3958</v>
      </c>
    </row>
    <row r="269" spans="1:19" x14ac:dyDescent="0.45">
      <c r="A269" s="21">
        <v>244</v>
      </c>
      <c r="B269" s="21" t="s">
        <v>1014</v>
      </c>
      <c r="C269" s="31" t="s">
        <v>22</v>
      </c>
      <c r="E269" s="21">
        <v>3473</v>
      </c>
      <c r="F269" s="21">
        <v>251</v>
      </c>
      <c r="G269" s="21">
        <v>235</v>
      </c>
      <c r="H269" s="21">
        <v>171</v>
      </c>
      <c r="I269" s="21" t="s">
        <v>336</v>
      </c>
      <c r="J269" s="21" t="s">
        <v>336</v>
      </c>
      <c r="M269" s="21">
        <v>20</v>
      </c>
      <c r="N269" s="31" t="s">
        <v>1013</v>
      </c>
      <c r="O269" s="23"/>
      <c r="P269" s="24" t="s">
        <v>1012</v>
      </c>
      <c r="Q269" s="29" t="s">
        <v>2588</v>
      </c>
    </row>
    <row r="270" spans="1:19" x14ac:dyDescent="0.45">
      <c r="A270" s="21">
        <v>245</v>
      </c>
      <c r="B270" s="21" t="s">
        <v>1011</v>
      </c>
      <c r="C270" s="37" t="s">
        <v>111</v>
      </c>
      <c r="E270" s="21">
        <v>2983</v>
      </c>
      <c r="F270" s="21">
        <v>225</v>
      </c>
      <c r="G270" s="21">
        <v>180</v>
      </c>
      <c r="H270" s="21">
        <v>235</v>
      </c>
      <c r="I270" s="21" t="s">
        <v>336</v>
      </c>
      <c r="M270" s="21">
        <v>20</v>
      </c>
      <c r="N270" s="40" t="s">
        <v>1010</v>
      </c>
      <c r="O270" s="33" t="s">
        <v>1093</v>
      </c>
      <c r="P270" s="37" t="s">
        <v>1009</v>
      </c>
    </row>
    <row r="271" spans="1:19" x14ac:dyDescent="0.45">
      <c r="A271" s="21">
        <v>246</v>
      </c>
      <c r="B271" s="21" t="s">
        <v>1008</v>
      </c>
      <c r="C271" s="33" t="s">
        <v>3</v>
      </c>
      <c r="D271" s="39" t="s">
        <v>43</v>
      </c>
      <c r="E271" s="21">
        <v>1040</v>
      </c>
      <c r="F271" s="21">
        <v>137</v>
      </c>
      <c r="G271" s="21">
        <v>115</v>
      </c>
      <c r="H271" s="21">
        <v>93</v>
      </c>
      <c r="I271" s="21" t="s">
        <v>336</v>
      </c>
      <c r="J271" s="21" t="s">
        <v>336</v>
      </c>
      <c r="K271" s="21" t="s">
        <v>336</v>
      </c>
      <c r="M271" s="21">
        <v>5</v>
      </c>
      <c r="N271" s="26" t="s">
        <v>915</v>
      </c>
      <c r="O271" s="40"/>
      <c r="P271" s="27" t="s">
        <v>2516</v>
      </c>
      <c r="Q271" s="29" t="s">
        <v>2588</v>
      </c>
      <c r="S271" s="21" t="s">
        <v>1007</v>
      </c>
    </row>
    <row r="272" spans="1:19" x14ac:dyDescent="0.45">
      <c r="A272" s="21">
        <v>247</v>
      </c>
      <c r="B272" s="21" t="s">
        <v>1007</v>
      </c>
      <c r="C272" s="33" t="s">
        <v>3</v>
      </c>
      <c r="D272" s="39" t="s">
        <v>43</v>
      </c>
      <c r="E272" s="21">
        <v>1766</v>
      </c>
      <c r="F272" s="21">
        <v>172</v>
      </c>
      <c r="G272" s="21">
        <v>155</v>
      </c>
      <c r="H272" s="21">
        <v>133</v>
      </c>
      <c r="I272" s="21" t="s">
        <v>336</v>
      </c>
      <c r="J272" s="21" t="s">
        <v>336</v>
      </c>
      <c r="K272" s="21" t="s">
        <v>336</v>
      </c>
      <c r="M272" s="21">
        <v>5</v>
      </c>
      <c r="N272" s="26" t="s">
        <v>915</v>
      </c>
      <c r="O272" s="26"/>
      <c r="P272" s="33" t="s">
        <v>2517</v>
      </c>
      <c r="Q272" s="29" t="s">
        <v>2588</v>
      </c>
      <c r="R272" s="21" t="s">
        <v>1008</v>
      </c>
      <c r="S272" s="21" t="s">
        <v>292</v>
      </c>
    </row>
    <row r="273" spans="1:19" x14ac:dyDescent="0.45">
      <c r="A273" s="21">
        <v>248</v>
      </c>
      <c r="B273" s="21" t="s">
        <v>292</v>
      </c>
      <c r="C273" s="39" t="s">
        <v>43</v>
      </c>
      <c r="D273" s="27" t="s">
        <v>78</v>
      </c>
      <c r="E273" s="21">
        <v>3834</v>
      </c>
      <c r="F273" s="21">
        <v>225</v>
      </c>
      <c r="G273" s="21">
        <v>251</v>
      </c>
      <c r="H273" s="21">
        <v>207</v>
      </c>
      <c r="I273" s="21" t="s">
        <v>336</v>
      </c>
      <c r="J273" s="21" t="s">
        <v>336</v>
      </c>
      <c r="K273" s="21" t="s">
        <v>336</v>
      </c>
      <c r="M273" s="21">
        <v>5</v>
      </c>
      <c r="N273" s="24" t="s">
        <v>1006</v>
      </c>
      <c r="O273" s="39" t="s">
        <v>248</v>
      </c>
      <c r="P273" s="27" t="s">
        <v>2518</v>
      </c>
      <c r="Q273" s="29" t="s">
        <v>2588</v>
      </c>
      <c r="R273" s="21" t="s">
        <v>1007</v>
      </c>
    </row>
    <row r="274" spans="1:19" x14ac:dyDescent="0.45">
      <c r="A274" s="21">
        <v>249</v>
      </c>
      <c r="B274" s="21" t="s">
        <v>1005</v>
      </c>
      <c r="C274" s="36" t="s">
        <v>72</v>
      </c>
      <c r="D274" s="25" t="s">
        <v>18</v>
      </c>
      <c r="E274" s="21">
        <v>3703</v>
      </c>
      <c r="F274" s="21">
        <v>235</v>
      </c>
      <c r="G274" s="21">
        <v>193</v>
      </c>
      <c r="H274" s="21">
        <v>310</v>
      </c>
      <c r="I274" s="21" t="s">
        <v>336</v>
      </c>
      <c r="M274" s="21">
        <v>20</v>
      </c>
      <c r="N274" s="25" t="s">
        <v>1004</v>
      </c>
      <c r="O274" s="24"/>
      <c r="P274" s="36" t="s">
        <v>1003</v>
      </c>
    </row>
    <row r="275" spans="1:19" x14ac:dyDescent="0.45">
      <c r="A275" s="21">
        <v>250</v>
      </c>
      <c r="B275" s="21" t="s">
        <v>1002</v>
      </c>
      <c r="C275" s="36" t="s">
        <v>72</v>
      </c>
      <c r="D275" s="31" t="s">
        <v>22</v>
      </c>
      <c r="E275" s="21">
        <v>3863</v>
      </c>
      <c r="F275" s="21">
        <v>214</v>
      </c>
      <c r="G275" s="21">
        <v>239</v>
      </c>
      <c r="H275" s="21">
        <v>244</v>
      </c>
      <c r="I275" s="21" t="s">
        <v>336</v>
      </c>
      <c r="M275" s="21">
        <v>20</v>
      </c>
      <c r="N275" s="25" t="s">
        <v>1001</v>
      </c>
      <c r="O275" s="25"/>
      <c r="P275" s="33" t="s">
        <v>5366</v>
      </c>
    </row>
    <row r="276" spans="1:19" x14ac:dyDescent="0.45">
      <c r="A276" s="21">
        <v>251</v>
      </c>
      <c r="B276" s="21" t="s">
        <v>1000</v>
      </c>
      <c r="C276" s="34" t="s">
        <v>12</v>
      </c>
      <c r="D276" s="25" t="s">
        <v>18</v>
      </c>
      <c r="E276" s="21">
        <v>3265</v>
      </c>
      <c r="F276" s="21">
        <v>225</v>
      </c>
      <c r="G276" s="21">
        <v>210</v>
      </c>
      <c r="H276" s="21">
        <v>210</v>
      </c>
      <c r="M276" s="21">
        <v>5</v>
      </c>
      <c r="N276" s="23" t="s">
        <v>718</v>
      </c>
      <c r="O276" s="25"/>
      <c r="P276" s="25" t="s">
        <v>1720</v>
      </c>
    </row>
    <row r="277" spans="1:19" x14ac:dyDescent="0.45">
      <c r="A277" s="21">
        <v>252</v>
      </c>
      <c r="B277" s="21" t="s">
        <v>998</v>
      </c>
      <c r="C277" s="34" t="s">
        <v>12</v>
      </c>
      <c r="D277" s="25"/>
      <c r="E277" s="21">
        <v>1053</v>
      </c>
      <c r="F277" s="21">
        <v>120</v>
      </c>
      <c r="G277" s="21">
        <v>124</v>
      </c>
      <c r="H277" s="21">
        <v>94</v>
      </c>
      <c r="I277" s="21" t="s">
        <v>336</v>
      </c>
      <c r="K277" s="21" t="s">
        <v>336</v>
      </c>
      <c r="M277" s="21">
        <v>3</v>
      </c>
      <c r="N277" s="34" t="s">
        <v>997</v>
      </c>
      <c r="O277" s="23"/>
      <c r="P277" s="34" t="s">
        <v>996</v>
      </c>
      <c r="S277" s="21" t="s">
        <v>995</v>
      </c>
    </row>
    <row r="278" spans="1:19" x14ac:dyDescent="0.45">
      <c r="A278" s="21">
        <v>253</v>
      </c>
      <c r="B278" s="21" t="s">
        <v>995</v>
      </c>
      <c r="C278" s="34" t="s">
        <v>12</v>
      </c>
      <c r="E278" s="21">
        <v>1673</v>
      </c>
      <c r="F278" s="21">
        <v>137</v>
      </c>
      <c r="G278" s="21">
        <v>172</v>
      </c>
      <c r="H278" s="21">
        <v>120</v>
      </c>
      <c r="I278" s="21" t="s">
        <v>336</v>
      </c>
      <c r="K278" s="21" t="s">
        <v>336</v>
      </c>
      <c r="M278" s="21">
        <v>3</v>
      </c>
      <c r="N278" s="34" t="s">
        <v>959</v>
      </c>
      <c r="O278" s="34"/>
      <c r="P278" s="34" t="s">
        <v>994</v>
      </c>
      <c r="R278" s="21" t="s">
        <v>998</v>
      </c>
      <c r="S278" s="21" t="s">
        <v>170</v>
      </c>
    </row>
    <row r="279" spans="1:19" x14ac:dyDescent="0.45">
      <c r="A279" s="21">
        <v>254</v>
      </c>
      <c r="B279" s="21" t="s">
        <v>170</v>
      </c>
      <c r="C279" s="34" t="s">
        <v>12</v>
      </c>
      <c r="E279" s="21">
        <v>2757</v>
      </c>
      <c r="F279" s="21">
        <v>172</v>
      </c>
      <c r="G279" s="21">
        <v>223</v>
      </c>
      <c r="H279" s="21">
        <v>169</v>
      </c>
      <c r="I279" s="21" t="s">
        <v>336</v>
      </c>
      <c r="K279" s="21" t="s">
        <v>336</v>
      </c>
      <c r="M279" s="21">
        <v>3</v>
      </c>
      <c r="N279" s="34" t="s">
        <v>993</v>
      </c>
      <c r="O279" s="34"/>
      <c r="P279" s="33" t="s">
        <v>2519</v>
      </c>
      <c r="Q279" s="34" t="s">
        <v>1551</v>
      </c>
      <c r="R279" s="21" t="s">
        <v>995</v>
      </c>
    </row>
    <row r="280" spans="1:19" x14ac:dyDescent="0.45">
      <c r="A280" s="21">
        <v>255</v>
      </c>
      <c r="B280" s="21" t="s">
        <v>992</v>
      </c>
      <c r="C280" s="31" t="s">
        <v>22</v>
      </c>
      <c r="E280" s="21">
        <v>1093</v>
      </c>
      <c r="F280" s="21">
        <v>128</v>
      </c>
      <c r="G280" s="21">
        <v>130</v>
      </c>
      <c r="H280" s="21">
        <v>87</v>
      </c>
      <c r="I280" s="21" t="s">
        <v>336</v>
      </c>
      <c r="K280" s="21" t="s">
        <v>336</v>
      </c>
      <c r="M280" s="21">
        <v>3</v>
      </c>
      <c r="N280" s="29" t="s">
        <v>700</v>
      </c>
      <c r="O280" s="34"/>
      <c r="P280" s="31" t="s">
        <v>451</v>
      </c>
      <c r="S280" s="21" t="s">
        <v>991</v>
      </c>
    </row>
    <row r="281" spans="1:19" x14ac:dyDescent="0.45">
      <c r="A281" s="21">
        <v>256</v>
      </c>
      <c r="B281" s="21" t="s">
        <v>991</v>
      </c>
      <c r="C281" s="26" t="s">
        <v>47</v>
      </c>
      <c r="D281" s="31" t="s">
        <v>22</v>
      </c>
      <c r="E281" s="21">
        <v>1652</v>
      </c>
      <c r="F281" s="21">
        <v>155</v>
      </c>
      <c r="G281" s="21">
        <v>163</v>
      </c>
      <c r="H281" s="21">
        <v>115</v>
      </c>
      <c r="I281" s="21" t="s">
        <v>336</v>
      </c>
      <c r="K281" s="21" t="s">
        <v>336</v>
      </c>
      <c r="M281" s="21">
        <v>3</v>
      </c>
      <c r="N281" s="36" t="s">
        <v>990</v>
      </c>
      <c r="O281" s="29"/>
      <c r="P281" s="39" t="s">
        <v>989</v>
      </c>
      <c r="R281" s="21" t="s">
        <v>992</v>
      </c>
      <c r="S281" s="21" t="s">
        <v>300</v>
      </c>
    </row>
    <row r="282" spans="1:19" x14ac:dyDescent="0.45">
      <c r="A282" s="21">
        <v>257</v>
      </c>
      <c r="B282" s="21" t="s">
        <v>300</v>
      </c>
      <c r="C282" s="26" t="s">
        <v>47</v>
      </c>
      <c r="D282" s="31" t="s">
        <v>22</v>
      </c>
      <c r="E282" s="21">
        <v>2848</v>
      </c>
      <c r="F282" s="21">
        <v>190</v>
      </c>
      <c r="G282" s="21">
        <v>240</v>
      </c>
      <c r="H282" s="21">
        <v>141</v>
      </c>
      <c r="I282" s="21" t="s">
        <v>336</v>
      </c>
      <c r="K282" s="21" t="s">
        <v>336</v>
      </c>
      <c r="M282" s="21">
        <v>3</v>
      </c>
      <c r="N282" s="26" t="s">
        <v>988</v>
      </c>
      <c r="O282" s="36"/>
      <c r="P282" s="31" t="s">
        <v>2520</v>
      </c>
      <c r="Q282" s="39" t="s">
        <v>2623</v>
      </c>
      <c r="R282" s="21" t="s">
        <v>991</v>
      </c>
    </row>
    <row r="283" spans="1:19" x14ac:dyDescent="0.45">
      <c r="A283" s="21">
        <v>258</v>
      </c>
      <c r="B283" s="21" t="s">
        <v>987</v>
      </c>
      <c r="C283" s="37" t="s">
        <v>111</v>
      </c>
      <c r="D283" s="31"/>
      <c r="E283" s="21">
        <v>1128</v>
      </c>
      <c r="F283" s="21">
        <v>137</v>
      </c>
      <c r="G283" s="21">
        <v>126</v>
      </c>
      <c r="H283" s="21">
        <v>93</v>
      </c>
      <c r="I283" s="21" t="s">
        <v>336</v>
      </c>
      <c r="J283" s="21" t="s">
        <v>336</v>
      </c>
      <c r="K283" s="21" t="s">
        <v>336</v>
      </c>
      <c r="M283" s="21">
        <v>3</v>
      </c>
      <c r="N283" s="29" t="s">
        <v>447</v>
      </c>
      <c r="O283" s="26"/>
      <c r="P283" s="33" t="s">
        <v>2521</v>
      </c>
      <c r="Q283" s="29" t="s">
        <v>2588</v>
      </c>
      <c r="S283" s="21" t="s">
        <v>986</v>
      </c>
    </row>
    <row r="284" spans="1:19" x14ac:dyDescent="0.45">
      <c r="A284" s="21">
        <v>259</v>
      </c>
      <c r="B284" s="21" t="s">
        <v>986</v>
      </c>
      <c r="C284" s="33" t="s">
        <v>3</v>
      </c>
      <c r="D284" s="37" t="s">
        <v>111</v>
      </c>
      <c r="E284" s="21">
        <v>1776</v>
      </c>
      <c r="F284" s="21">
        <v>172</v>
      </c>
      <c r="G284" s="21">
        <v>156</v>
      </c>
      <c r="H284" s="21">
        <v>133</v>
      </c>
      <c r="I284" s="21" t="s">
        <v>336</v>
      </c>
      <c r="J284" s="21" t="s">
        <v>336</v>
      </c>
      <c r="K284" s="21" t="s">
        <v>336</v>
      </c>
      <c r="M284" s="21">
        <v>3</v>
      </c>
      <c r="N284" s="33" t="s">
        <v>818</v>
      </c>
      <c r="O284" s="29"/>
      <c r="P284" s="33" t="s">
        <v>2522</v>
      </c>
      <c r="Q284" s="29" t="s">
        <v>2588</v>
      </c>
      <c r="R284" s="21" t="s">
        <v>987</v>
      </c>
      <c r="S284" s="21" t="s">
        <v>179</v>
      </c>
    </row>
    <row r="285" spans="1:19" x14ac:dyDescent="0.45">
      <c r="A285" s="21">
        <v>260</v>
      </c>
      <c r="B285" s="21" t="s">
        <v>179</v>
      </c>
      <c r="C285" s="33" t="s">
        <v>3</v>
      </c>
      <c r="D285" s="37" t="s">
        <v>111</v>
      </c>
      <c r="E285" s="21">
        <v>2974</v>
      </c>
      <c r="F285" s="21">
        <v>225</v>
      </c>
      <c r="G285" s="21">
        <v>208</v>
      </c>
      <c r="H285" s="21">
        <v>175</v>
      </c>
      <c r="I285" s="21" t="s">
        <v>336</v>
      </c>
      <c r="J285" s="21" t="s">
        <v>336</v>
      </c>
      <c r="K285" s="21" t="s">
        <v>336</v>
      </c>
      <c r="M285" s="21">
        <v>3</v>
      </c>
      <c r="N285" s="33" t="s">
        <v>818</v>
      </c>
      <c r="O285" s="33"/>
      <c r="P285" s="33" t="s">
        <v>2523</v>
      </c>
      <c r="Q285" s="29" t="s">
        <v>2591</v>
      </c>
      <c r="R285" s="21" t="s">
        <v>986</v>
      </c>
    </row>
    <row r="286" spans="1:19" x14ac:dyDescent="0.45">
      <c r="A286" s="21">
        <v>261</v>
      </c>
      <c r="B286" s="21" t="s">
        <v>985</v>
      </c>
      <c r="C286" s="27" t="s">
        <v>78</v>
      </c>
      <c r="D286" s="37"/>
      <c r="E286" s="21">
        <v>678</v>
      </c>
      <c r="F286" s="21">
        <v>111</v>
      </c>
      <c r="G286" s="21">
        <v>96</v>
      </c>
      <c r="H286" s="21">
        <v>61</v>
      </c>
      <c r="I286" s="21" t="s">
        <v>336</v>
      </c>
      <c r="K286" s="21" t="s">
        <v>336</v>
      </c>
      <c r="M286" s="21">
        <v>1</v>
      </c>
      <c r="N286" s="29" t="s">
        <v>984</v>
      </c>
      <c r="O286" s="33"/>
      <c r="P286" s="33" t="s">
        <v>983</v>
      </c>
      <c r="S286" s="21" t="s">
        <v>982</v>
      </c>
    </row>
    <row r="287" spans="1:19" x14ac:dyDescent="0.45">
      <c r="A287" s="21">
        <v>262</v>
      </c>
      <c r="B287" s="21" t="s">
        <v>982</v>
      </c>
      <c r="C287" s="27" t="s">
        <v>78</v>
      </c>
      <c r="E287" s="21">
        <v>1926</v>
      </c>
      <c r="F287" s="21">
        <v>172</v>
      </c>
      <c r="G287" s="21">
        <v>171</v>
      </c>
      <c r="H287" s="21">
        <v>132</v>
      </c>
      <c r="I287" s="21" t="s">
        <v>336</v>
      </c>
      <c r="K287" s="21" t="s">
        <v>336</v>
      </c>
      <c r="M287" s="21">
        <v>1</v>
      </c>
      <c r="N287" s="27" t="s">
        <v>545</v>
      </c>
      <c r="O287" s="29"/>
      <c r="P287" s="27" t="s">
        <v>981</v>
      </c>
      <c r="R287" s="21" t="s">
        <v>985</v>
      </c>
    </row>
    <row r="288" spans="1:19" x14ac:dyDescent="0.45">
      <c r="A288" s="21">
        <v>263</v>
      </c>
      <c r="B288" s="21" t="s">
        <v>980</v>
      </c>
      <c r="C288" s="29" t="s">
        <v>68</v>
      </c>
      <c r="E288" s="21">
        <v>508</v>
      </c>
      <c r="F288" s="21">
        <v>116</v>
      </c>
      <c r="G288" s="21">
        <v>58</v>
      </c>
      <c r="H288" s="21">
        <v>80</v>
      </c>
      <c r="I288" s="21" t="s">
        <v>336</v>
      </c>
      <c r="K288" s="21" t="s">
        <v>336</v>
      </c>
      <c r="M288" s="21">
        <v>1</v>
      </c>
      <c r="N288" s="26" t="s">
        <v>910</v>
      </c>
      <c r="O288" s="27"/>
      <c r="P288" s="23" t="s">
        <v>979</v>
      </c>
      <c r="S288" s="21" t="s">
        <v>978</v>
      </c>
    </row>
    <row r="289" spans="1:19" x14ac:dyDescent="0.45">
      <c r="A289" s="21">
        <v>263</v>
      </c>
      <c r="B289" s="21" t="s">
        <v>3932</v>
      </c>
      <c r="C289" s="29" t="s">
        <v>68</v>
      </c>
      <c r="D289" s="27" t="s">
        <v>78</v>
      </c>
      <c r="E289" s="21">
        <v>508</v>
      </c>
      <c r="F289" s="21">
        <v>116</v>
      </c>
      <c r="G289" s="21">
        <v>58</v>
      </c>
      <c r="H289" s="21">
        <v>80</v>
      </c>
      <c r="M289" s="21">
        <v>1</v>
      </c>
      <c r="N289" s="29" t="s">
        <v>433</v>
      </c>
      <c r="P289" s="33" t="s">
        <v>3949</v>
      </c>
      <c r="S289" s="21" t="s">
        <v>3933</v>
      </c>
    </row>
    <row r="290" spans="1:19" x14ac:dyDescent="0.45">
      <c r="A290" s="21">
        <v>264</v>
      </c>
      <c r="B290" s="21" t="s">
        <v>978</v>
      </c>
      <c r="C290" s="29" t="s">
        <v>68</v>
      </c>
      <c r="E290" s="21">
        <v>1662</v>
      </c>
      <c r="F290" s="21">
        <v>186</v>
      </c>
      <c r="G290" s="21">
        <v>142</v>
      </c>
      <c r="H290" s="21">
        <v>128</v>
      </c>
      <c r="I290" s="21" t="s">
        <v>336</v>
      </c>
      <c r="K290" s="21" t="s">
        <v>336</v>
      </c>
      <c r="M290" s="21">
        <v>1</v>
      </c>
      <c r="N290" s="32" t="s">
        <v>977</v>
      </c>
      <c r="O290" s="26"/>
      <c r="P290" s="33" t="s">
        <v>976</v>
      </c>
      <c r="R290" s="21" t="s">
        <v>980</v>
      </c>
    </row>
    <row r="291" spans="1:19" x14ac:dyDescent="0.45">
      <c r="A291" s="21">
        <v>264</v>
      </c>
      <c r="B291" s="21" t="s">
        <v>3933</v>
      </c>
      <c r="C291" s="29" t="s">
        <v>68</v>
      </c>
      <c r="D291" s="27" t="s">
        <v>78</v>
      </c>
      <c r="E291" s="21">
        <v>1662</v>
      </c>
      <c r="F291" s="21">
        <v>186</v>
      </c>
      <c r="G291" s="21">
        <v>142</v>
      </c>
      <c r="H291" s="21">
        <v>128</v>
      </c>
      <c r="M291" s="21">
        <v>1</v>
      </c>
      <c r="N291" s="32" t="s">
        <v>3941</v>
      </c>
      <c r="P291" s="33" t="s">
        <v>3950</v>
      </c>
      <c r="R291" s="21" t="s">
        <v>3932</v>
      </c>
      <c r="S291" s="21" t="s">
        <v>3934</v>
      </c>
    </row>
    <row r="292" spans="1:19" x14ac:dyDescent="0.45">
      <c r="A292" s="21">
        <v>265</v>
      </c>
      <c r="B292" s="21" t="s">
        <v>975</v>
      </c>
      <c r="C292" s="30" t="s">
        <v>29</v>
      </c>
      <c r="E292" s="21">
        <v>578</v>
      </c>
      <c r="F292" s="21">
        <v>128</v>
      </c>
      <c r="G292" s="21">
        <v>75</v>
      </c>
      <c r="H292" s="21">
        <v>59</v>
      </c>
      <c r="I292" s="21" t="s">
        <v>336</v>
      </c>
      <c r="K292" s="21" t="s">
        <v>336</v>
      </c>
      <c r="M292" s="21">
        <v>1</v>
      </c>
      <c r="N292" s="29" t="s">
        <v>641</v>
      </c>
      <c r="O292" s="32"/>
      <c r="P292" s="29" t="s">
        <v>640</v>
      </c>
      <c r="S292" s="21" t="s">
        <v>3639</v>
      </c>
    </row>
    <row r="293" spans="1:19" x14ac:dyDescent="0.45">
      <c r="A293" s="21">
        <v>266</v>
      </c>
      <c r="B293" s="21" t="s">
        <v>974</v>
      </c>
      <c r="C293" s="30" t="s">
        <v>29</v>
      </c>
      <c r="E293" s="21">
        <v>553</v>
      </c>
      <c r="F293" s="21">
        <v>137</v>
      </c>
      <c r="G293" s="21">
        <v>60</v>
      </c>
      <c r="H293" s="21">
        <v>77</v>
      </c>
      <c r="I293" s="21" t="s">
        <v>336</v>
      </c>
      <c r="M293" s="21">
        <v>1</v>
      </c>
      <c r="N293" s="35" t="s">
        <v>627</v>
      </c>
      <c r="O293" s="29"/>
      <c r="P293" s="29" t="s">
        <v>640</v>
      </c>
      <c r="R293" s="21" t="s">
        <v>975</v>
      </c>
      <c r="S293" s="21" t="s">
        <v>973</v>
      </c>
    </row>
    <row r="294" spans="1:19" x14ac:dyDescent="0.45">
      <c r="A294" s="21">
        <v>267</v>
      </c>
      <c r="B294" s="21" t="s">
        <v>973</v>
      </c>
      <c r="C294" s="36" t="s">
        <v>72</v>
      </c>
      <c r="D294" s="30" t="s">
        <v>29</v>
      </c>
      <c r="E294" s="21">
        <v>1765</v>
      </c>
      <c r="F294" s="21">
        <v>155</v>
      </c>
      <c r="G294" s="21">
        <v>189</v>
      </c>
      <c r="H294" s="21">
        <v>98</v>
      </c>
      <c r="I294" s="21" t="s">
        <v>336</v>
      </c>
      <c r="M294" s="21">
        <v>1</v>
      </c>
      <c r="N294" s="30" t="s">
        <v>972</v>
      </c>
      <c r="O294" s="35"/>
      <c r="P294" s="36" t="s">
        <v>971</v>
      </c>
      <c r="R294" s="21" t="s">
        <v>974</v>
      </c>
    </row>
    <row r="295" spans="1:19" x14ac:dyDescent="0.45">
      <c r="A295" s="21">
        <v>268</v>
      </c>
      <c r="B295" s="21" t="s">
        <v>970</v>
      </c>
      <c r="C295" s="30" t="s">
        <v>29</v>
      </c>
      <c r="D295" s="30"/>
      <c r="E295" s="21">
        <v>553</v>
      </c>
      <c r="F295" s="21">
        <v>137</v>
      </c>
      <c r="G295" s="21">
        <v>60</v>
      </c>
      <c r="H295" s="21">
        <v>77</v>
      </c>
      <c r="I295" s="21" t="s">
        <v>336</v>
      </c>
      <c r="M295" s="21">
        <v>1</v>
      </c>
      <c r="N295" s="35" t="s">
        <v>627</v>
      </c>
      <c r="O295" s="30"/>
      <c r="P295" s="29" t="s">
        <v>640</v>
      </c>
      <c r="R295" s="21" t="s">
        <v>975</v>
      </c>
      <c r="S295" s="21" t="s">
        <v>969</v>
      </c>
    </row>
    <row r="296" spans="1:19" x14ac:dyDescent="0.45">
      <c r="A296" s="21">
        <v>269</v>
      </c>
      <c r="B296" s="21" t="s">
        <v>969</v>
      </c>
      <c r="C296" s="35" t="s">
        <v>32</v>
      </c>
      <c r="D296" s="30" t="s">
        <v>29</v>
      </c>
      <c r="E296" s="21">
        <v>1224</v>
      </c>
      <c r="F296" s="21">
        <v>155</v>
      </c>
      <c r="G296" s="21">
        <v>98</v>
      </c>
      <c r="H296" s="21">
        <v>162</v>
      </c>
      <c r="I296" s="21" t="s">
        <v>336</v>
      </c>
      <c r="M296" s="21">
        <v>1</v>
      </c>
      <c r="N296" s="25" t="s">
        <v>968</v>
      </c>
      <c r="O296" s="35"/>
      <c r="P296" s="30" t="s">
        <v>967</v>
      </c>
      <c r="R296" s="21" t="s">
        <v>970</v>
      </c>
    </row>
    <row r="297" spans="1:19" x14ac:dyDescent="0.45">
      <c r="A297" s="21">
        <v>270</v>
      </c>
      <c r="B297" s="21" t="s">
        <v>966</v>
      </c>
      <c r="C297" s="37" t="s">
        <v>111</v>
      </c>
      <c r="D297" s="34" t="s">
        <v>12</v>
      </c>
      <c r="E297" s="21">
        <v>598</v>
      </c>
      <c r="F297" s="21">
        <v>120</v>
      </c>
      <c r="G297" s="21">
        <v>71</v>
      </c>
      <c r="H297" s="21">
        <v>77</v>
      </c>
      <c r="I297" s="21" t="s">
        <v>336</v>
      </c>
      <c r="K297" s="21" t="s">
        <v>336</v>
      </c>
      <c r="M297" s="21">
        <v>3</v>
      </c>
      <c r="N297" s="34" t="s">
        <v>965</v>
      </c>
      <c r="O297" s="25"/>
      <c r="P297" s="34" t="s">
        <v>964</v>
      </c>
      <c r="S297" s="21" t="s">
        <v>963</v>
      </c>
    </row>
    <row r="298" spans="1:19" x14ac:dyDescent="0.45">
      <c r="A298" s="21">
        <v>271</v>
      </c>
      <c r="B298" s="21" t="s">
        <v>963</v>
      </c>
      <c r="C298" s="37" t="s">
        <v>111</v>
      </c>
      <c r="D298" s="34" t="s">
        <v>12</v>
      </c>
      <c r="E298" s="21">
        <v>1197</v>
      </c>
      <c r="F298" s="21">
        <v>155</v>
      </c>
      <c r="G298" s="21">
        <v>112</v>
      </c>
      <c r="H298" s="21">
        <v>119</v>
      </c>
      <c r="I298" s="21" t="s">
        <v>336</v>
      </c>
      <c r="K298" s="21" t="s">
        <v>336</v>
      </c>
      <c r="M298" s="21">
        <v>3</v>
      </c>
      <c r="N298" s="37" t="s">
        <v>961</v>
      </c>
      <c r="O298" s="34"/>
      <c r="P298" s="34" t="s">
        <v>962</v>
      </c>
      <c r="R298" s="21" t="s">
        <v>966</v>
      </c>
      <c r="S298" s="21" t="s">
        <v>239</v>
      </c>
    </row>
    <row r="299" spans="1:19" x14ac:dyDescent="0.45">
      <c r="A299" s="21">
        <v>272</v>
      </c>
      <c r="B299" s="21" t="s">
        <v>239</v>
      </c>
      <c r="C299" s="37" t="s">
        <v>111</v>
      </c>
      <c r="D299" s="34" t="s">
        <v>12</v>
      </c>
      <c r="E299" s="21">
        <v>2323</v>
      </c>
      <c r="F299" s="21">
        <v>190</v>
      </c>
      <c r="G299" s="21">
        <v>173</v>
      </c>
      <c r="H299" s="21">
        <v>176</v>
      </c>
      <c r="I299" s="21" t="s">
        <v>336</v>
      </c>
      <c r="K299" s="21" t="s">
        <v>336</v>
      </c>
      <c r="M299" s="21">
        <v>3</v>
      </c>
      <c r="N299" s="37" t="s">
        <v>961</v>
      </c>
      <c r="O299" s="37"/>
      <c r="P299" s="34" t="s">
        <v>5367</v>
      </c>
      <c r="R299" s="21" t="s">
        <v>963</v>
      </c>
    </row>
    <row r="300" spans="1:19" x14ac:dyDescent="0.45">
      <c r="A300" s="21">
        <v>273</v>
      </c>
      <c r="B300" s="21" t="s">
        <v>960</v>
      </c>
      <c r="C300" s="34" t="s">
        <v>12</v>
      </c>
      <c r="D300" s="34"/>
      <c r="E300" s="21">
        <v>598</v>
      </c>
      <c r="F300" s="21">
        <v>120</v>
      </c>
      <c r="G300" s="21">
        <v>71</v>
      </c>
      <c r="H300" s="21">
        <v>77</v>
      </c>
      <c r="I300" s="21" t="s">
        <v>5405</v>
      </c>
      <c r="J300" s="21" t="s">
        <v>336</v>
      </c>
      <c r="K300" s="21" t="s">
        <v>336</v>
      </c>
      <c r="M300" s="21">
        <v>3</v>
      </c>
      <c r="N300" s="34" t="s">
        <v>959</v>
      </c>
      <c r="O300" s="37"/>
      <c r="P300" s="27" t="s">
        <v>2524</v>
      </c>
      <c r="Q300" s="29" t="s">
        <v>2588</v>
      </c>
      <c r="S300" s="21" t="s">
        <v>958</v>
      </c>
    </row>
    <row r="301" spans="1:19" x14ac:dyDescent="0.45">
      <c r="A301" s="21">
        <v>274</v>
      </c>
      <c r="B301" s="21" t="s">
        <v>958</v>
      </c>
      <c r="C301" s="34" t="s">
        <v>12</v>
      </c>
      <c r="D301" s="27" t="s">
        <v>78</v>
      </c>
      <c r="E301" s="21">
        <v>1227</v>
      </c>
      <c r="F301" s="21">
        <v>172</v>
      </c>
      <c r="G301" s="21">
        <v>134</v>
      </c>
      <c r="H301" s="21">
        <v>78</v>
      </c>
      <c r="I301" s="21" t="s">
        <v>5404</v>
      </c>
      <c r="J301" s="21" t="s">
        <v>336</v>
      </c>
      <c r="K301" s="21" t="s">
        <v>336</v>
      </c>
      <c r="M301" s="21">
        <v>3</v>
      </c>
      <c r="N301" s="27" t="s">
        <v>956</v>
      </c>
      <c r="O301" s="34"/>
      <c r="P301" s="27" t="s">
        <v>2525</v>
      </c>
      <c r="Q301" s="29" t="s">
        <v>2588</v>
      </c>
      <c r="R301" s="21" t="s">
        <v>960</v>
      </c>
      <c r="S301" s="21" t="s">
        <v>957</v>
      </c>
    </row>
    <row r="302" spans="1:19" x14ac:dyDescent="0.45">
      <c r="A302" s="21">
        <v>275</v>
      </c>
      <c r="B302" s="21" t="s">
        <v>957</v>
      </c>
      <c r="C302" s="34" t="s">
        <v>12</v>
      </c>
      <c r="D302" s="27" t="s">
        <v>78</v>
      </c>
      <c r="E302" s="21">
        <v>2333</v>
      </c>
      <c r="F302" s="21">
        <v>207</v>
      </c>
      <c r="G302" s="21">
        <v>200</v>
      </c>
      <c r="H302" s="21">
        <v>121</v>
      </c>
      <c r="I302" s="21" t="s">
        <v>5405</v>
      </c>
      <c r="J302" s="21" t="s">
        <v>336</v>
      </c>
      <c r="M302" s="21">
        <v>3</v>
      </c>
      <c r="N302" s="27" t="s">
        <v>1715</v>
      </c>
      <c r="O302" s="34" t="s">
        <v>3536</v>
      </c>
      <c r="P302" s="27" t="s">
        <v>2526</v>
      </c>
      <c r="Q302" s="29" t="s">
        <v>2588</v>
      </c>
      <c r="R302" s="21" t="s">
        <v>958</v>
      </c>
    </row>
    <row r="303" spans="1:19" x14ac:dyDescent="0.45">
      <c r="A303" s="21">
        <v>276</v>
      </c>
      <c r="B303" s="21" t="s">
        <v>955</v>
      </c>
      <c r="C303" s="29" t="s">
        <v>68</v>
      </c>
      <c r="D303" s="36" t="s">
        <v>72</v>
      </c>
      <c r="E303" s="21">
        <v>765</v>
      </c>
      <c r="F303" s="21">
        <v>120</v>
      </c>
      <c r="G303" s="21">
        <v>106</v>
      </c>
      <c r="H303" s="21">
        <v>61</v>
      </c>
      <c r="I303" s="21" t="s">
        <v>336</v>
      </c>
      <c r="K303" s="21" t="s">
        <v>336</v>
      </c>
      <c r="M303" s="21">
        <v>1</v>
      </c>
      <c r="N303" s="36" t="s">
        <v>954</v>
      </c>
      <c r="O303" s="27"/>
      <c r="P303" s="36" t="s">
        <v>203</v>
      </c>
      <c r="S303" s="21" t="s">
        <v>953</v>
      </c>
    </row>
    <row r="304" spans="1:19" x14ac:dyDescent="0.45">
      <c r="A304" s="21">
        <v>277</v>
      </c>
      <c r="B304" s="21" t="s">
        <v>953</v>
      </c>
      <c r="C304" s="29" t="s">
        <v>68</v>
      </c>
      <c r="D304" s="36" t="s">
        <v>72</v>
      </c>
      <c r="E304" s="21">
        <v>1920</v>
      </c>
      <c r="F304" s="21">
        <v>155</v>
      </c>
      <c r="G304" s="21">
        <v>185</v>
      </c>
      <c r="H304" s="21">
        <v>124</v>
      </c>
      <c r="I304" s="21" t="s">
        <v>336</v>
      </c>
      <c r="K304" s="21" t="s">
        <v>336</v>
      </c>
      <c r="M304" s="21">
        <v>1</v>
      </c>
      <c r="N304" s="36" t="s">
        <v>952</v>
      </c>
      <c r="O304" s="36"/>
      <c r="P304" s="36" t="s">
        <v>951</v>
      </c>
      <c r="R304" s="21" t="s">
        <v>955</v>
      </c>
    </row>
    <row r="305" spans="1:19" x14ac:dyDescent="0.45">
      <c r="A305" s="21">
        <v>278</v>
      </c>
      <c r="B305" s="21" t="s">
        <v>950</v>
      </c>
      <c r="C305" s="36" t="s">
        <v>72</v>
      </c>
      <c r="D305" s="37" t="s">
        <v>111</v>
      </c>
      <c r="E305" s="21">
        <v>765</v>
      </c>
      <c r="F305" s="21">
        <v>120</v>
      </c>
      <c r="G305" s="21">
        <v>106</v>
      </c>
      <c r="H305" s="21">
        <v>61</v>
      </c>
      <c r="I305" s="21" t="s">
        <v>336</v>
      </c>
      <c r="K305" s="21" t="s">
        <v>336</v>
      </c>
      <c r="M305" s="21">
        <v>3</v>
      </c>
      <c r="N305" s="29" t="s">
        <v>622</v>
      </c>
      <c r="O305" s="36"/>
      <c r="P305" s="36" t="s">
        <v>949</v>
      </c>
      <c r="S305" s="21" t="s">
        <v>948</v>
      </c>
    </row>
    <row r="306" spans="1:19" x14ac:dyDescent="0.45">
      <c r="A306" s="21">
        <v>279</v>
      </c>
      <c r="B306" s="21" t="s">
        <v>948</v>
      </c>
      <c r="C306" s="36" t="s">
        <v>72</v>
      </c>
      <c r="D306" s="37" t="s">
        <v>111</v>
      </c>
      <c r="E306" s="21">
        <v>2127</v>
      </c>
      <c r="F306" s="21">
        <v>155</v>
      </c>
      <c r="G306" s="21">
        <v>175</v>
      </c>
      <c r="H306" s="21">
        <v>174</v>
      </c>
      <c r="I306" s="21" t="s">
        <v>336</v>
      </c>
      <c r="K306" s="21" t="s">
        <v>336</v>
      </c>
      <c r="M306" s="21">
        <v>3</v>
      </c>
      <c r="N306" s="36" t="s">
        <v>947</v>
      </c>
      <c r="O306" s="29"/>
      <c r="P306" s="37" t="s">
        <v>946</v>
      </c>
      <c r="R306" s="21" t="s">
        <v>950</v>
      </c>
    </row>
    <row r="307" spans="1:19" x14ac:dyDescent="0.45">
      <c r="A307" s="21">
        <v>280</v>
      </c>
      <c r="B307" s="21" t="s">
        <v>945</v>
      </c>
      <c r="C307" s="25" t="s">
        <v>18</v>
      </c>
      <c r="D307" s="38" t="s">
        <v>61</v>
      </c>
      <c r="E307" s="21">
        <v>539</v>
      </c>
      <c r="F307" s="21">
        <v>99</v>
      </c>
      <c r="G307" s="21">
        <v>79</v>
      </c>
      <c r="H307" s="21">
        <v>59</v>
      </c>
      <c r="I307" s="21" t="s">
        <v>336</v>
      </c>
      <c r="J307" s="21" t="s">
        <v>336</v>
      </c>
      <c r="K307" s="21" t="s">
        <v>336</v>
      </c>
      <c r="M307" s="21">
        <v>5</v>
      </c>
      <c r="N307" s="23" t="s">
        <v>718</v>
      </c>
      <c r="O307" s="36"/>
      <c r="P307" s="32" t="s">
        <v>2527</v>
      </c>
      <c r="Q307" s="29" t="s">
        <v>2588</v>
      </c>
      <c r="S307" s="21" t="s">
        <v>944</v>
      </c>
    </row>
    <row r="308" spans="1:19" x14ac:dyDescent="0.45">
      <c r="A308" s="21">
        <v>281</v>
      </c>
      <c r="B308" s="21" t="s">
        <v>944</v>
      </c>
      <c r="C308" s="25" t="s">
        <v>18</v>
      </c>
      <c r="D308" s="38" t="s">
        <v>61</v>
      </c>
      <c r="E308" s="21">
        <v>966</v>
      </c>
      <c r="F308" s="21">
        <v>116</v>
      </c>
      <c r="G308" s="21">
        <v>117</v>
      </c>
      <c r="H308" s="21">
        <v>90</v>
      </c>
      <c r="I308" s="21" t="s">
        <v>336</v>
      </c>
      <c r="J308" s="21" t="s">
        <v>336</v>
      </c>
      <c r="K308" s="21" t="s">
        <v>336</v>
      </c>
      <c r="M308" s="21">
        <v>5</v>
      </c>
      <c r="N308" s="23" t="s">
        <v>718</v>
      </c>
      <c r="O308" s="23"/>
      <c r="P308" s="32" t="s">
        <v>2528</v>
      </c>
      <c r="Q308" s="29" t="s">
        <v>2588</v>
      </c>
      <c r="R308" s="21" t="s">
        <v>945</v>
      </c>
      <c r="S308" s="21" t="s">
        <v>3640</v>
      </c>
    </row>
    <row r="309" spans="1:19" x14ac:dyDescent="0.45">
      <c r="A309" s="21">
        <v>282</v>
      </c>
      <c r="B309" s="21" t="s">
        <v>303</v>
      </c>
      <c r="C309" s="25" t="s">
        <v>18</v>
      </c>
      <c r="D309" s="38" t="s">
        <v>61</v>
      </c>
      <c r="E309" s="21">
        <v>3093</v>
      </c>
      <c r="F309" s="21">
        <v>169</v>
      </c>
      <c r="G309" s="21">
        <v>237</v>
      </c>
      <c r="H309" s="21">
        <v>195</v>
      </c>
      <c r="I309" s="21" t="s">
        <v>336</v>
      </c>
      <c r="J309" s="21" t="s">
        <v>336</v>
      </c>
      <c r="M309" s="21">
        <v>5</v>
      </c>
      <c r="N309" s="38" t="s">
        <v>943</v>
      </c>
      <c r="O309" s="23"/>
      <c r="P309" s="25" t="s">
        <v>2529</v>
      </c>
      <c r="Q309" s="29" t="s">
        <v>2624</v>
      </c>
      <c r="R309" s="21" t="s">
        <v>944</v>
      </c>
    </row>
    <row r="310" spans="1:19" x14ac:dyDescent="0.45">
      <c r="A310" s="21">
        <v>283</v>
      </c>
      <c r="B310" s="21" t="s">
        <v>942</v>
      </c>
      <c r="C310" s="30" t="s">
        <v>29</v>
      </c>
      <c r="D310" s="37" t="s">
        <v>111</v>
      </c>
      <c r="E310" s="21">
        <v>791</v>
      </c>
      <c r="F310" s="21">
        <v>120</v>
      </c>
      <c r="G310" s="21">
        <v>93</v>
      </c>
      <c r="H310" s="21">
        <v>87</v>
      </c>
      <c r="K310" s="21" t="s">
        <v>336</v>
      </c>
      <c r="M310" s="21">
        <v>1</v>
      </c>
      <c r="N310" s="37" t="s">
        <v>941</v>
      </c>
      <c r="O310" s="38"/>
      <c r="P310" s="37" t="s">
        <v>940</v>
      </c>
      <c r="S310" s="21" t="s">
        <v>211</v>
      </c>
    </row>
    <row r="311" spans="1:19" x14ac:dyDescent="0.45">
      <c r="A311" s="21">
        <v>284</v>
      </c>
      <c r="B311" s="21" t="s">
        <v>211</v>
      </c>
      <c r="C311" s="36" t="s">
        <v>72</v>
      </c>
      <c r="D311" s="30" t="s">
        <v>29</v>
      </c>
      <c r="E311" s="21">
        <v>2270</v>
      </c>
      <c r="F311" s="21">
        <v>172</v>
      </c>
      <c r="G311" s="21">
        <v>192</v>
      </c>
      <c r="H311" s="21">
        <v>150</v>
      </c>
      <c r="K311" s="21" t="s">
        <v>336</v>
      </c>
      <c r="M311" s="21">
        <v>1</v>
      </c>
      <c r="N311" s="36" t="s">
        <v>939</v>
      </c>
      <c r="O311" s="37"/>
      <c r="P311" s="32" t="s">
        <v>5368</v>
      </c>
      <c r="R311" s="21" t="s">
        <v>942</v>
      </c>
    </row>
    <row r="312" spans="1:19" x14ac:dyDescent="0.45">
      <c r="A312" s="21">
        <v>285</v>
      </c>
      <c r="B312" s="21" t="s">
        <v>938</v>
      </c>
      <c r="C312" s="34" t="s">
        <v>12</v>
      </c>
      <c r="D312" s="30"/>
      <c r="E312" s="21">
        <v>810</v>
      </c>
      <c r="F312" s="21">
        <v>155</v>
      </c>
      <c r="G312" s="21">
        <v>74</v>
      </c>
      <c r="H312" s="21">
        <v>110</v>
      </c>
      <c r="K312" s="21" t="s">
        <v>336</v>
      </c>
      <c r="M312" s="21">
        <v>3</v>
      </c>
      <c r="N312" s="29" t="s">
        <v>619</v>
      </c>
      <c r="O312" s="36"/>
      <c r="P312" s="34" t="s">
        <v>937</v>
      </c>
      <c r="S312" s="21" t="s">
        <v>264</v>
      </c>
    </row>
    <row r="313" spans="1:19" x14ac:dyDescent="0.45">
      <c r="A313" s="21">
        <v>286</v>
      </c>
      <c r="B313" s="21" t="s">
        <v>264</v>
      </c>
      <c r="C313" s="26" t="s">
        <v>47</v>
      </c>
      <c r="D313" s="34" t="s">
        <v>12</v>
      </c>
      <c r="E313" s="21">
        <v>2628</v>
      </c>
      <c r="F313" s="21">
        <v>155</v>
      </c>
      <c r="G313" s="21">
        <v>241</v>
      </c>
      <c r="H313" s="21">
        <v>144</v>
      </c>
      <c r="K313" s="21" t="s">
        <v>336</v>
      </c>
      <c r="M313" s="21">
        <v>3</v>
      </c>
      <c r="N313" s="26" t="s">
        <v>936</v>
      </c>
      <c r="O313" s="29"/>
      <c r="P313" s="34" t="s">
        <v>935</v>
      </c>
      <c r="Q313" s="34" t="s">
        <v>23</v>
      </c>
      <c r="R313" s="21" t="s">
        <v>938</v>
      </c>
    </row>
    <row r="314" spans="1:19" x14ac:dyDescent="0.45">
      <c r="A314" s="21">
        <v>287</v>
      </c>
      <c r="B314" s="21" t="s">
        <v>934</v>
      </c>
      <c r="C314" s="29" t="s">
        <v>68</v>
      </c>
      <c r="D314" s="34"/>
      <c r="E314" s="21">
        <v>1002</v>
      </c>
      <c r="F314" s="21">
        <v>155</v>
      </c>
      <c r="G314" s="21">
        <v>104</v>
      </c>
      <c r="H314" s="21">
        <v>92</v>
      </c>
      <c r="I314" s="21" t="s">
        <v>336</v>
      </c>
      <c r="K314" s="21" t="s">
        <v>336</v>
      </c>
      <c r="M314" s="21">
        <v>5</v>
      </c>
      <c r="N314" s="29" t="s">
        <v>929</v>
      </c>
      <c r="O314" s="26"/>
      <c r="P314" s="26" t="s">
        <v>933</v>
      </c>
      <c r="S314" s="21" t="s">
        <v>932</v>
      </c>
    </row>
    <row r="315" spans="1:19" x14ac:dyDescent="0.45">
      <c r="A315" s="21">
        <v>288</v>
      </c>
      <c r="B315" s="21" t="s">
        <v>932</v>
      </c>
      <c r="C315" s="29" t="s">
        <v>68</v>
      </c>
      <c r="E315" s="21">
        <v>1968</v>
      </c>
      <c r="F315" s="21">
        <v>190</v>
      </c>
      <c r="G315" s="21">
        <v>159</v>
      </c>
      <c r="H315" s="21">
        <v>145</v>
      </c>
      <c r="I315" s="21" t="s">
        <v>336</v>
      </c>
      <c r="K315" s="21" t="s">
        <v>336</v>
      </c>
      <c r="M315" s="21">
        <v>5</v>
      </c>
      <c r="N315" s="26" t="s">
        <v>931</v>
      </c>
      <c r="O315" s="29"/>
      <c r="P315" s="26" t="s">
        <v>930</v>
      </c>
      <c r="R315" s="21" t="s">
        <v>934</v>
      </c>
      <c r="S315" s="21" t="s">
        <v>327</v>
      </c>
    </row>
    <row r="316" spans="1:19" x14ac:dyDescent="0.45">
      <c r="A316" s="21">
        <v>289</v>
      </c>
      <c r="B316" s="21" t="s">
        <v>327</v>
      </c>
      <c r="C316" s="29" t="s">
        <v>68</v>
      </c>
      <c r="E316" s="21">
        <v>4431</v>
      </c>
      <c r="F316" s="21">
        <v>284</v>
      </c>
      <c r="G316" s="21">
        <v>290</v>
      </c>
      <c r="H316" s="21">
        <v>166</v>
      </c>
      <c r="I316" s="21" t="s">
        <v>336</v>
      </c>
      <c r="K316" s="21" t="s">
        <v>336</v>
      </c>
      <c r="M316" s="21">
        <v>5</v>
      </c>
      <c r="N316" s="29" t="s">
        <v>929</v>
      </c>
      <c r="O316" s="26"/>
      <c r="P316" s="33" t="s">
        <v>928</v>
      </c>
      <c r="Q316" s="29" t="s">
        <v>1466</v>
      </c>
      <c r="R316" s="21" t="s">
        <v>932</v>
      </c>
    </row>
    <row r="317" spans="1:19" x14ac:dyDescent="0.45">
      <c r="A317" s="21">
        <v>290</v>
      </c>
      <c r="B317" s="21" t="s">
        <v>927</v>
      </c>
      <c r="C317" s="33" t="s">
        <v>3</v>
      </c>
      <c r="D317" s="30" t="s">
        <v>29</v>
      </c>
      <c r="E317" s="21">
        <v>768</v>
      </c>
      <c r="F317" s="21">
        <v>104</v>
      </c>
      <c r="G317" s="21">
        <v>80</v>
      </c>
      <c r="H317" s="21">
        <v>126</v>
      </c>
      <c r="I317" s="21" t="s">
        <v>336</v>
      </c>
      <c r="M317" s="21">
        <v>5</v>
      </c>
      <c r="N317" s="29" t="s">
        <v>926</v>
      </c>
      <c r="O317" s="29"/>
      <c r="P317" s="27" t="s">
        <v>925</v>
      </c>
      <c r="S317" s="21" t="s">
        <v>3641</v>
      </c>
    </row>
    <row r="318" spans="1:19" x14ac:dyDescent="0.45">
      <c r="A318" s="21">
        <v>291</v>
      </c>
      <c r="B318" s="21" t="s">
        <v>924</v>
      </c>
      <c r="C318" s="36" t="s">
        <v>72</v>
      </c>
      <c r="D318" s="30" t="s">
        <v>29</v>
      </c>
      <c r="E318" s="21">
        <v>1969</v>
      </c>
      <c r="F318" s="21">
        <v>156</v>
      </c>
      <c r="G318" s="21">
        <v>199</v>
      </c>
      <c r="H318" s="21">
        <v>112</v>
      </c>
      <c r="I318" s="21" t="s">
        <v>336</v>
      </c>
      <c r="M318" s="21">
        <v>5</v>
      </c>
      <c r="N318" s="24" t="s">
        <v>923</v>
      </c>
      <c r="O318" s="29"/>
      <c r="P318" s="32" t="s">
        <v>922</v>
      </c>
      <c r="R318" s="21" t="s">
        <v>927</v>
      </c>
    </row>
    <row r="319" spans="1:19" x14ac:dyDescent="0.45">
      <c r="A319" s="21">
        <v>292</v>
      </c>
      <c r="B319" s="21" t="s">
        <v>921</v>
      </c>
      <c r="C319" s="30" t="s">
        <v>29</v>
      </c>
      <c r="D319" s="32" t="s">
        <v>16</v>
      </c>
      <c r="E319" s="21">
        <v>393</v>
      </c>
      <c r="F319" s="21">
        <v>1</v>
      </c>
      <c r="G319" s="21">
        <v>153</v>
      </c>
      <c r="H319" s="21">
        <v>73</v>
      </c>
      <c r="M319" s="21">
        <v>5</v>
      </c>
      <c r="N319" s="27" t="s">
        <v>5354</v>
      </c>
      <c r="O319" s="24"/>
      <c r="P319" s="33" t="s">
        <v>920</v>
      </c>
      <c r="R319" s="21" t="s">
        <v>927</v>
      </c>
    </row>
    <row r="320" spans="1:19" x14ac:dyDescent="0.45">
      <c r="A320" s="21">
        <v>293</v>
      </c>
      <c r="B320" s="21" t="s">
        <v>919</v>
      </c>
      <c r="C320" s="29" t="s">
        <v>68</v>
      </c>
      <c r="D320" s="32"/>
      <c r="E320" s="21">
        <v>671</v>
      </c>
      <c r="F320" s="21">
        <v>162</v>
      </c>
      <c r="G320" s="21">
        <v>92</v>
      </c>
      <c r="H320" s="21">
        <v>42</v>
      </c>
      <c r="K320" s="21" t="s">
        <v>336</v>
      </c>
      <c r="M320" s="21">
        <v>1</v>
      </c>
      <c r="N320" s="32" t="s">
        <v>918</v>
      </c>
      <c r="O320" s="27"/>
      <c r="P320" s="31" t="s">
        <v>917</v>
      </c>
      <c r="S320" s="21" t="s">
        <v>916</v>
      </c>
    </row>
    <row r="321" spans="1:19" x14ac:dyDescent="0.45">
      <c r="A321" s="21">
        <v>294</v>
      </c>
      <c r="B321" s="21" t="s">
        <v>916</v>
      </c>
      <c r="C321" s="29" t="s">
        <v>68</v>
      </c>
      <c r="E321" s="21">
        <v>1327</v>
      </c>
      <c r="F321" s="21">
        <v>197</v>
      </c>
      <c r="G321" s="21">
        <v>134</v>
      </c>
      <c r="H321" s="21">
        <v>81</v>
      </c>
      <c r="K321" s="21" t="s">
        <v>336</v>
      </c>
      <c r="M321" s="21">
        <v>1</v>
      </c>
      <c r="N321" s="26" t="s">
        <v>915</v>
      </c>
      <c r="O321" s="32"/>
      <c r="P321" s="31" t="s">
        <v>914</v>
      </c>
      <c r="R321" s="21" t="s">
        <v>919</v>
      </c>
      <c r="S321" s="21" t="s">
        <v>283</v>
      </c>
    </row>
    <row r="322" spans="1:19" x14ac:dyDescent="0.45">
      <c r="A322" s="21">
        <v>295</v>
      </c>
      <c r="B322" s="21" t="s">
        <v>283</v>
      </c>
      <c r="C322" s="29" t="s">
        <v>68</v>
      </c>
      <c r="E322" s="21">
        <v>2347</v>
      </c>
      <c r="F322" s="21">
        <v>232</v>
      </c>
      <c r="G322" s="21">
        <v>179</v>
      </c>
      <c r="H322" s="21">
        <v>137</v>
      </c>
      <c r="K322" s="21" t="s">
        <v>336</v>
      </c>
      <c r="M322" s="21">
        <v>1</v>
      </c>
      <c r="N322" s="32" t="s">
        <v>913</v>
      </c>
      <c r="O322" s="26"/>
      <c r="P322" s="27" t="s">
        <v>912</v>
      </c>
      <c r="R322" s="21" t="s">
        <v>916</v>
      </c>
    </row>
    <row r="323" spans="1:19" x14ac:dyDescent="0.45">
      <c r="A323" s="21">
        <v>296</v>
      </c>
      <c r="B323" s="21" t="s">
        <v>911</v>
      </c>
      <c r="C323" s="26" t="s">
        <v>47</v>
      </c>
      <c r="E323" s="21">
        <v>817</v>
      </c>
      <c r="F323" s="21">
        <v>176</v>
      </c>
      <c r="G323" s="21">
        <v>99</v>
      </c>
      <c r="H323" s="21">
        <v>54</v>
      </c>
      <c r="I323" s="21" t="s">
        <v>336</v>
      </c>
      <c r="K323" s="21" t="s">
        <v>336</v>
      </c>
      <c r="M323" s="21">
        <v>3</v>
      </c>
      <c r="N323" s="26" t="s">
        <v>910</v>
      </c>
      <c r="O323" s="32"/>
      <c r="P323" s="26" t="s">
        <v>909</v>
      </c>
      <c r="S323" s="21" t="s">
        <v>298</v>
      </c>
    </row>
    <row r="324" spans="1:19" x14ac:dyDescent="0.45">
      <c r="A324" s="21">
        <v>297</v>
      </c>
      <c r="B324" s="21" t="s">
        <v>298</v>
      </c>
      <c r="C324" s="26" t="s">
        <v>47</v>
      </c>
      <c r="E324" s="21">
        <v>2829</v>
      </c>
      <c r="F324" s="21">
        <v>302</v>
      </c>
      <c r="G324" s="21">
        <v>209</v>
      </c>
      <c r="H324" s="21">
        <v>114</v>
      </c>
      <c r="I324" s="21" t="s">
        <v>336</v>
      </c>
      <c r="K324" s="21" t="s">
        <v>336</v>
      </c>
      <c r="M324" s="21">
        <v>3</v>
      </c>
      <c r="N324" s="26" t="s">
        <v>549</v>
      </c>
      <c r="O324" s="26"/>
      <c r="P324" s="26" t="s">
        <v>1745</v>
      </c>
      <c r="R324" s="21" t="s">
        <v>911</v>
      </c>
    </row>
    <row r="325" spans="1:19" x14ac:dyDescent="0.45">
      <c r="A325" s="21">
        <v>298</v>
      </c>
      <c r="B325" s="21" t="s">
        <v>908</v>
      </c>
      <c r="C325" s="29" t="s">
        <v>68</v>
      </c>
      <c r="D325" s="38" t="s">
        <v>61</v>
      </c>
      <c r="E325" s="21">
        <v>364</v>
      </c>
      <c r="F325" s="21">
        <v>137</v>
      </c>
      <c r="G325" s="21">
        <v>36</v>
      </c>
      <c r="H325" s="21">
        <v>71</v>
      </c>
      <c r="I325" s="21" t="s">
        <v>336</v>
      </c>
      <c r="M325" s="21">
        <v>3</v>
      </c>
      <c r="N325" s="37" t="s">
        <v>907</v>
      </c>
      <c r="O325" s="26"/>
      <c r="P325" s="29" t="s">
        <v>906</v>
      </c>
      <c r="S325" s="21" t="s">
        <v>1128</v>
      </c>
    </row>
    <row r="326" spans="1:19" x14ac:dyDescent="0.45">
      <c r="A326" s="21">
        <v>299</v>
      </c>
      <c r="B326" s="21" t="s">
        <v>905</v>
      </c>
      <c r="C326" s="39" t="s">
        <v>43</v>
      </c>
      <c r="D326" s="38"/>
      <c r="E326" s="21">
        <v>993</v>
      </c>
      <c r="F326" s="21">
        <v>102</v>
      </c>
      <c r="G326" s="21">
        <v>82</v>
      </c>
      <c r="H326" s="21">
        <v>215</v>
      </c>
      <c r="K326" s="21" t="s">
        <v>336</v>
      </c>
      <c r="M326" s="21">
        <v>3</v>
      </c>
      <c r="N326" s="39" t="s">
        <v>494</v>
      </c>
      <c r="O326" s="37"/>
      <c r="P326" s="23" t="s">
        <v>904</v>
      </c>
      <c r="S326" s="21" t="s">
        <v>209</v>
      </c>
    </row>
    <row r="327" spans="1:19" x14ac:dyDescent="0.45">
      <c r="A327" s="21">
        <v>300</v>
      </c>
      <c r="B327" s="21" t="s">
        <v>903</v>
      </c>
      <c r="C327" s="29" t="s">
        <v>68</v>
      </c>
      <c r="E327" s="21">
        <v>739</v>
      </c>
      <c r="F327" s="21">
        <v>137</v>
      </c>
      <c r="G327" s="21">
        <v>84</v>
      </c>
      <c r="H327" s="21">
        <v>79</v>
      </c>
      <c r="I327" s="21" t="s">
        <v>5405</v>
      </c>
      <c r="K327" s="21" t="s">
        <v>336</v>
      </c>
      <c r="M327" s="21">
        <v>3</v>
      </c>
      <c r="N327" s="29" t="s">
        <v>902</v>
      </c>
      <c r="O327" s="39"/>
      <c r="P327" s="33" t="s">
        <v>901</v>
      </c>
      <c r="S327" s="21" t="s">
        <v>900</v>
      </c>
    </row>
    <row r="328" spans="1:19" x14ac:dyDescent="0.45">
      <c r="A328" s="21">
        <v>301</v>
      </c>
      <c r="B328" s="21" t="s">
        <v>900</v>
      </c>
      <c r="C328" s="29" t="s">
        <v>68</v>
      </c>
      <c r="E328" s="21">
        <v>1496</v>
      </c>
      <c r="F328" s="21">
        <v>172</v>
      </c>
      <c r="G328" s="21">
        <v>132</v>
      </c>
      <c r="H328" s="21">
        <v>127</v>
      </c>
      <c r="I328" s="21" t="s">
        <v>5404</v>
      </c>
      <c r="K328" s="21" t="s">
        <v>336</v>
      </c>
      <c r="M328" s="21">
        <v>3</v>
      </c>
      <c r="N328" s="38" t="s">
        <v>899</v>
      </c>
      <c r="O328" s="29"/>
      <c r="P328" s="38" t="s">
        <v>898</v>
      </c>
      <c r="R328" s="21" t="s">
        <v>903</v>
      </c>
    </row>
    <row r="329" spans="1:19" x14ac:dyDescent="0.45">
      <c r="A329" s="21">
        <v>302</v>
      </c>
      <c r="B329" s="21" t="s">
        <v>897</v>
      </c>
      <c r="C329" s="32" t="s">
        <v>16</v>
      </c>
      <c r="D329" s="27" t="s">
        <v>78</v>
      </c>
      <c r="E329" s="21">
        <v>1476</v>
      </c>
      <c r="F329" s="21">
        <v>137</v>
      </c>
      <c r="G329" s="21">
        <v>141</v>
      </c>
      <c r="H329" s="21">
        <v>136</v>
      </c>
      <c r="I329" s="21" t="s">
        <v>336</v>
      </c>
      <c r="J329" s="21" t="s">
        <v>336</v>
      </c>
      <c r="K329" s="21" t="s">
        <v>336</v>
      </c>
      <c r="M329" s="21">
        <v>5</v>
      </c>
      <c r="N329" s="32" t="s">
        <v>896</v>
      </c>
      <c r="O329" s="38"/>
      <c r="P329" s="27" t="s">
        <v>2530</v>
      </c>
      <c r="Q329" s="29" t="s">
        <v>2588</v>
      </c>
    </row>
    <row r="330" spans="1:19" x14ac:dyDescent="0.45">
      <c r="A330" s="21">
        <v>303</v>
      </c>
      <c r="B330" s="21" t="s">
        <v>895</v>
      </c>
      <c r="C330" s="24" t="s">
        <v>4</v>
      </c>
      <c r="D330" s="38" t="s">
        <v>61</v>
      </c>
      <c r="E330" s="21">
        <v>1634</v>
      </c>
      <c r="F330" s="21">
        <v>137</v>
      </c>
      <c r="G330" s="21">
        <v>155</v>
      </c>
      <c r="H330" s="21">
        <v>141</v>
      </c>
      <c r="I330" s="21" t="s">
        <v>336</v>
      </c>
      <c r="J330" s="21" t="s">
        <v>336</v>
      </c>
      <c r="K330" s="21" t="s">
        <v>336</v>
      </c>
      <c r="L330" s="21">
        <v>10</v>
      </c>
      <c r="M330" s="21">
        <v>5</v>
      </c>
      <c r="N330" s="32" t="s">
        <v>894</v>
      </c>
      <c r="O330" s="32"/>
      <c r="P330" s="24" t="s">
        <v>893</v>
      </c>
      <c r="Q330" s="29" t="s">
        <v>2588</v>
      </c>
    </row>
    <row r="331" spans="1:19" x14ac:dyDescent="0.45">
      <c r="A331" s="21">
        <v>304</v>
      </c>
      <c r="B331" s="21" t="s">
        <v>892</v>
      </c>
      <c r="C331" s="39" t="s">
        <v>43</v>
      </c>
      <c r="D331" s="24" t="s">
        <v>4</v>
      </c>
      <c r="E331" s="21">
        <v>1307</v>
      </c>
      <c r="F331" s="21">
        <v>137</v>
      </c>
      <c r="G331" s="21">
        <v>121</v>
      </c>
      <c r="H331" s="21">
        <v>141</v>
      </c>
      <c r="I331" s="21" t="s">
        <v>336</v>
      </c>
      <c r="K331" s="21" t="s">
        <v>336</v>
      </c>
      <c r="M331" s="21">
        <v>1</v>
      </c>
      <c r="N331" s="29" t="s">
        <v>377</v>
      </c>
      <c r="O331" s="32"/>
      <c r="P331" s="24" t="s">
        <v>891</v>
      </c>
      <c r="S331" s="21" t="s">
        <v>890</v>
      </c>
    </row>
    <row r="332" spans="1:19" x14ac:dyDescent="0.45">
      <c r="A332" s="21">
        <v>305</v>
      </c>
      <c r="B332" s="21" t="s">
        <v>890</v>
      </c>
      <c r="C332" s="39" t="s">
        <v>43</v>
      </c>
      <c r="D332" s="24" t="s">
        <v>4</v>
      </c>
      <c r="E332" s="21">
        <v>2056</v>
      </c>
      <c r="F332" s="21">
        <v>155</v>
      </c>
      <c r="G332" s="21">
        <v>158</v>
      </c>
      <c r="H332" s="21">
        <v>198</v>
      </c>
      <c r="I332" s="21" t="s">
        <v>336</v>
      </c>
      <c r="K332" s="21" t="s">
        <v>336</v>
      </c>
      <c r="M332" s="21">
        <v>1</v>
      </c>
      <c r="N332" s="24" t="s">
        <v>889</v>
      </c>
      <c r="O332" s="29"/>
      <c r="P332" s="39" t="s">
        <v>888</v>
      </c>
      <c r="R332" s="21" t="s">
        <v>892</v>
      </c>
      <c r="S332" s="21" t="s">
        <v>271</v>
      </c>
    </row>
    <row r="333" spans="1:19" x14ac:dyDescent="0.45">
      <c r="A333" s="21">
        <v>306</v>
      </c>
      <c r="B333" s="21" t="s">
        <v>271</v>
      </c>
      <c r="C333" s="39" t="s">
        <v>43</v>
      </c>
      <c r="D333" s="24" t="s">
        <v>4</v>
      </c>
      <c r="E333" s="21">
        <v>3000</v>
      </c>
      <c r="F333" s="21">
        <v>172</v>
      </c>
      <c r="G333" s="21">
        <v>198</v>
      </c>
      <c r="H333" s="21">
        <v>257</v>
      </c>
      <c r="I333" s="21" t="s">
        <v>336</v>
      </c>
      <c r="K333" s="21" t="s">
        <v>336</v>
      </c>
      <c r="M333" s="21">
        <v>1</v>
      </c>
      <c r="N333" s="24" t="s">
        <v>887</v>
      </c>
      <c r="O333" s="24"/>
      <c r="P333" s="23" t="s">
        <v>886</v>
      </c>
      <c r="R333" s="21" t="s">
        <v>890</v>
      </c>
    </row>
    <row r="334" spans="1:19" x14ac:dyDescent="0.45">
      <c r="A334" s="21">
        <v>307</v>
      </c>
      <c r="B334" s="21" t="s">
        <v>885</v>
      </c>
      <c r="C334" s="26" t="s">
        <v>47</v>
      </c>
      <c r="D334" s="25" t="s">
        <v>18</v>
      </c>
      <c r="E334" s="21">
        <v>693</v>
      </c>
      <c r="F334" s="21">
        <v>102</v>
      </c>
      <c r="G334" s="21">
        <v>78</v>
      </c>
      <c r="H334" s="21">
        <v>107</v>
      </c>
      <c r="I334" s="21" t="s">
        <v>336</v>
      </c>
      <c r="K334" s="21" t="s">
        <v>336</v>
      </c>
      <c r="M334" s="21">
        <v>3</v>
      </c>
      <c r="N334" s="26" t="s">
        <v>884</v>
      </c>
      <c r="O334" s="24"/>
      <c r="P334" s="25" t="s">
        <v>883</v>
      </c>
      <c r="S334" s="21" t="s">
        <v>882</v>
      </c>
    </row>
    <row r="335" spans="1:19" x14ac:dyDescent="0.45">
      <c r="A335" s="21">
        <v>308</v>
      </c>
      <c r="B335" s="21" t="s">
        <v>882</v>
      </c>
      <c r="C335" s="26" t="s">
        <v>47</v>
      </c>
      <c r="D335" s="25" t="s">
        <v>18</v>
      </c>
      <c r="E335" s="21">
        <v>1431</v>
      </c>
      <c r="F335" s="21">
        <v>155</v>
      </c>
      <c r="G335" s="21">
        <v>121</v>
      </c>
      <c r="H335" s="21">
        <v>152</v>
      </c>
      <c r="I335" s="21" t="s">
        <v>336</v>
      </c>
      <c r="K335" s="21" t="s">
        <v>336</v>
      </c>
      <c r="M335" s="21">
        <v>3</v>
      </c>
      <c r="N335" s="26" t="s">
        <v>881</v>
      </c>
      <c r="O335" s="26"/>
      <c r="P335" s="26" t="s">
        <v>880</v>
      </c>
      <c r="R335" s="21" t="s">
        <v>885</v>
      </c>
    </row>
    <row r="336" spans="1:19" x14ac:dyDescent="0.45">
      <c r="A336" s="21">
        <v>309</v>
      </c>
      <c r="B336" s="21" t="s">
        <v>879</v>
      </c>
      <c r="C336" s="23" t="s">
        <v>8</v>
      </c>
      <c r="D336" s="25"/>
      <c r="E336" s="21">
        <v>965</v>
      </c>
      <c r="F336" s="21">
        <v>120</v>
      </c>
      <c r="G336" s="21">
        <v>123</v>
      </c>
      <c r="H336" s="21">
        <v>78</v>
      </c>
      <c r="I336" s="21" t="s">
        <v>336</v>
      </c>
      <c r="K336" s="21" t="s">
        <v>336</v>
      </c>
      <c r="M336" s="21">
        <v>3</v>
      </c>
      <c r="N336" s="23" t="s">
        <v>397</v>
      </c>
      <c r="O336" s="26"/>
      <c r="P336" s="23" t="s">
        <v>666</v>
      </c>
      <c r="S336" s="21" t="s">
        <v>280</v>
      </c>
    </row>
    <row r="337" spans="1:19" x14ac:dyDescent="0.45">
      <c r="A337" s="21">
        <v>310</v>
      </c>
      <c r="B337" s="21" t="s">
        <v>280</v>
      </c>
      <c r="C337" s="23" t="s">
        <v>8</v>
      </c>
      <c r="E337" s="21">
        <v>2340</v>
      </c>
      <c r="F337" s="21">
        <v>172</v>
      </c>
      <c r="G337" s="21">
        <v>215</v>
      </c>
      <c r="H337" s="21">
        <v>127</v>
      </c>
      <c r="I337" s="21" t="s">
        <v>336</v>
      </c>
      <c r="K337" s="21" t="s">
        <v>336</v>
      </c>
      <c r="M337" s="21">
        <v>3</v>
      </c>
      <c r="N337" s="23" t="s">
        <v>878</v>
      </c>
      <c r="O337" s="23"/>
      <c r="P337" s="23" t="s">
        <v>877</v>
      </c>
      <c r="R337" s="21" t="s">
        <v>879</v>
      </c>
    </row>
    <row r="338" spans="1:19" x14ac:dyDescent="0.45">
      <c r="A338" s="21">
        <v>311</v>
      </c>
      <c r="B338" s="21" t="s">
        <v>876</v>
      </c>
      <c r="C338" s="23" t="s">
        <v>8</v>
      </c>
      <c r="E338" s="21">
        <v>1778</v>
      </c>
      <c r="F338" s="21">
        <v>155</v>
      </c>
      <c r="G338" s="21">
        <v>167</v>
      </c>
      <c r="H338" s="21">
        <v>129</v>
      </c>
      <c r="I338" s="21" t="s">
        <v>336</v>
      </c>
      <c r="K338" s="21" t="s">
        <v>336</v>
      </c>
      <c r="M338" s="21">
        <v>3</v>
      </c>
      <c r="N338" s="23" t="s">
        <v>397</v>
      </c>
      <c r="O338" s="23"/>
      <c r="P338" s="23" t="s">
        <v>5369</v>
      </c>
    </row>
    <row r="339" spans="1:19" x14ac:dyDescent="0.45">
      <c r="A339" s="21">
        <v>312</v>
      </c>
      <c r="B339" s="21" t="s">
        <v>875</v>
      </c>
      <c r="C339" s="23" t="s">
        <v>8</v>
      </c>
      <c r="E339" s="21">
        <v>1694</v>
      </c>
      <c r="F339" s="21">
        <v>155</v>
      </c>
      <c r="G339" s="21">
        <v>147</v>
      </c>
      <c r="H339" s="21">
        <v>150</v>
      </c>
      <c r="I339" s="21" t="s">
        <v>336</v>
      </c>
      <c r="K339" s="21" t="s">
        <v>336</v>
      </c>
      <c r="M339" s="21">
        <v>3</v>
      </c>
      <c r="N339" s="23" t="s">
        <v>397</v>
      </c>
      <c r="O339" s="23"/>
      <c r="P339" s="23" t="s">
        <v>5369</v>
      </c>
    </row>
    <row r="340" spans="1:19" x14ac:dyDescent="0.45">
      <c r="A340" s="21">
        <v>313</v>
      </c>
      <c r="B340" s="21" t="s">
        <v>128</v>
      </c>
      <c r="C340" s="30" t="s">
        <v>29</v>
      </c>
      <c r="E340" s="21">
        <v>1771</v>
      </c>
      <c r="F340" s="21">
        <v>163</v>
      </c>
      <c r="G340" s="21">
        <v>143</v>
      </c>
      <c r="H340" s="21">
        <v>166</v>
      </c>
      <c r="I340" s="21" t="s">
        <v>336</v>
      </c>
      <c r="K340" s="21" t="s">
        <v>336</v>
      </c>
      <c r="L340" s="21">
        <v>5</v>
      </c>
      <c r="M340" s="21">
        <v>3</v>
      </c>
      <c r="N340" s="29" t="s">
        <v>872</v>
      </c>
      <c r="O340" s="23"/>
      <c r="P340" s="23" t="s">
        <v>874</v>
      </c>
    </row>
    <row r="341" spans="1:19" x14ac:dyDescent="0.45">
      <c r="A341" s="21">
        <v>314</v>
      </c>
      <c r="B341" s="21" t="s">
        <v>873</v>
      </c>
      <c r="C341" s="30" t="s">
        <v>29</v>
      </c>
      <c r="E341" s="21">
        <v>1771</v>
      </c>
      <c r="F341" s="21">
        <v>163</v>
      </c>
      <c r="G341" s="21">
        <v>143</v>
      </c>
      <c r="H341" s="21">
        <v>166</v>
      </c>
      <c r="I341" s="21" t="s">
        <v>336</v>
      </c>
      <c r="K341" s="21" t="s">
        <v>336</v>
      </c>
      <c r="L341" s="21">
        <v>5</v>
      </c>
      <c r="M341" s="21">
        <v>3</v>
      </c>
      <c r="N341" s="29" t="s">
        <v>872</v>
      </c>
      <c r="O341" s="29"/>
      <c r="P341" s="30" t="s">
        <v>871</v>
      </c>
    </row>
    <row r="342" spans="1:19" x14ac:dyDescent="0.45">
      <c r="A342" s="21">
        <v>315</v>
      </c>
      <c r="B342" s="21" t="s">
        <v>65</v>
      </c>
      <c r="C342" s="35" t="s">
        <v>32</v>
      </c>
      <c r="D342" s="34" t="s">
        <v>12</v>
      </c>
      <c r="E342" s="21">
        <v>1870</v>
      </c>
      <c r="F342" s="21">
        <v>137</v>
      </c>
      <c r="G342" s="21">
        <v>186</v>
      </c>
      <c r="H342" s="21">
        <v>131</v>
      </c>
      <c r="I342" s="21" t="s">
        <v>336</v>
      </c>
      <c r="K342" s="21" t="s">
        <v>336</v>
      </c>
      <c r="M342" s="21">
        <v>3</v>
      </c>
      <c r="N342" s="35" t="s">
        <v>657</v>
      </c>
      <c r="O342" s="29"/>
      <c r="P342" s="34" t="s">
        <v>870</v>
      </c>
      <c r="R342" s="21" t="s">
        <v>660</v>
      </c>
      <c r="S342" s="21" t="s">
        <v>260</v>
      </c>
    </row>
    <row r="343" spans="1:19" x14ac:dyDescent="0.45">
      <c r="A343" s="21">
        <v>316</v>
      </c>
      <c r="B343" s="21" t="s">
        <v>869</v>
      </c>
      <c r="C343" s="35" t="s">
        <v>32</v>
      </c>
      <c r="D343" s="34"/>
      <c r="E343" s="21">
        <v>866</v>
      </c>
      <c r="F343" s="21">
        <v>172</v>
      </c>
      <c r="G343" s="21">
        <v>80</v>
      </c>
      <c r="H343" s="21">
        <v>99</v>
      </c>
      <c r="K343" s="21" t="s">
        <v>336</v>
      </c>
      <c r="M343" s="21">
        <v>1</v>
      </c>
      <c r="N343" s="26" t="s">
        <v>868</v>
      </c>
      <c r="O343" s="35"/>
      <c r="P343" s="35" t="s">
        <v>867</v>
      </c>
      <c r="S343" s="21" t="s">
        <v>125</v>
      </c>
    </row>
    <row r="344" spans="1:19" x14ac:dyDescent="0.45">
      <c r="A344" s="21">
        <v>317</v>
      </c>
      <c r="B344" s="21" t="s">
        <v>125</v>
      </c>
      <c r="C344" s="35" t="s">
        <v>32</v>
      </c>
      <c r="E344" s="21">
        <v>1978</v>
      </c>
      <c r="F344" s="21">
        <v>225</v>
      </c>
      <c r="G344" s="21">
        <v>140</v>
      </c>
      <c r="H344" s="21">
        <v>159</v>
      </c>
      <c r="K344" s="21" t="s">
        <v>336</v>
      </c>
      <c r="M344" s="21">
        <v>1</v>
      </c>
      <c r="N344" s="26" t="s">
        <v>866</v>
      </c>
      <c r="O344" s="26"/>
      <c r="P344" s="35" t="s">
        <v>865</v>
      </c>
      <c r="R344" s="21" t="s">
        <v>869</v>
      </c>
    </row>
    <row r="345" spans="1:19" x14ac:dyDescent="0.45">
      <c r="A345" s="21">
        <v>318</v>
      </c>
      <c r="B345" s="21" t="s">
        <v>864</v>
      </c>
      <c r="C345" s="37" t="s">
        <v>111</v>
      </c>
      <c r="D345" s="27" t="s">
        <v>78</v>
      </c>
      <c r="E345" s="21">
        <v>1020</v>
      </c>
      <c r="F345" s="21">
        <v>128</v>
      </c>
      <c r="G345" s="21">
        <v>171</v>
      </c>
      <c r="H345" s="21">
        <v>39</v>
      </c>
      <c r="I345" s="21" t="s">
        <v>336</v>
      </c>
      <c r="J345" s="21" t="s">
        <v>336</v>
      </c>
      <c r="K345" s="21" t="s">
        <v>336</v>
      </c>
      <c r="L345" s="21">
        <v>5</v>
      </c>
      <c r="M345" s="21">
        <v>3</v>
      </c>
      <c r="N345" s="27" t="s">
        <v>863</v>
      </c>
      <c r="O345" s="26"/>
      <c r="P345" s="37" t="s">
        <v>862</v>
      </c>
      <c r="Q345" s="29" t="s">
        <v>2588</v>
      </c>
      <c r="S345" s="21" t="s">
        <v>861</v>
      </c>
    </row>
    <row r="346" spans="1:19" x14ac:dyDescent="0.45">
      <c r="A346" s="21">
        <v>319</v>
      </c>
      <c r="B346" s="21" t="s">
        <v>861</v>
      </c>
      <c r="C346" s="37" t="s">
        <v>111</v>
      </c>
      <c r="D346" s="27" t="s">
        <v>78</v>
      </c>
      <c r="E346" s="21">
        <v>2181</v>
      </c>
      <c r="F346" s="21">
        <v>172</v>
      </c>
      <c r="G346" s="21">
        <v>243</v>
      </c>
      <c r="H346" s="21">
        <v>83</v>
      </c>
      <c r="I346" s="21" t="s">
        <v>336</v>
      </c>
      <c r="J346" s="21" t="s">
        <v>336</v>
      </c>
      <c r="K346" s="21" t="s">
        <v>336</v>
      </c>
      <c r="M346" s="21">
        <v>3</v>
      </c>
      <c r="N346" s="27" t="s">
        <v>860</v>
      </c>
      <c r="O346" s="27"/>
      <c r="P346" s="27" t="s">
        <v>859</v>
      </c>
      <c r="Q346" s="29" t="s">
        <v>2588</v>
      </c>
      <c r="R346" s="21" t="s">
        <v>864</v>
      </c>
    </row>
    <row r="347" spans="1:19" x14ac:dyDescent="0.45">
      <c r="A347" s="21">
        <v>320</v>
      </c>
      <c r="B347" s="21" t="s">
        <v>858</v>
      </c>
      <c r="C347" s="37" t="s">
        <v>111</v>
      </c>
      <c r="D347" s="27"/>
      <c r="E347" s="21">
        <v>1468</v>
      </c>
      <c r="F347" s="21">
        <v>277</v>
      </c>
      <c r="G347" s="21">
        <v>136</v>
      </c>
      <c r="H347" s="21">
        <v>68</v>
      </c>
      <c r="I347" s="21" t="s">
        <v>336</v>
      </c>
      <c r="K347" s="21" t="s">
        <v>336</v>
      </c>
      <c r="L347" s="21">
        <v>2</v>
      </c>
      <c r="M347" s="21">
        <v>1</v>
      </c>
      <c r="N347" s="37" t="s">
        <v>748</v>
      </c>
      <c r="O347" s="27"/>
      <c r="P347" s="29" t="s">
        <v>857</v>
      </c>
      <c r="S347" s="21" t="s">
        <v>244</v>
      </c>
    </row>
    <row r="348" spans="1:19" x14ac:dyDescent="0.45">
      <c r="A348" s="21">
        <v>321</v>
      </c>
      <c r="B348" s="21" t="s">
        <v>244</v>
      </c>
      <c r="C348" s="37" t="s">
        <v>111</v>
      </c>
      <c r="E348" s="21">
        <v>2280</v>
      </c>
      <c r="F348" s="21">
        <v>347</v>
      </c>
      <c r="G348" s="21">
        <v>175</v>
      </c>
      <c r="H348" s="21">
        <v>87</v>
      </c>
      <c r="I348" s="21" t="s">
        <v>336</v>
      </c>
      <c r="M348" s="21">
        <v>1</v>
      </c>
      <c r="N348" s="25" t="s">
        <v>751</v>
      </c>
      <c r="O348" s="37"/>
      <c r="P348" s="37" t="s">
        <v>794</v>
      </c>
      <c r="R348" s="21" t="s">
        <v>858</v>
      </c>
    </row>
    <row r="349" spans="1:19" x14ac:dyDescent="0.45">
      <c r="A349" s="21">
        <v>322</v>
      </c>
      <c r="B349" s="21" t="s">
        <v>856</v>
      </c>
      <c r="C349" s="33" t="s">
        <v>3</v>
      </c>
      <c r="D349" s="31" t="s">
        <v>22</v>
      </c>
      <c r="E349" s="21">
        <v>1057</v>
      </c>
      <c r="F349" s="21">
        <v>155</v>
      </c>
      <c r="G349" s="21">
        <v>119</v>
      </c>
      <c r="H349" s="21">
        <v>79</v>
      </c>
      <c r="K349" s="21" t="s">
        <v>336</v>
      </c>
      <c r="M349" s="21">
        <v>3</v>
      </c>
      <c r="N349" s="29" t="s">
        <v>452</v>
      </c>
      <c r="O349" s="25"/>
      <c r="P349" s="33" t="s">
        <v>855</v>
      </c>
      <c r="S349" s="21" t="s">
        <v>854</v>
      </c>
    </row>
    <row r="350" spans="1:19" x14ac:dyDescent="0.45">
      <c r="A350" s="21">
        <v>323</v>
      </c>
      <c r="B350" s="21" t="s">
        <v>854</v>
      </c>
      <c r="C350" s="33" t="s">
        <v>3</v>
      </c>
      <c r="D350" s="31" t="s">
        <v>22</v>
      </c>
      <c r="E350" s="21">
        <v>2193</v>
      </c>
      <c r="F350" s="21">
        <v>172</v>
      </c>
      <c r="G350" s="21">
        <v>194</v>
      </c>
      <c r="H350" s="21">
        <v>136</v>
      </c>
      <c r="K350" s="21" t="s">
        <v>336</v>
      </c>
      <c r="M350" s="21">
        <v>3</v>
      </c>
      <c r="N350" s="26" t="s">
        <v>697</v>
      </c>
      <c r="O350" s="29"/>
      <c r="P350" s="31" t="s">
        <v>853</v>
      </c>
      <c r="R350" s="21" t="s">
        <v>856</v>
      </c>
    </row>
    <row r="351" spans="1:19" x14ac:dyDescent="0.45">
      <c r="A351" s="21">
        <v>324</v>
      </c>
      <c r="B351" s="21" t="s">
        <v>852</v>
      </c>
      <c r="C351" s="31" t="s">
        <v>22</v>
      </c>
      <c r="D351" s="31"/>
      <c r="E351" s="21">
        <v>2093</v>
      </c>
      <c r="F351" s="21">
        <v>172</v>
      </c>
      <c r="G351" s="21">
        <v>151</v>
      </c>
      <c r="H351" s="21">
        <v>203</v>
      </c>
      <c r="K351" s="21" t="s">
        <v>336</v>
      </c>
      <c r="L351" s="21">
        <v>5</v>
      </c>
      <c r="M351" s="21">
        <v>3</v>
      </c>
      <c r="N351" s="31" t="s">
        <v>851</v>
      </c>
      <c r="O351" s="26"/>
      <c r="P351" s="31" t="s">
        <v>850</v>
      </c>
    </row>
    <row r="352" spans="1:19" x14ac:dyDescent="0.45">
      <c r="A352" s="21">
        <v>325</v>
      </c>
      <c r="B352" s="21" t="s">
        <v>849</v>
      </c>
      <c r="C352" s="25" t="s">
        <v>18</v>
      </c>
      <c r="E352" s="21">
        <v>1334</v>
      </c>
      <c r="F352" s="21">
        <v>155</v>
      </c>
      <c r="G352" s="21">
        <v>125</v>
      </c>
      <c r="H352" s="21">
        <v>122</v>
      </c>
      <c r="I352" s="21" t="s">
        <v>336</v>
      </c>
      <c r="K352" s="21" t="s">
        <v>336</v>
      </c>
      <c r="M352" s="21">
        <v>1</v>
      </c>
      <c r="N352" s="25" t="s">
        <v>848</v>
      </c>
      <c r="O352" s="31"/>
      <c r="P352" s="25" t="s">
        <v>847</v>
      </c>
      <c r="S352" s="21" t="s">
        <v>75</v>
      </c>
    </row>
    <row r="353" spans="1:19" x14ac:dyDescent="0.45">
      <c r="A353" s="21">
        <v>326</v>
      </c>
      <c r="B353" s="21" t="s">
        <v>75</v>
      </c>
      <c r="C353" s="25" t="s">
        <v>18</v>
      </c>
      <c r="E353" s="21">
        <v>2369</v>
      </c>
      <c r="F353" s="21">
        <v>190</v>
      </c>
      <c r="G353" s="21">
        <v>171</v>
      </c>
      <c r="H353" s="21">
        <v>188</v>
      </c>
      <c r="I353" s="21" t="s">
        <v>336</v>
      </c>
      <c r="K353" s="21" t="s">
        <v>336</v>
      </c>
      <c r="M353" s="21">
        <v>1</v>
      </c>
      <c r="N353" s="25" t="s">
        <v>846</v>
      </c>
      <c r="O353" s="25"/>
      <c r="P353" s="25" t="s">
        <v>845</v>
      </c>
      <c r="R353" s="21" t="s">
        <v>849</v>
      </c>
    </row>
    <row r="354" spans="1:19" x14ac:dyDescent="0.45">
      <c r="A354" s="21">
        <v>327</v>
      </c>
      <c r="B354" s="21" t="s">
        <v>844</v>
      </c>
      <c r="C354" s="29" t="s">
        <v>68</v>
      </c>
      <c r="E354" s="21">
        <v>1220</v>
      </c>
      <c r="F354" s="21">
        <v>155</v>
      </c>
      <c r="G354" s="21">
        <v>116</v>
      </c>
      <c r="H354" s="21">
        <v>116</v>
      </c>
      <c r="I354" s="21" t="s">
        <v>336</v>
      </c>
      <c r="M354" s="21">
        <v>3</v>
      </c>
      <c r="N354" s="25" t="s">
        <v>843</v>
      </c>
      <c r="O354" s="25"/>
      <c r="P354" s="33" t="s">
        <v>842</v>
      </c>
    </row>
    <row r="355" spans="1:19" x14ac:dyDescent="0.45">
      <c r="A355" s="21">
        <v>328</v>
      </c>
      <c r="B355" s="21" t="s">
        <v>841</v>
      </c>
      <c r="C355" s="33" t="s">
        <v>3</v>
      </c>
      <c r="E355" s="21">
        <v>1274</v>
      </c>
      <c r="F355" s="21">
        <v>128</v>
      </c>
      <c r="G355" s="21">
        <v>162</v>
      </c>
      <c r="H355" s="21">
        <v>78</v>
      </c>
      <c r="I355" s="21" t="s">
        <v>336</v>
      </c>
      <c r="J355" s="21" t="s">
        <v>336</v>
      </c>
      <c r="K355" s="21" t="s">
        <v>336</v>
      </c>
      <c r="M355" s="21">
        <v>5</v>
      </c>
      <c r="N355" s="33" t="s">
        <v>840</v>
      </c>
      <c r="O355" s="25"/>
      <c r="P355" s="33" t="s">
        <v>2531</v>
      </c>
      <c r="Q355" s="29" t="s">
        <v>2588</v>
      </c>
      <c r="S355" s="21" t="s">
        <v>839</v>
      </c>
    </row>
    <row r="356" spans="1:19" x14ac:dyDescent="0.45">
      <c r="A356" s="21">
        <v>329</v>
      </c>
      <c r="B356" s="21" t="s">
        <v>839</v>
      </c>
      <c r="C356" s="33" t="s">
        <v>3</v>
      </c>
      <c r="D356" s="28" t="s">
        <v>90</v>
      </c>
      <c r="E356" s="21">
        <v>1225</v>
      </c>
      <c r="F356" s="21">
        <v>137</v>
      </c>
      <c r="G356" s="21">
        <v>134</v>
      </c>
      <c r="H356" s="21">
        <v>99</v>
      </c>
      <c r="I356" s="21" t="s">
        <v>336</v>
      </c>
      <c r="J356" s="21" t="s">
        <v>336</v>
      </c>
      <c r="K356" s="21" t="s">
        <v>336</v>
      </c>
      <c r="M356" s="21">
        <v>5</v>
      </c>
      <c r="N356" s="33" t="s">
        <v>838</v>
      </c>
      <c r="O356" s="33"/>
      <c r="P356" s="33" t="s">
        <v>2532</v>
      </c>
      <c r="Q356" s="29" t="s">
        <v>2588</v>
      </c>
      <c r="R356" s="21" t="s">
        <v>841</v>
      </c>
      <c r="S356" s="21" t="s">
        <v>89</v>
      </c>
    </row>
    <row r="357" spans="1:19" x14ac:dyDescent="0.45">
      <c r="A357" s="21">
        <v>330</v>
      </c>
      <c r="B357" s="21" t="s">
        <v>89</v>
      </c>
      <c r="C357" s="33" t="s">
        <v>3</v>
      </c>
      <c r="D357" s="28" t="s">
        <v>90</v>
      </c>
      <c r="E357" s="21">
        <v>2661</v>
      </c>
      <c r="F357" s="21">
        <v>190</v>
      </c>
      <c r="G357" s="21">
        <v>205</v>
      </c>
      <c r="H357" s="21">
        <v>168</v>
      </c>
      <c r="I357" s="21" t="s">
        <v>336</v>
      </c>
      <c r="J357" s="21" t="s">
        <v>336</v>
      </c>
      <c r="K357" s="21" t="s">
        <v>336</v>
      </c>
      <c r="M357" s="21">
        <v>5</v>
      </c>
      <c r="N357" s="28" t="s">
        <v>556</v>
      </c>
      <c r="O357" s="33"/>
      <c r="P357" s="33" t="s">
        <v>2533</v>
      </c>
      <c r="Q357" s="29" t="s">
        <v>2625</v>
      </c>
      <c r="R357" s="21" t="s">
        <v>839</v>
      </c>
    </row>
    <row r="358" spans="1:19" x14ac:dyDescent="0.45">
      <c r="A358" s="21">
        <v>331</v>
      </c>
      <c r="B358" s="21" t="s">
        <v>837</v>
      </c>
      <c r="C358" s="34" t="s">
        <v>12</v>
      </c>
      <c r="D358" s="28"/>
      <c r="E358" s="21">
        <v>1242</v>
      </c>
      <c r="F358" s="21">
        <v>137</v>
      </c>
      <c r="G358" s="21">
        <v>156</v>
      </c>
      <c r="H358" s="21">
        <v>74</v>
      </c>
      <c r="J358" s="21" t="s">
        <v>336</v>
      </c>
      <c r="K358" s="21" t="s">
        <v>336</v>
      </c>
      <c r="M358" s="21">
        <v>3</v>
      </c>
      <c r="N358" s="35" t="s">
        <v>836</v>
      </c>
      <c r="O358" s="28"/>
      <c r="P358" s="26" t="s">
        <v>2534</v>
      </c>
      <c r="Q358" s="29" t="s">
        <v>2588</v>
      </c>
      <c r="S358" s="21" t="s">
        <v>192</v>
      </c>
    </row>
    <row r="359" spans="1:19" x14ac:dyDescent="0.45">
      <c r="A359" s="21">
        <v>332</v>
      </c>
      <c r="B359" s="21" t="s">
        <v>192</v>
      </c>
      <c r="C359" s="34" t="s">
        <v>12</v>
      </c>
      <c r="D359" s="27" t="s">
        <v>78</v>
      </c>
      <c r="E359" s="21">
        <v>2298</v>
      </c>
      <c r="F359" s="21">
        <v>172</v>
      </c>
      <c r="G359" s="21">
        <v>221</v>
      </c>
      <c r="H359" s="21">
        <v>115</v>
      </c>
      <c r="J359" s="21" t="s">
        <v>336</v>
      </c>
      <c r="K359" s="21" t="s">
        <v>336</v>
      </c>
      <c r="M359" s="21">
        <v>3</v>
      </c>
      <c r="N359" s="35" t="s">
        <v>835</v>
      </c>
      <c r="O359" s="35"/>
      <c r="P359" s="27" t="s">
        <v>2535</v>
      </c>
      <c r="Q359" s="29" t="s">
        <v>2588</v>
      </c>
      <c r="R359" s="21" t="s">
        <v>837</v>
      </c>
    </row>
    <row r="360" spans="1:19" x14ac:dyDescent="0.45">
      <c r="A360" s="21">
        <v>333</v>
      </c>
      <c r="B360" s="21" t="s">
        <v>834</v>
      </c>
      <c r="C360" s="29" t="s">
        <v>68</v>
      </c>
      <c r="D360" s="36" t="s">
        <v>72</v>
      </c>
      <c r="E360" s="21">
        <v>824</v>
      </c>
      <c r="F360" s="21">
        <v>128</v>
      </c>
      <c r="G360" s="21">
        <v>76</v>
      </c>
      <c r="H360" s="21">
        <v>132</v>
      </c>
      <c r="I360" s="21" t="s">
        <v>336</v>
      </c>
      <c r="K360" s="21" t="s">
        <v>336</v>
      </c>
      <c r="L360" s="21">
        <v>2</v>
      </c>
      <c r="M360" s="21">
        <v>1</v>
      </c>
      <c r="N360" s="32" t="s">
        <v>833</v>
      </c>
      <c r="O360" s="35"/>
      <c r="P360" s="38" t="s">
        <v>832</v>
      </c>
      <c r="S360" s="21" t="s">
        <v>254</v>
      </c>
    </row>
    <row r="361" spans="1:19" x14ac:dyDescent="0.45">
      <c r="A361" s="21">
        <v>334</v>
      </c>
      <c r="B361" s="21" t="s">
        <v>254</v>
      </c>
      <c r="C361" s="36" t="s">
        <v>72</v>
      </c>
      <c r="D361" s="28" t="s">
        <v>90</v>
      </c>
      <c r="E361" s="21">
        <v>2004</v>
      </c>
      <c r="F361" s="21">
        <v>181</v>
      </c>
      <c r="G361" s="21">
        <v>141</v>
      </c>
      <c r="H361" s="21">
        <v>201</v>
      </c>
      <c r="I361" s="21" t="s">
        <v>336</v>
      </c>
      <c r="M361" s="21">
        <v>1</v>
      </c>
      <c r="N361" s="36" t="s">
        <v>831</v>
      </c>
      <c r="O361" s="32"/>
      <c r="P361" s="36" t="s">
        <v>2536</v>
      </c>
      <c r="R361" s="21" t="s">
        <v>834</v>
      </c>
    </row>
    <row r="362" spans="1:19" x14ac:dyDescent="0.45">
      <c r="A362" s="21">
        <v>335</v>
      </c>
      <c r="B362" s="21" t="s">
        <v>238</v>
      </c>
      <c r="C362" s="29" t="s">
        <v>68</v>
      </c>
      <c r="D362" s="28"/>
      <c r="E362" s="21">
        <v>2418</v>
      </c>
      <c r="F362" s="21">
        <v>177</v>
      </c>
      <c r="G362" s="21">
        <v>222</v>
      </c>
      <c r="H362" s="21">
        <v>124</v>
      </c>
      <c r="I362" s="21" t="s">
        <v>336</v>
      </c>
      <c r="K362" s="21" t="s">
        <v>336</v>
      </c>
      <c r="L362" s="21">
        <v>5</v>
      </c>
      <c r="M362" s="21">
        <v>3</v>
      </c>
      <c r="N362" s="32" t="s">
        <v>830</v>
      </c>
      <c r="O362" s="36"/>
      <c r="P362" s="33" t="s">
        <v>829</v>
      </c>
    </row>
    <row r="363" spans="1:19" x14ac:dyDescent="0.45">
      <c r="A363" s="21">
        <v>336</v>
      </c>
      <c r="B363" s="21" t="s">
        <v>828</v>
      </c>
      <c r="C363" s="35" t="s">
        <v>32</v>
      </c>
      <c r="E363" s="21">
        <v>2105</v>
      </c>
      <c r="F363" s="21">
        <v>177</v>
      </c>
      <c r="G363" s="21">
        <v>196</v>
      </c>
      <c r="H363" s="21">
        <v>118</v>
      </c>
      <c r="I363" s="21" t="s">
        <v>336</v>
      </c>
      <c r="K363" s="21" t="s">
        <v>336</v>
      </c>
      <c r="L363" s="21">
        <v>5</v>
      </c>
      <c r="M363" s="21">
        <v>3</v>
      </c>
      <c r="N363" s="24" t="s">
        <v>827</v>
      </c>
      <c r="O363" s="32"/>
      <c r="P363" s="27" t="s">
        <v>826</v>
      </c>
    </row>
    <row r="364" spans="1:19" x14ac:dyDescent="0.45">
      <c r="A364" s="21">
        <v>337</v>
      </c>
      <c r="B364" s="21" t="s">
        <v>825</v>
      </c>
      <c r="C364" s="39" t="s">
        <v>43</v>
      </c>
      <c r="D364" s="25" t="s">
        <v>18</v>
      </c>
      <c r="E364" s="21">
        <v>2327</v>
      </c>
      <c r="F364" s="21">
        <v>207</v>
      </c>
      <c r="G364" s="21">
        <v>178</v>
      </c>
      <c r="H364" s="21">
        <v>153</v>
      </c>
      <c r="I364" s="21" t="s">
        <v>336</v>
      </c>
      <c r="K364" s="21" t="s">
        <v>336</v>
      </c>
      <c r="L364" s="21">
        <v>5</v>
      </c>
      <c r="M364" s="21">
        <v>3</v>
      </c>
      <c r="N364" s="39" t="s">
        <v>822</v>
      </c>
      <c r="O364" s="24"/>
      <c r="P364" s="39" t="s">
        <v>824</v>
      </c>
    </row>
    <row r="365" spans="1:19" x14ac:dyDescent="0.45">
      <c r="A365" s="21">
        <v>338</v>
      </c>
      <c r="B365" s="21" t="s">
        <v>823</v>
      </c>
      <c r="C365" s="39" t="s">
        <v>43</v>
      </c>
      <c r="D365" s="25" t="s">
        <v>18</v>
      </c>
      <c r="E365" s="21">
        <v>2327</v>
      </c>
      <c r="F365" s="21">
        <v>207</v>
      </c>
      <c r="G365" s="21">
        <v>178</v>
      </c>
      <c r="H365" s="21">
        <v>153</v>
      </c>
      <c r="I365" s="21" t="s">
        <v>336</v>
      </c>
      <c r="K365" s="21" t="s">
        <v>336</v>
      </c>
      <c r="L365" s="21">
        <v>5</v>
      </c>
      <c r="M365" s="21">
        <v>3</v>
      </c>
      <c r="N365" s="39" t="s">
        <v>822</v>
      </c>
      <c r="O365" s="39"/>
      <c r="P365" s="39" t="s">
        <v>821</v>
      </c>
    </row>
    <row r="366" spans="1:19" x14ac:dyDescent="0.45">
      <c r="A366" s="21">
        <v>339</v>
      </c>
      <c r="B366" s="21" t="s">
        <v>820</v>
      </c>
      <c r="C366" s="33" t="s">
        <v>3</v>
      </c>
      <c r="D366" s="37" t="s">
        <v>111</v>
      </c>
      <c r="E366" s="21">
        <v>819</v>
      </c>
      <c r="F366" s="21">
        <v>137</v>
      </c>
      <c r="G366" s="21">
        <v>93</v>
      </c>
      <c r="H366" s="21">
        <v>82</v>
      </c>
      <c r="I366" s="21" t="s">
        <v>336</v>
      </c>
      <c r="K366" s="21" t="s">
        <v>336</v>
      </c>
      <c r="M366" s="21">
        <v>1</v>
      </c>
      <c r="N366" s="33" t="s">
        <v>818</v>
      </c>
      <c r="O366" s="39"/>
      <c r="P366" s="37" t="s">
        <v>819</v>
      </c>
      <c r="S366" s="21" t="s">
        <v>145</v>
      </c>
    </row>
    <row r="367" spans="1:19" x14ac:dyDescent="0.45">
      <c r="A367" s="21">
        <v>340</v>
      </c>
      <c r="B367" s="21" t="s">
        <v>145</v>
      </c>
      <c r="C367" s="33" t="s">
        <v>3</v>
      </c>
      <c r="D367" s="37" t="s">
        <v>111</v>
      </c>
      <c r="E367" s="21">
        <v>2075</v>
      </c>
      <c r="F367" s="21">
        <v>242</v>
      </c>
      <c r="G367" s="21">
        <v>151</v>
      </c>
      <c r="H367" s="21">
        <v>141</v>
      </c>
      <c r="I367" s="21" t="s">
        <v>336</v>
      </c>
      <c r="K367" s="21" t="s">
        <v>336</v>
      </c>
      <c r="M367" s="21">
        <v>1</v>
      </c>
      <c r="N367" s="33" t="s">
        <v>818</v>
      </c>
      <c r="O367" s="33"/>
      <c r="P367" s="33" t="s">
        <v>817</v>
      </c>
      <c r="R367" s="21" t="s">
        <v>820</v>
      </c>
    </row>
    <row r="368" spans="1:19" x14ac:dyDescent="0.45">
      <c r="A368" s="21">
        <v>341</v>
      </c>
      <c r="B368" s="21" t="s">
        <v>816</v>
      </c>
      <c r="C368" s="37" t="s">
        <v>111</v>
      </c>
      <c r="D368" s="37"/>
      <c r="E368" s="21">
        <v>1230</v>
      </c>
      <c r="F368" s="21">
        <v>125</v>
      </c>
      <c r="G368" s="21">
        <v>141</v>
      </c>
      <c r="H368" s="21">
        <v>99</v>
      </c>
      <c r="K368" s="21" t="s">
        <v>336</v>
      </c>
      <c r="M368" s="21">
        <v>3</v>
      </c>
      <c r="N368" s="37" t="s">
        <v>815</v>
      </c>
      <c r="O368" s="33"/>
      <c r="P368" s="37" t="s">
        <v>814</v>
      </c>
      <c r="S368" s="21" t="s">
        <v>207</v>
      </c>
    </row>
    <row r="369" spans="1:19" x14ac:dyDescent="0.45">
      <c r="A369" s="21">
        <v>342</v>
      </c>
      <c r="B369" s="21" t="s">
        <v>207</v>
      </c>
      <c r="C369" s="37" t="s">
        <v>111</v>
      </c>
      <c r="D369" s="27" t="s">
        <v>78</v>
      </c>
      <c r="E369" s="21">
        <v>2474</v>
      </c>
      <c r="F369" s="21">
        <v>160</v>
      </c>
      <c r="G369" s="21">
        <v>224</v>
      </c>
      <c r="H369" s="21">
        <v>142</v>
      </c>
      <c r="K369" s="21" t="s">
        <v>336</v>
      </c>
      <c r="M369" s="21">
        <v>3</v>
      </c>
      <c r="N369" s="37" t="s">
        <v>813</v>
      </c>
      <c r="O369" s="37"/>
      <c r="P369" s="37" t="s">
        <v>812</v>
      </c>
      <c r="R369" s="21" t="s">
        <v>816</v>
      </c>
    </row>
    <row r="370" spans="1:19" x14ac:dyDescent="0.45">
      <c r="A370" s="21">
        <v>343</v>
      </c>
      <c r="B370" s="21" t="s">
        <v>811</v>
      </c>
      <c r="C370" s="33" t="s">
        <v>3</v>
      </c>
      <c r="D370" s="25" t="s">
        <v>18</v>
      </c>
      <c r="E370" s="21">
        <v>787</v>
      </c>
      <c r="F370" s="21">
        <v>120</v>
      </c>
      <c r="G370" s="21">
        <v>77</v>
      </c>
      <c r="H370" s="21">
        <v>124</v>
      </c>
      <c r="I370" s="21" t="s">
        <v>336</v>
      </c>
      <c r="K370" s="21" t="s">
        <v>336</v>
      </c>
      <c r="M370" s="21">
        <v>3</v>
      </c>
      <c r="N370" s="25" t="s">
        <v>483</v>
      </c>
      <c r="O370" s="37"/>
      <c r="P370" s="33" t="s">
        <v>810</v>
      </c>
      <c r="S370" s="21" t="s">
        <v>102</v>
      </c>
    </row>
    <row r="371" spans="1:19" x14ac:dyDescent="0.45">
      <c r="A371" s="21">
        <v>344</v>
      </c>
      <c r="B371" s="21" t="s">
        <v>102</v>
      </c>
      <c r="C371" s="33" t="s">
        <v>3</v>
      </c>
      <c r="D371" s="25" t="s">
        <v>18</v>
      </c>
      <c r="E371" s="21">
        <v>1971</v>
      </c>
      <c r="F371" s="21">
        <v>155</v>
      </c>
      <c r="G371" s="21">
        <v>140</v>
      </c>
      <c r="H371" s="21">
        <v>229</v>
      </c>
      <c r="I371" s="21" t="s">
        <v>336</v>
      </c>
      <c r="K371" s="21" t="s">
        <v>336</v>
      </c>
      <c r="M371" s="21">
        <v>3</v>
      </c>
      <c r="N371" s="25" t="s">
        <v>809</v>
      </c>
      <c r="O371" s="25"/>
      <c r="P371" s="25" t="s">
        <v>808</v>
      </c>
      <c r="R371" s="21" t="s">
        <v>811</v>
      </c>
    </row>
    <row r="372" spans="1:19" x14ac:dyDescent="0.45">
      <c r="A372" s="21">
        <v>345</v>
      </c>
      <c r="B372" s="21" t="s">
        <v>807</v>
      </c>
      <c r="C372" s="39" t="s">
        <v>43</v>
      </c>
      <c r="D372" s="34" t="s">
        <v>12</v>
      </c>
      <c r="E372" s="21">
        <v>1291</v>
      </c>
      <c r="F372" s="21">
        <v>165</v>
      </c>
      <c r="G372" s="21">
        <v>105</v>
      </c>
      <c r="H372" s="21">
        <v>150</v>
      </c>
      <c r="I372" s="21" t="s">
        <v>336</v>
      </c>
      <c r="K372" s="21" t="s">
        <v>336</v>
      </c>
      <c r="L372" s="21">
        <v>5</v>
      </c>
      <c r="M372" s="21">
        <v>3</v>
      </c>
      <c r="N372" s="30" t="s">
        <v>804</v>
      </c>
      <c r="O372" s="25"/>
      <c r="P372" s="34" t="s">
        <v>806</v>
      </c>
      <c r="S372" s="21" t="s">
        <v>805</v>
      </c>
    </row>
    <row r="373" spans="1:19" x14ac:dyDescent="0.45">
      <c r="A373" s="21">
        <v>346</v>
      </c>
      <c r="B373" s="21" t="s">
        <v>805</v>
      </c>
      <c r="C373" s="39" t="s">
        <v>43</v>
      </c>
      <c r="D373" s="34" t="s">
        <v>12</v>
      </c>
      <c r="E373" s="21">
        <v>2211</v>
      </c>
      <c r="F373" s="21">
        <v>200</v>
      </c>
      <c r="G373" s="21">
        <v>152</v>
      </c>
      <c r="H373" s="21">
        <v>194</v>
      </c>
      <c r="I373" s="21" t="s">
        <v>336</v>
      </c>
      <c r="K373" s="21" t="s">
        <v>336</v>
      </c>
      <c r="M373" s="21">
        <v>3</v>
      </c>
      <c r="N373" s="34" t="s">
        <v>3647</v>
      </c>
      <c r="O373" s="30"/>
      <c r="P373" s="34" t="s">
        <v>803</v>
      </c>
      <c r="R373" s="21" t="s">
        <v>807</v>
      </c>
    </row>
    <row r="374" spans="1:19" x14ac:dyDescent="0.45">
      <c r="A374" s="21">
        <v>347</v>
      </c>
      <c r="B374" s="21" t="s">
        <v>802</v>
      </c>
      <c r="C374" s="30" t="s">
        <v>29</v>
      </c>
      <c r="D374" s="39" t="s">
        <v>43</v>
      </c>
      <c r="E374" s="21">
        <v>1529</v>
      </c>
      <c r="F374" s="21">
        <v>128</v>
      </c>
      <c r="G374" s="21">
        <v>176</v>
      </c>
      <c r="H374" s="21">
        <v>100</v>
      </c>
      <c r="I374" s="21" t="s">
        <v>336</v>
      </c>
      <c r="K374" s="21" t="s">
        <v>336</v>
      </c>
      <c r="L374" s="21">
        <v>5</v>
      </c>
      <c r="M374" s="21">
        <v>3</v>
      </c>
      <c r="N374" s="29" t="s">
        <v>801</v>
      </c>
      <c r="O374" s="30"/>
      <c r="P374" s="37" t="s">
        <v>800</v>
      </c>
      <c r="S374" s="21" t="s">
        <v>799</v>
      </c>
    </row>
    <row r="375" spans="1:19" x14ac:dyDescent="0.45">
      <c r="A375" s="21">
        <v>348</v>
      </c>
      <c r="B375" s="21" t="s">
        <v>799</v>
      </c>
      <c r="C375" s="30" t="s">
        <v>29</v>
      </c>
      <c r="D375" s="39" t="s">
        <v>43</v>
      </c>
      <c r="E375" s="21">
        <v>2848</v>
      </c>
      <c r="F375" s="21">
        <v>181</v>
      </c>
      <c r="G375" s="21">
        <v>222</v>
      </c>
      <c r="H375" s="21">
        <v>174</v>
      </c>
      <c r="I375" s="21" t="s">
        <v>336</v>
      </c>
      <c r="K375" s="21" t="s">
        <v>336</v>
      </c>
      <c r="M375" s="21">
        <v>3</v>
      </c>
      <c r="N375" s="30" t="s">
        <v>670</v>
      </c>
      <c r="O375" s="29"/>
      <c r="P375" s="35" t="s">
        <v>798</v>
      </c>
      <c r="R375" s="21" t="s">
        <v>802</v>
      </c>
    </row>
    <row r="376" spans="1:19" x14ac:dyDescent="0.45">
      <c r="A376" s="21">
        <v>349</v>
      </c>
      <c r="B376" s="21" t="s">
        <v>797</v>
      </c>
      <c r="C376" s="37" t="s">
        <v>111</v>
      </c>
      <c r="D376" s="39"/>
      <c r="E376" s="21">
        <v>274</v>
      </c>
      <c r="F376" s="21">
        <v>85</v>
      </c>
      <c r="G376" s="21">
        <v>29</v>
      </c>
      <c r="H376" s="21">
        <v>85</v>
      </c>
      <c r="I376" s="21" t="s">
        <v>336</v>
      </c>
      <c r="K376" s="21" t="s">
        <v>336</v>
      </c>
      <c r="L376" s="21">
        <v>10</v>
      </c>
      <c r="M376" s="21">
        <v>5</v>
      </c>
      <c r="N376" s="29" t="s">
        <v>796</v>
      </c>
      <c r="O376" s="30"/>
      <c r="P376" s="25" t="s">
        <v>772</v>
      </c>
      <c r="S376" s="21" t="s">
        <v>219</v>
      </c>
    </row>
    <row r="377" spans="1:19" x14ac:dyDescent="0.45">
      <c r="A377" s="21">
        <v>350</v>
      </c>
      <c r="B377" s="21" t="s">
        <v>219</v>
      </c>
      <c r="C377" s="37" t="s">
        <v>111</v>
      </c>
      <c r="E377" s="21">
        <v>3005</v>
      </c>
      <c r="F377" s="21">
        <v>216</v>
      </c>
      <c r="G377" s="21">
        <v>192</v>
      </c>
      <c r="H377" s="21">
        <v>219</v>
      </c>
      <c r="I377" s="21" t="s">
        <v>336</v>
      </c>
      <c r="M377" s="21">
        <v>5</v>
      </c>
      <c r="N377" s="37" t="s">
        <v>795</v>
      </c>
      <c r="O377" s="29"/>
      <c r="P377" s="37" t="s">
        <v>794</v>
      </c>
      <c r="R377" s="21" t="s">
        <v>797</v>
      </c>
    </row>
    <row r="378" spans="1:19" x14ac:dyDescent="0.45">
      <c r="A378" s="21">
        <v>351</v>
      </c>
      <c r="B378" s="21" t="s">
        <v>787</v>
      </c>
      <c r="C378" s="29" t="s">
        <v>68</v>
      </c>
      <c r="E378" s="21">
        <v>1632</v>
      </c>
      <c r="F378" s="21">
        <v>172</v>
      </c>
      <c r="G378" s="21">
        <v>139</v>
      </c>
      <c r="H378" s="21">
        <v>139</v>
      </c>
      <c r="I378" s="21" t="s">
        <v>336</v>
      </c>
      <c r="K378" s="21" t="s">
        <v>336</v>
      </c>
      <c r="M378" s="21">
        <v>5</v>
      </c>
      <c r="N378" s="29" t="s">
        <v>786</v>
      </c>
      <c r="O378" s="37"/>
      <c r="P378" s="29" t="s">
        <v>785</v>
      </c>
    </row>
    <row r="379" spans="1:19" x14ac:dyDescent="0.45">
      <c r="A379" s="21">
        <v>351</v>
      </c>
      <c r="B379" s="21" t="s">
        <v>793</v>
      </c>
      <c r="C379" s="37" t="s">
        <v>111</v>
      </c>
      <c r="E379" s="21">
        <v>1632</v>
      </c>
      <c r="F379" s="21">
        <v>172</v>
      </c>
      <c r="G379" s="21">
        <v>139</v>
      </c>
      <c r="H379" s="21">
        <v>139</v>
      </c>
      <c r="K379" s="21" t="s">
        <v>336</v>
      </c>
      <c r="M379" s="21">
        <v>5</v>
      </c>
      <c r="N379" s="29" t="s">
        <v>447</v>
      </c>
      <c r="O379" s="29"/>
      <c r="P379" s="37" t="s">
        <v>792</v>
      </c>
    </row>
    <row r="380" spans="1:19" x14ac:dyDescent="0.45">
      <c r="A380" s="21">
        <v>351</v>
      </c>
      <c r="B380" s="21" t="s">
        <v>139</v>
      </c>
      <c r="C380" s="31" t="s">
        <v>22</v>
      </c>
      <c r="E380" s="21">
        <v>1632</v>
      </c>
      <c r="F380" s="21">
        <v>172</v>
      </c>
      <c r="G380" s="21">
        <v>139</v>
      </c>
      <c r="H380" s="21">
        <v>139</v>
      </c>
      <c r="K380" s="21" t="s">
        <v>336</v>
      </c>
      <c r="M380" s="21">
        <v>5</v>
      </c>
      <c r="N380" s="29" t="s">
        <v>452</v>
      </c>
      <c r="O380" s="29"/>
      <c r="P380" s="31" t="s">
        <v>791</v>
      </c>
    </row>
    <row r="381" spans="1:19" x14ac:dyDescent="0.45">
      <c r="A381" s="21">
        <v>351</v>
      </c>
      <c r="B381" s="21" t="s">
        <v>790</v>
      </c>
      <c r="C381" s="40" t="s">
        <v>62</v>
      </c>
      <c r="E381" s="21">
        <v>1632</v>
      </c>
      <c r="F381" s="21">
        <v>172</v>
      </c>
      <c r="G381" s="21">
        <v>139</v>
      </c>
      <c r="H381" s="21">
        <v>139</v>
      </c>
      <c r="K381" s="21" t="s">
        <v>336</v>
      </c>
      <c r="M381" s="21">
        <v>5</v>
      </c>
      <c r="N381" s="40" t="s">
        <v>789</v>
      </c>
      <c r="O381" s="29"/>
      <c r="P381" s="40" t="s">
        <v>788</v>
      </c>
    </row>
    <row r="382" spans="1:19" x14ac:dyDescent="0.45">
      <c r="A382" s="21">
        <v>353</v>
      </c>
      <c r="B382" s="21" t="s">
        <v>784</v>
      </c>
      <c r="C382" s="32" t="s">
        <v>16</v>
      </c>
      <c r="E382" s="21">
        <v>1018</v>
      </c>
      <c r="F382" s="21">
        <v>127</v>
      </c>
      <c r="G382" s="21">
        <v>138</v>
      </c>
      <c r="H382" s="21">
        <v>65</v>
      </c>
      <c r="I382" s="21" t="s">
        <v>336</v>
      </c>
      <c r="J382" s="21" t="s">
        <v>336</v>
      </c>
      <c r="K382" s="21" t="s">
        <v>336</v>
      </c>
      <c r="M382" s="21">
        <v>3</v>
      </c>
      <c r="N382" s="32" t="s">
        <v>380</v>
      </c>
      <c r="O382" s="40"/>
      <c r="P382" s="32" t="s">
        <v>2537</v>
      </c>
      <c r="Q382" s="29" t="s">
        <v>2588</v>
      </c>
      <c r="S382" s="21" t="s">
        <v>191</v>
      </c>
    </row>
    <row r="383" spans="1:19" x14ac:dyDescent="0.45">
      <c r="A383" s="21">
        <v>354</v>
      </c>
      <c r="B383" s="21" t="s">
        <v>191</v>
      </c>
      <c r="C383" s="32" t="s">
        <v>16</v>
      </c>
      <c r="E383" s="21">
        <v>2298</v>
      </c>
      <c r="F383" s="21">
        <v>162</v>
      </c>
      <c r="G383" s="21">
        <v>218</v>
      </c>
      <c r="H383" s="21">
        <v>126</v>
      </c>
      <c r="I383" s="21" t="s">
        <v>336</v>
      </c>
      <c r="J383" s="21" t="s">
        <v>336</v>
      </c>
      <c r="K383" s="21" t="s">
        <v>336</v>
      </c>
      <c r="M383" s="21">
        <v>3</v>
      </c>
      <c r="N383" s="32" t="s">
        <v>783</v>
      </c>
      <c r="O383" s="32"/>
      <c r="P383" s="23" t="s">
        <v>2538</v>
      </c>
      <c r="Q383" s="29" t="s">
        <v>2588</v>
      </c>
      <c r="R383" s="21" t="s">
        <v>784</v>
      </c>
    </row>
    <row r="384" spans="1:19" x14ac:dyDescent="0.45">
      <c r="A384" s="21">
        <v>355</v>
      </c>
      <c r="B384" s="21" t="s">
        <v>782</v>
      </c>
      <c r="C384" s="32" t="s">
        <v>16</v>
      </c>
      <c r="E384" s="21">
        <v>706</v>
      </c>
      <c r="F384" s="21">
        <v>85</v>
      </c>
      <c r="G384" s="21">
        <v>70</v>
      </c>
      <c r="H384" s="21">
        <v>162</v>
      </c>
      <c r="I384" s="21" t="s">
        <v>336</v>
      </c>
      <c r="J384" s="21" t="s">
        <v>336</v>
      </c>
      <c r="K384" s="21" t="s">
        <v>336</v>
      </c>
      <c r="M384" s="21">
        <v>3</v>
      </c>
      <c r="N384" s="32" t="s">
        <v>492</v>
      </c>
      <c r="O384" s="32"/>
      <c r="P384" s="32" t="s">
        <v>2537</v>
      </c>
      <c r="Q384" s="29" t="s">
        <v>2588</v>
      </c>
      <c r="S384" s="21" t="s">
        <v>15</v>
      </c>
    </row>
    <row r="385" spans="1:19" x14ac:dyDescent="0.45">
      <c r="A385" s="21">
        <v>356</v>
      </c>
      <c r="B385" s="21" t="s">
        <v>15</v>
      </c>
      <c r="C385" s="32" t="s">
        <v>16</v>
      </c>
      <c r="E385" s="21">
        <v>1591</v>
      </c>
      <c r="F385" s="21">
        <v>120</v>
      </c>
      <c r="G385" s="21">
        <v>124</v>
      </c>
      <c r="H385" s="21">
        <v>234</v>
      </c>
      <c r="I385" s="21" t="s">
        <v>336</v>
      </c>
      <c r="J385" s="21" t="s">
        <v>336</v>
      </c>
      <c r="K385" s="21" t="s">
        <v>336</v>
      </c>
      <c r="M385" s="21">
        <v>3</v>
      </c>
      <c r="N385" s="32" t="s">
        <v>781</v>
      </c>
      <c r="O385" s="32"/>
      <c r="P385" s="32" t="s">
        <v>2539</v>
      </c>
      <c r="Q385" s="29" t="s">
        <v>2588</v>
      </c>
      <c r="R385" s="21" t="s">
        <v>782</v>
      </c>
      <c r="S385" s="21" t="s">
        <v>83</v>
      </c>
    </row>
    <row r="386" spans="1:19" x14ac:dyDescent="0.45">
      <c r="A386" s="21">
        <v>357</v>
      </c>
      <c r="B386" s="21" t="s">
        <v>780</v>
      </c>
      <c r="C386" s="36" t="s">
        <v>72</v>
      </c>
      <c r="D386" s="34" t="s">
        <v>12</v>
      </c>
      <c r="E386" s="21">
        <v>1941</v>
      </c>
      <c r="F386" s="21">
        <v>223</v>
      </c>
      <c r="G386" s="21">
        <v>136</v>
      </c>
      <c r="H386" s="21">
        <v>163</v>
      </c>
      <c r="K386" s="21" t="s">
        <v>336</v>
      </c>
      <c r="L386" s="21">
        <v>5</v>
      </c>
      <c r="M386" s="21">
        <v>5</v>
      </c>
      <c r="N386" s="36" t="s">
        <v>779</v>
      </c>
      <c r="O386" s="32"/>
      <c r="P386" s="36" t="s">
        <v>778</v>
      </c>
    </row>
    <row r="387" spans="1:19" x14ac:dyDescent="0.45">
      <c r="A387" s="21">
        <v>358</v>
      </c>
      <c r="B387" s="21" t="s">
        <v>35</v>
      </c>
      <c r="C387" s="25" t="s">
        <v>18</v>
      </c>
      <c r="D387" s="34"/>
      <c r="E387" s="21">
        <v>2259</v>
      </c>
      <c r="F387" s="21">
        <v>181</v>
      </c>
      <c r="G387" s="21">
        <v>175</v>
      </c>
      <c r="H387" s="21">
        <v>170</v>
      </c>
      <c r="K387" s="21" t="s">
        <v>336</v>
      </c>
      <c r="M387" s="21">
        <v>5</v>
      </c>
      <c r="N387" s="32" t="s">
        <v>777</v>
      </c>
      <c r="O387" s="36"/>
      <c r="P387" s="34" t="s">
        <v>776</v>
      </c>
      <c r="R387" s="21" t="s">
        <v>587</v>
      </c>
    </row>
    <row r="388" spans="1:19" x14ac:dyDescent="0.45">
      <c r="A388" s="21">
        <v>359</v>
      </c>
      <c r="B388" s="21" t="s">
        <v>98</v>
      </c>
      <c r="C388" s="27" t="s">
        <v>78</v>
      </c>
      <c r="E388" s="21">
        <v>2526</v>
      </c>
      <c r="F388" s="21">
        <v>163</v>
      </c>
      <c r="G388" s="21">
        <v>246</v>
      </c>
      <c r="H388" s="21">
        <v>120</v>
      </c>
      <c r="I388" s="21" t="s">
        <v>336</v>
      </c>
      <c r="J388" s="21" t="s">
        <v>336</v>
      </c>
      <c r="L388" s="21">
        <v>10</v>
      </c>
      <c r="M388" s="21">
        <v>5</v>
      </c>
      <c r="N388" s="25" t="s">
        <v>775</v>
      </c>
      <c r="O388" s="32"/>
      <c r="P388" s="27" t="s">
        <v>2540</v>
      </c>
      <c r="Q388" s="29" t="s">
        <v>2588</v>
      </c>
    </row>
    <row r="389" spans="1:19" x14ac:dyDescent="0.45">
      <c r="A389" s="21">
        <v>360</v>
      </c>
      <c r="B389" s="21" t="s">
        <v>774</v>
      </c>
      <c r="C389" s="25" t="s">
        <v>18</v>
      </c>
      <c r="E389" s="21">
        <v>534</v>
      </c>
      <c r="F389" s="21">
        <v>216</v>
      </c>
      <c r="G389" s="21">
        <v>41</v>
      </c>
      <c r="H389" s="21">
        <v>86</v>
      </c>
      <c r="I389" s="21" t="s">
        <v>336</v>
      </c>
      <c r="M389" s="21">
        <v>3</v>
      </c>
      <c r="N389" s="26" t="s">
        <v>773</v>
      </c>
      <c r="O389" s="25"/>
      <c r="P389" s="25" t="s">
        <v>772</v>
      </c>
      <c r="S389" s="21" t="s">
        <v>1092</v>
      </c>
    </row>
    <row r="390" spans="1:19" x14ac:dyDescent="0.45">
      <c r="A390" s="21">
        <v>361</v>
      </c>
      <c r="B390" s="21" t="s">
        <v>771</v>
      </c>
      <c r="C390" s="40" t="s">
        <v>62</v>
      </c>
      <c r="E390" s="21">
        <v>888</v>
      </c>
      <c r="F390" s="21">
        <v>137</v>
      </c>
      <c r="G390" s="21">
        <v>95</v>
      </c>
      <c r="H390" s="21">
        <v>95</v>
      </c>
      <c r="I390" s="21" t="s">
        <v>336</v>
      </c>
      <c r="K390" s="21" t="s">
        <v>336</v>
      </c>
      <c r="M390" s="21">
        <v>3</v>
      </c>
      <c r="N390" s="40" t="s">
        <v>490</v>
      </c>
      <c r="O390" s="26"/>
      <c r="P390" s="40" t="s">
        <v>770</v>
      </c>
      <c r="S390" s="21" t="s">
        <v>3642</v>
      </c>
    </row>
    <row r="391" spans="1:19" x14ac:dyDescent="0.45">
      <c r="A391" s="21">
        <v>362</v>
      </c>
      <c r="B391" s="21" t="s">
        <v>769</v>
      </c>
      <c r="C391" s="40" t="s">
        <v>62</v>
      </c>
      <c r="E391" s="21">
        <v>2105</v>
      </c>
      <c r="F391" s="21">
        <v>190</v>
      </c>
      <c r="G391" s="21">
        <v>162</v>
      </c>
      <c r="H391" s="21">
        <v>162</v>
      </c>
      <c r="I391" s="21" t="s">
        <v>336</v>
      </c>
      <c r="K391" s="21" t="s">
        <v>336</v>
      </c>
      <c r="M391" s="21">
        <v>3</v>
      </c>
      <c r="N391" s="40" t="s">
        <v>502</v>
      </c>
      <c r="O391" s="40"/>
      <c r="P391" s="32" t="s">
        <v>768</v>
      </c>
      <c r="R391" s="21" t="s">
        <v>771</v>
      </c>
    </row>
    <row r="392" spans="1:19" x14ac:dyDescent="0.45">
      <c r="A392" s="21">
        <v>363</v>
      </c>
      <c r="B392" s="21" t="s">
        <v>767</v>
      </c>
      <c r="C392" s="37" t="s">
        <v>111</v>
      </c>
      <c r="D392" s="40" t="s">
        <v>62</v>
      </c>
      <c r="E392" s="21">
        <v>962</v>
      </c>
      <c r="F392" s="21">
        <v>172</v>
      </c>
      <c r="G392" s="21">
        <v>95</v>
      </c>
      <c r="H392" s="21">
        <v>90</v>
      </c>
      <c r="K392" s="21" t="s">
        <v>336</v>
      </c>
      <c r="M392" s="21">
        <v>3</v>
      </c>
      <c r="N392" s="26" t="s">
        <v>766</v>
      </c>
      <c r="O392" s="40"/>
      <c r="P392" s="40" t="s">
        <v>763</v>
      </c>
      <c r="S392" s="21" t="s">
        <v>765</v>
      </c>
    </row>
    <row r="393" spans="1:19" x14ac:dyDescent="0.45">
      <c r="A393" s="21">
        <v>364</v>
      </c>
      <c r="B393" s="21" t="s">
        <v>765</v>
      </c>
      <c r="C393" s="37" t="s">
        <v>111</v>
      </c>
      <c r="D393" s="40" t="s">
        <v>62</v>
      </c>
      <c r="E393" s="21">
        <v>1714</v>
      </c>
      <c r="F393" s="21">
        <v>207</v>
      </c>
      <c r="G393" s="21">
        <v>137</v>
      </c>
      <c r="H393" s="21">
        <v>132</v>
      </c>
      <c r="K393" s="21" t="s">
        <v>336</v>
      </c>
      <c r="M393" s="21">
        <v>3</v>
      </c>
      <c r="N393" s="40" t="s">
        <v>764</v>
      </c>
      <c r="O393" s="26"/>
      <c r="P393" s="40" t="s">
        <v>763</v>
      </c>
      <c r="R393" s="21" t="s">
        <v>767</v>
      </c>
      <c r="S393" s="21" t="s">
        <v>762</v>
      </c>
    </row>
    <row r="394" spans="1:19" x14ac:dyDescent="0.45">
      <c r="A394" s="21">
        <v>365</v>
      </c>
      <c r="B394" s="21" t="s">
        <v>762</v>
      </c>
      <c r="C394" s="37" t="s">
        <v>111</v>
      </c>
      <c r="D394" s="40" t="s">
        <v>62</v>
      </c>
      <c r="E394" s="21">
        <v>2726</v>
      </c>
      <c r="F394" s="21">
        <v>242</v>
      </c>
      <c r="G394" s="21">
        <v>182</v>
      </c>
      <c r="H394" s="21">
        <v>176</v>
      </c>
      <c r="M394" s="21">
        <v>3</v>
      </c>
      <c r="N394" s="40" t="s">
        <v>761</v>
      </c>
      <c r="O394" s="40"/>
      <c r="P394" s="33" t="s">
        <v>760</v>
      </c>
      <c r="R394" s="21" t="s">
        <v>765</v>
      </c>
    </row>
    <row r="395" spans="1:19" x14ac:dyDescent="0.45">
      <c r="A395" s="21">
        <v>366</v>
      </c>
      <c r="B395" s="21" t="s">
        <v>759</v>
      </c>
      <c r="C395" s="37" t="s">
        <v>111</v>
      </c>
      <c r="D395" s="40"/>
      <c r="E395" s="21">
        <v>1270</v>
      </c>
      <c r="F395" s="21">
        <v>111</v>
      </c>
      <c r="G395" s="21">
        <v>133</v>
      </c>
      <c r="H395" s="21">
        <v>135</v>
      </c>
      <c r="I395" s="21" t="s">
        <v>336</v>
      </c>
      <c r="K395" s="21" t="s">
        <v>336</v>
      </c>
      <c r="L395" s="21">
        <v>5</v>
      </c>
      <c r="M395" s="21">
        <v>3</v>
      </c>
      <c r="N395" s="37" t="s">
        <v>121</v>
      </c>
      <c r="O395" s="40"/>
      <c r="P395" s="29" t="s">
        <v>758</v>
      </c>
      <c r="S395" s="21" t="s">
        <v>3643</v>
      </c>
    </row>
    <row r="396" spans="1:19" x14ac:dyDescent="0.45">
      <c r="A396" s="21">
        <v>367</v>
      </c>
      <c r="B396" s="21" t="s">
        <v>757</v>
      </c>
      <c r="C396" s="37" t="s">
        <v>111</v>
      </c>
      <c r="E396" s="21">
        <v>2340</v>
      </c>
      <c r="F396" s="21">
        <v>146</v>
      </c>
      <c r="G396" s="21">
        <v>197</v>
      </c>
      <c r="H396" s="21">
        <v>179</v>
      </c>
      <c r="I396" s="21" t="s">
        <v>336</v>
      </c>
      <c r="M396" s="21">
        <v>3</v>
      </c>
      <c r="N396" s="27" t="s">
        <v>407</v>
      </c>
      <c r="O396" s="37"/>
      <c r="P396" s="37" t="s">
        <v>756</v>
      </c>
      <c r="R396" s="21" t="s">
        <v>759</v>
      </c>
    </row>
    <row r="397" spans="1:19" x14ac:dyDescent="0.45">
      <c r="A397" s="21">
        <v>368</v>
      </c>
      <c r="B397" s="21" t="s">
        <v>755</v>
      </c>
      <c r="C397" s="37" t="s">
        <v>111</v>
      </c>
      <c r="E397" s="21">
        <v>2494</v>
      </c>
      <c r="F397" s="21">
        <v>146</v>
      </c>
      <c r="G397" s="21">
        <v>211</v>
      </c>
      <c r="H397" s="21">
        <v>179</v>
      </c>
      <c r="I397" s="21" t="s">
        <v>336</v>
      </c>
      <c r="M397" s="21">
        <v>3</v>
      </c>
      <c r="N397" s="25" t="s">
        <v>754</v>
      </c>
      <c r="O397" s="27"/>
      <c r="P397" s="25" t="s">
        <v>753</v>
      </c>
      <c r="R397" s="21" t="s">
        <v>759</v>
      </c>
    </row>
    <row r="398" spans="1:19" x14ac:dyDescent="0.45">
      <c r="A398" s="21">
        <v>369</v>
      </c>
      <c r="B398" s="21" t="s">
        <v>752</v>
      </c>
      <c r="C398" s="39" t="s">
        <v>43</v>
      </c>
      <c r="D398" s="37" t="s">
        <v>111</v>
      </c>
      <c r="E398" s="21">
        <v>2528</v>
      </c>
      <c r="F398" s="21">
        <v>225</v>
      </c>
      <c r="G398" s="21">
        <v>162</v>
      </c>
      <c r="H398" s="21">
        <v>203</v>
      </c>
      <c r="K398" s="21" t="s">
        <v>336</v>
      </c>
      <c r="L398" s="21">
        <v>5</v>
      </c>
      <c r="M398" s="21">
        <v>5</v>
      </c>
      <c r="N398" s="25" t="s">
        <v>751</v>
      </c>
      <c r="O398" s="25"/>
      <c r="P398" s="37" t="s">
        <v>750</v>
      </c>
    </row>
    <row r="399" spans="1:19" x14ac:dyDescent="0.45">
      <c r="A399" s="21">
        <v>370</v>
      </c>
      <c r="B399" s="21" t="s">
        <v>749</v>
      </c>
      <c r="C399" s="37" t="s">
        <v>111</v>
      </c>
      <c r="D399" s="37"/>
      <c r="E399" s="21">
        <v>848</v>
      </c>
      <c r="F399" s="21">
        <v>125</v>
      </c>
      <c r="G399" s="21">
        <v>81</v>
      </c>
      <c r="H399" s="21">
        <v>128</v>
      </c>
      <c r="I399" s="21" t="s">
        <v>336</v>
      </c>
      <c r="K399" s="21" t="s">
        <v>336</v>
      </c>
      <c r="L399" s="21">
        <v>2</v>
      </c>
      <c r="M399" s="21">
        <v>3</v>
      </c>
      <c r="N399" s="37" t="s">
        <v>748</v>
      </c>
      <c r="O399" s="25"/>
      <c r="P399" s="37" t="s">
        <v>747</v>
      </c>
    </row>
    <row r="400" spans="1:19" x14ac:dyDescent="0.45">
      <c r="A400" s="21">
        <v>371</v>
      </c>
      <c r="B400" s="21" t="s">
        <v>746</v>
      </c>
      <c r="C400" s="28" t="s">
        <v>90</v>
      </c>
      <c r="E400" s="21">
        <v>1156</v>
      </c>
      <c r="F400" s="21">
        <v>128</v>
      </c>
      <c r="G400" s="21">
        <v>134</v>
      </c>
      <c r="H400" s="21">
        <v>93</v>
      </c>
      <c r="I400" s="21" t="s">
        <v>336</v>
      </c>
      <c r="J400" s="21" t="s">
        <v>336</v>
      </c>
      <c r="K400" s="21" t="s">
        <v>336</v>
      </c>
      <c r="M400" s="21">
        <v>5</v>
      </c>
      <c r="N400" s="27" t="s">
        <v>745</v>
      </c>
      <c r="O400" s="37"/>
      <c r="P400" s="31" t="s">
        <v>2541</v>
      </c>
      <c r="Q400" s="29" t="s">
        <v>2588</v>
      </c>
      <c r="S400" s="21" t="s">
        <v>744</v>
      </c>
    </row>
    <row r="401" spans="1:19" x14ac:dyDescent="0.45">
      <c r="A401" s="21">
        <v>372</v>
      </c>
      <c r="B401" s="21" t="s">
        <v>744</v>
      </c>
      <c r="C401" s="28" t="s">
        <v>90</v>
      </c>
      <c r="E401" s="21">
        <v>2031</v>
      </c>
      <c r="F401" s="21">
        <v>163</v>
      </c>
      <c r="G401" s="21">
        <v>172</v>
      </c>
      <c r="H401" s="21">
        <v>155</v>
      </c>
      <c r="I401" s="21" t="s">
        <v>336</v>
      </c>
      <c r="J401" s="21" t="s">
        <v>336</v>
      </c>
      <c r="K401" s="21" t="s">
        <v>336</v>
      </c>
      <c r="M401" s="21">
        <v>5</v>
      </c>
      <c r="N401" s="31" t="s">
        <v>743</v>
      </c>
      <c r="O401" s="27"/>
      <c r="P401" s="31" t="s">
        <v>2542</v>
      </c>
      <c r="Q401" s="29" t="s">
        <v>2588</v>
      </c>
      <c r="R401" s="21" t="s">
        <v>746</v>
      </c>
      <c r="S401" s="21" t="s">
        <v>742</v>
      </c>
    </row>
    <row r="402" spans="1:19" x14ac:dyDescent="0.45">
      <c r="A402" s="21">
        <v>373</v>
      </c>
      <c r="B402" s="21" t="s">
        <v>742</v>
      </c>
      <c r="C402" s="36" t="s">
        <v>72</v>
      </c>
      <c r="D402" s="28" t="s">
        <v>90</v>
      </c>
      <c r="E402" s="21">
        <v>3749</v>
      </c>
      <c r="F402" s="21">
        <v>216</v>
      </c>
      <c r="G402" s="21">
        <v>277</v>
      </c>
      <c r="H402" s="21">
        <v>168</v>
      </c>
      <c r="I402" s="21" t="s">
        <v>336</v>
      </c>
      <c r="J402" s="21" t="s">
        <v>336</v>
      </c>
      <c r="K402" s="21" t="s">
        <v>336</v>
      </c>
      <c r="M402" s="21">
        <v>5</v>
      </c>
      <c r="N402" s="27" t="s">
        <v>741</v>
      </c>
      <c r="O402" s="31"/>
      <c r="P402" s="31" t="s">
        <v>476</v>
      </c>
      <c r="Q402" s="29" t="s">
        <v>2626</v>
      </c>
      <c r="R402" s="21" t="s">
        <v>744</v>
      </c>
    </row>
    <row r="403" spans="1:19" x14ac:dyDescent="0.45">
      <c r="A403" s="21">
        <v>374</v>
      </c>
      <c r="B403" s="21" t="s">
        <v>740</v>
      </c>
      <c r="C403" s="24" t="s">
        <v>4</v>
      </c>
      <c r="D403" s="25" t="s">
        <v>18</v>
      </c>
      <c r="E403" s="21">
        <v>976</v>
      </c>
      <c r="F403" s="21">
        <v>120</v>
      </c>
      <c r="G403" s="21">
        <v>96</v>
      </c>
      <c r="H403" s="21">
        <v>132</v>
      </c>
      <c r="I403" s="21" t="s">
        <v>336</v>
      </c>
      <c r="J403" s="21" t="s">
        <v>336</v>
      </c>
      <c r="K403" s="21" t="s">
        <v>336</v>
      </c>
      <c r="M403" s="21">
        <v>5</v>
      </c>
      <c r="N403" s="29" t="s">
        <v>173</v>
      </c>
      <c r="O403" s="27"/>
      <c r="P403" s="29" t="s">
        <v>640</v>
      </c>
      <c r="Q403" s="29" t="s">
        <v>2588</v>
      </c>
      <c r="S403" s="21" t="s">
        <v>739</v>
      </c>
    </row>
    <row r="404" spans="1:19" x14ac:dyDescent="0.45">
      <c r="A404" s="21">
        <v>375</v>
      </c>
      <c r="B404" s="21" t="s">
        <v>739</v>
      </c>
      <c r="C404" s="24" t="s">
        <v>4</v>
      </c>
      <c r="D404" s="25" t="s">
        <v>18</v>
      </c>
      <c r="E404" s="21">
        <v>1721</v>
      </c>
      <c r="F404" s="21">
        <v>155</v>
      </c>
      <c r="G404" s="21">
        <v>138</v>
      </c>
      <c r="H404" s="21">
        <v>176</v>
      </c>
      <c r="I404" s="21" t="s">
        <v>336</v>
      </c>
      <c r="J404" s="21" t="s">
        <v>336</v>
      </c>
      <c r="K404" s="21" t="s">
        <v>336</v>
      </c>
      <c r="M404" s="21">
        <v>5</v>
      </c>
      <c r="N404" s="25" t="s">
        <v>340</v>
      </c>
      <c r="O404" s="29"/>
      <c r="P404" s="25" t="s">
        <v>738</v>
      </c>
      <c r="Q404" s="29" t="s">
        <v>2588</v>
      </c>
      <c r="R404" s="21" t="s">
        <v>740</v>
      </c>
      <c r="S404" s="21" t="s">
        <v>297</v>
      </c>
    </row>
    <row r="405" spans="1:19" x14ac:dyDescent="0.45">
      <c r="A405" s="21">
        <v>376</v>
      </c>
      <c r="B405" s="21" t="s">
        <v>297</v>
      </c>
      <c r="C405" s="24" t="s">
        <v>4</v>
      </c>
      <c r="D405" s="25" t="s">
        <v>18</v>
      </c>
      <c r="E405" s="21">
        <v>3791</v>
      </c>
      <c r="F405" s="21">
        <v>190</v>
      </c>
      <c r="G405" s="21">
        <v>257</v>
      </c>
      <c r="H405" s="21">
        <v>228</v>
      </c>
      <c r="I405" s="21" t="s">
        <v>336</v>
      </c>
      <c r="J405" s="21" t="s">
        <v>336</v>
      </c>
      <c r="K405" s="21" t="s">
        <v>336</v>
      </c>
      <c r="M405" s="21">
        <v>5</v>
      </c>
      <c r="N405" s="25" t="s">
        <v>737</v>
      </c>
      <c r="O405" s="25"/>
      <c r="P405" s="25" t="s">
        <v>736</v>
      </c>
      <c r="Q405" s="29" t="s">
        <v>5390</v>
      </c>
      <c r="R405" s="21" t="s">
        <v>739</v>
      </c>
    </row>
    <row r="406" spans="1:19" x14ac:dyDescent="0.45">
      <c r="A406" s="21">
        <v>377</v>
      </c>
      <c r="B406" s="21" t="s">
        <v>735</v>
      </c>
      <c r="C406" s="39" t="s">
        <v>43</v>
      </c>
      <c r="D406" s="25"/>
      <c r="E406" s="21">
        <v>3122</v>
      </c>
      <c r="F406" s="21">
        <v>190</v>
      </c>
      <c r="G406" s="21">
        <v>179</v>
      </c>
      <c r="H406" s="21">
        <v>309</v>
      </c>
      <c r="I406" s="21" t="s">
        <v>336</v>
      </c>
      <c r="M406" s="21">
        <v>20</v>
      </c>
      <c r="N406" s="39" t="s">
        <v>734</v>
      </c>
      <c r="O406" s="25"/>
      <c r="P406" s="26" t="s">
        <v>733</v>
      </c>
    </row>
    <row r="407" spans="1:19" x14ac:dyDescent="0.45">
      <c r="A407" s="21">
        <v>378</v>
      </c>
      <c r="B407" s="21" t="s">
        <v>732</v>
      </c>
      <c r="C407" s="40" t="s">
        <v>62</v>
      </c>
      <c r="E407" s="21">
        <v>3122</v>
      </c>
      <c r="F407" s="21">
        <v>190</v>
      </c>
      <c r="G407" s="21">
        <v>179</v>
      </c>
      <c r="H407" s="21">
        <v>309</v>
      </c>
      <c r="I407" s="21" t="s">
        <v>336</v>
      </c>
      <c r="M407" s="21">
        <v>20</v>
      </c>
      <c r="N407" s="26" t="s">
        <v>731</v>
      </c>
      <c r="O407" s="39"/>
      <c r="P407" s="26" t="s">
        <v>730</v>
      </c>
    </row>
    <row r="408" spans="1:19" x14ac:dyDescent="0.45">
      <c r="A408" s="21">
        <v>379</v>
      </c>
      <c r="B408" s="21" t="s">
        <v>729</v>
      </c>
      <c r="C408" s="24" t="s">
        <v>4</v>
      </c>
      <c r="E408" s="21">
        <v>2447</v>
      </c>
      <c r="F408" s="21">
        <v>190</v>
      </c>
      <c r="G408" s="21">
        <v>143</v>
      </c>
      <c r="H408" s="21">
        <v>285</v>
      </c>
      <c r="I408" s="21" t="s">
        <v>336</v>
      </c>
      <c r="M408" s="21">
        <v>20</v>
      </c>
      <c r="N408" s="26" t="s">
        <v>728</v>
      </c>
      <c r="O408" s="26"/>
      <c r="P408" s="26" t="s">
        <v>727</v>
      </c>
    </row>
    <row r="409" spans="1:19" x14ac:dyDescent="0.45">
      <c r="A409" s="21">
        <v>380</v>
      </c>
      <c r="B409" s="21" t="s">
        <v>176</v>
      </c>
      <c r="C409" s="25" t="s">
        <v>18</v>
      </c>
      <c r="D409" s="28" t="s">
        <v>90</v>
      </c>
      <c r="E409" s="21">
        <v>3510</v>
      </c>
      <c r="F409" s="21">
        <v>190</v>
      </c>
      <c r="G409" s="21">
        <v>228</v>
      </c>
      <c r="H409" s="21">
        <v>246</v>
      </c>
      <c r="I409" s="21" t="s">
        <v>336</v>
      </c>
      <c r="M409" s="21">
        <v>20</v>
      </c>
      <c r="N409" s="38" t="s">
        <v>726</v>
      </c>
      <c r="O409" s="26"/>
      <c r="P409" s="23" t="s">
        <v>725</v>
      </c>
    </row>
    <row r="410" spans="1:19" x14ac:dyDescent="0.45">
      <c r="A410" s="21">
        <v>381</v>
      </c>
      <c r="B410" s="21" t="s">
        <v>304</v>
      </c>
      <c r="C410" s="25" t="s">
        <v>18</v>
      </c>
      <c r="D410" s="28" t="s">
        <v>90</v>
      </c>
      <c r="E410" s="21">
        <v>3812</v>
      </c>
      <c r="F410" s="21">
        <v>190</v>
      </c>
      <c r="G410" s="21">
        <v>268</v>
      </c>
      <c r="H410" s="21">
        <v>212</v>
      </c>
      <c r="I410" s="21" t="s">
        <v>336</v>
      </c>
      <c r="M410" s="21">
        <v>20</v>
      </c>
      <c r="N410" s="25" t="s">
        <v>724</v>
      </c>
      <c r="O410" s="38"/>
      <c r="P410" s="25" t="s">
        <v>723</v>
      </c>
    </row>
    <row r="411" spans="1:19" x14ac:dyDescent="0.45">
      <c r="A411" s="21">
        <v>382</v>
      </c>
      <c r="B411" s="21" t="s">
        <v>233</v>
      </c>
      <c r="C411" s="37" t="s">
        <v>111</v>
      </c>
      <c r="D411" s="28"/>
      <c r="E411" s="21">
        <v>4115</v>
      </c>
      <c r="F411" s="21">
        <v>205</v>
      </c>
      <c r="G411" s="21">
        <v>270</v>
      </c>
      <c r="H411" s="21">
        <v>228</v>
      </c>
      <c r="I411" s="21" t="s">
        <v>336</v>
      </c>
      <c r="M411" s="21">
        <v>20</v>
      </c>
      <c r="N411" s="37" t="s">
        <v>206</v>
      </c>
      <c r="O411" s="25"/>
      <c r="P411" s="23" t="s">
        <v>1721</v>
      </c>
    </row>
    <row r="412" spans="1:19" x14ac:dyDescent="0.45">
      <c r="A412" s="21">
        <v>383</v>
      </c>
      <c r="B412" s="21" t="s">
        <v>230</v>
      </c>
      <c r="C412" s="33" t="s">
        <v>3</v>
      </c>
      <c r="E412" s="21">
        <v>4115</v>
      </c>
      <c r="F412" s="21">
        <v>205</v>
      </c>
      <c r="G412" s="21">
        <v>270</v>
      </c>
      <c r="H412" s="21">
        <v>228</v>
      </c>
      <c r="I412" s="21" t="s">
        <v>336</v>
      </c>
      <c r="M412" s="21">
        <v>20</v>
      </c>
      <c r="N412" s="28" t="s">
        <v>556</v>
      </c>
      <c r="O412" s="37"/>
      <c r="P412" s="33" t="s">
        <v>5370</v>
      </c>
    </row>
    <row r="413" spans="1:19" x14ac:dyDescent="0.45">
      <c r="A413" s="21">
        <v>384</v>
      </c>
      <c r="B413" s="21" t="s">
        <v>722</v>
      </c>
      <c r="C413" s="36" t="s">
        <v>72</v>
      </c>
      <c r="D413" s="28" t="s">
        <v>90</v>
      </c>
      <c r="E413" s="21">
        <v>3835</v>
      </c>
      <c r="F413" s="21">
        <v>213</v>
      </c>
      <c r="G413" s="21">
        <v>284</v>
      </c>
      <c r="H413" s="21">
        <v>170</v>
      </c>
      <c r="I413" s="21" t="s">
        <v>336</v>
      </c>
      <c r="M413" s="21">
        <v>20</v>
      </c>
      <c r="N413" s="36" t="s">
        <v>721</v>
      </c>
      <c r="O413" s="28"/>
      <c r="P413" s="28" t="s">
        <v>720</v>
      </c>
    </row>
    <row r="414" spans="1:19" x14ac:dyDescent="0.45">
      <c r="A414" s="21">
        <v>385</v>
      </c>
      <c r="B414" s="21" t="s">
        <v>719</v>
      </c>
      <c r="C414" s="24" t="s">
        <v>4</v>
      </c>
      <c r="D414" s="25" t="s">
        <v>18</v>
      </c>
      <c r="E414" s="21">
        <v>3265</v>
      </c>
      <c r="F414" s="21">
        <v>225</v>
      </c>
      <c r="G414" s="21">
        <v>210</v>
      </c>
      <c r="H414" s="21">
        <v>210</v>
      </c>
      <c r="M414" s="21">
        <v>20</v>
      </c>
      <c r="N414" s="23" t="s">
        <v>718</v>
      </c>
      <c r="O414" s="36"/>
      <c r="P414" s="25" t="s">
        <v>717</v>
      </c>
    </row>
    <row r="415" spans="1:19" x14ac:dyDescent="0.45">
      <c r="A415" s="21">
        <v>386</v>
      </c>
      <c r="B415" s="21" t="s">
        <v>713</v>
      </c>
      <c r="C415" s="25" t="s">
        <v>18</v>
      </c>
      <c r="D415" s="25"/>
      <c r="E415" s="21">
        <v>2580</v>
      </c>
      <c r="F415" s="21">
        <v>137</v>
      </c>
      <c r="G415" s="21">
        <v>414</v>
      </c>
      <c r="H415" s="21">
        <v>46</v>
      </c>
      <c r="M415" s="21">
        <v>20</v>
      </c>
      <c r="N415" s="25" t="s">
        <v>712</v>
      </c>
      <c r="O415" s="23"/>
      <c r="P415" s="27" t="s">
        <v>711</v>
      </c>
    </row>
    <row r="416" spans="1:19" x14ac:dyDescent="0.45">
      <c r="A416" s="21">
        <v>386</v>
      </c>
      <c r="B416" s="21" t="s">
        <v>710</v>
      </c>
      <c r="C416" s="25" t="s">
        <v>18</v>
      </c>
      <c r="E416" s="21">
        <v>2879</v>
      </c>
      <c r="F416" s="21">
        <v>137</v>
      </c>
      <c r="G416" s="21">
        <v>230</v>
      </c>
      <c r="H416" s="21">
        <v>218</v>
      </c>
      <c r="M416" s="21">
        <v>20</v>
      </c>
      <c r="N416" s="25" t="s">
        <v>707</v>
      </c>
      <c r="O416" s="25"/>
      <c r="P416" s="23" t="s">
        <v>709</v>
      </c>
    </row>
    <row r="417" spans="1:19" x14ac:dyDescent="0.45">
      <c r="A417" s="21">
        <v>386</v>
      </c>
      <c r="B417" s="21" t="s">
        <v>716</v>
      </c>
      <c r="C417" s="25" t="s">
        <v>18</v>
      </c>
      <c r="E417" s="21">
        <v>2274</v>
      </c>
      <c r="F417" s="21">
        <v>137</v>
      </c>
      <c r="G417" s="21">
        <v>144</v>
      </c>
      <c r="H417" s="21">
        <v>330</v>
      </c>
      <c r="M417" s="21">
        <v>20</v>
      </c>
      <c r="N417" s="26" t="s">
        <v>715</v>
      </c>
      <c r="O417" s="25"/>
      <c r="P417" s="23" t="s">
        <v>714</v>
      </c>
    </row>
    <row r="418" spans="1:19" x14ac:dyDescent="0.45">
      <c r="A418" s="21">
        <v>386</v>
      </c>
      <c r="B418" s="21" t="s">
        <v>708</v>
      </c>
      <c r="C418" s="25" t="s">
        <v>18</v>
      </c>
      <c r="E418" s="21">
        <v>3160</v>
      </c>
      <c r="F418" s="21">
        <v>137</v>
      </c>
      <c r="G418" s="21">
        <v>345</v>
      </c>
      <c r="H418" s="21">
        <v>115</v>
      </c>
      <c r="M418" s="21">
        <v>20</v>
      </c>
      <c r="N418" s="25" t="s">
        <v>707</v>
      </c>
      <c r="O418" s="26"/>
      <c r="P418" s="23" t="s">
        <v>706</v>
      </c>
    </row>
    <row r="419" spans="1:19" x14ac:dyDescent="0.45">
      <c r="A419" s="21">
        <v>387</v>
      </c>
      <c r="B419" s="21" t="s">
        <v>705</v>
      </c>
      <c r="C419" s="34" t="s">
        <v>12</v>
      </c>
      <c r="E419" s="21">
        <v>1187</v>
      </c>
      <c r="F419" s="21">
        <v>146</v>
      </c>
      <c r="G419" s="21">
        <v>119</v>
      </c>
      <c r="H419" s="21">
        <v>110</v>
      </c>
      <c r="I419" s="21" t="s">
        <v>336</v>
      </c>
      <c r="J419" s="21" t="s">
        <v>336</v>
      </c>
      <c r="K419" s="21" t="s">
        <v>336</v>
      </c>
      <c r="L419" s="21">
        <v>2</v>
      </c>
      <c r="M419" s="21">
        <v>3</v>
      </c>
      <c r="N419" s="29" t="s">
        <v>704</v>
      </c>
      <c r="O419" s="25"/>
      <c r="P419" s="34" t="s">
        <v>2543</v>
      </c>
      <c r="Q419" s="29" t="s">
        <v>2588</v>
      </c>
      <c r="S419" s="21" t="s">
        <v>703</v>
      </c>
    </row>
    <row r="420" spans="1:19" x14ac:dyDescent="0.45">
      <c r="A420" s="21">
        <v>388</v>
      </c>
      <c r="B420" s="21" t="s">
        <v>703</v>
      </c>
      <c r="C420" s="34" t="s">
        <v>12</v>
      </c>
      <c r="E420" s="21">
        <v>1890</v>
      </c>
      <c r="F420" s="21">
        <v>181</v>
      </c>
      <c r="G420" s="21">
        <v>157</v>
      </c>
      <c r="H420" s="21">
        <v>143</v>
      </c>
      <c r="I420" s="21" t="s">
        <v>336</v>
      </c>
      <c r="J420" s="21" t="s">
        <v>336</v>
      </c>
      <c r="K420" s="21" t="s">
        <v>336</v>
      </c>
      <c r="M420" s="21">
        <v>3</v>
      </c>
      <c r="N420" s="27" t="s">
        <v>702</v>
      </c>
      <c r="O420" s="29"/>
      <c r="P420" s="34" t="s">
        <v>2544</v>
      </c>
      <c r="Q420" s="29" t="s">
        <v>2588</v>
      </c>
      <c r="R420" s="21" t="s">
        <v>705</v>
      </c>
      <c r="S420" s="21" t="s">
        <v>200</v>
      </c>
    </row>
    <row r="421" spans="1:19" x14ac:dyDescent="0.45">
      <c r="A421" s="21">
        <v>389</v>
      </c>
      <c r="B421" s="21" t="s">
        <v>200</v>
      </c>
      <c r="C421" s="33" t="s">
        <v>3</v>
      </c>
      <c r="D421" s="34" t="s">
        <v>12</v>
      </c>
      <c r="E421" s="21">
        <v>2934</v>
      </c>
      <c r="F421" s="21">
        <v>216</v>
      </c>
      <c r="G421" s="21">
        <v>202</v>
      </c>
      <c r="H421" s="21">
        <v>188</v>
      </c>
      <c r="I421" s="21" t="s">
        <v>336</v>
      </c>
      <c r="J421" s="21" t="s">
        <v>336</v>
      </c>
      <c r="M421" s="21">
        <v>3</v>
      </c>
      <c r="N421" s="27" t="s">
        <v>702</v>
      </c>
      <c r="O421" s="27"/>
      <c r="P421" s="33" t="s">
        <v>2545</v>
      </c>
      <c r="Q421" s="29" t="s">
        <v>2589</v>
      </c>
      <c r="R421" s="21" t="s">
        <v>703</v>
      </c>
    </row>
    <row r="422" spans="1:19" x14ac:dyDescent="0.45">
      <c r="A422" s="21">
        <v>390</v>
      </c>
      <c r="B422" s="21" t="s">
        <v>701</v>
      </c>
      <c r="C422" s="31" t="s">
        <v>22</v>
      </c>
      <c r="D422" s="34"/>
      <c r="E422" s="21">
        <v>957</v>
      </c>
      <c r="F422" s="21">
        <v>127</v>
      </c>
      <c r="G422" s="21">
        <v>113</v>
      </c>
      <c r="H422" s="21">
        <v>86</v>
      </c>
      <c r="I422" s="21" t="s">
        <v>336</v>
      </c>
      <c r="K422" s="21" t="s">
        <v>336</v>
      </c>
      <c r="L422" s="21">
        <v>2</v>
      </c>
      <c r="M422" s="21">
        <v>3</v>
      </c>
      <c r="N422" s="29" t="s">
        <v>700</v>
      </c>
      <c r="O422" s="27"/>
      <c r="P422" s="31" t="s">
        <v>699</v>
      </c>
      <c r="S422" s="21" t="s">
        <v>698</v>
      </c>
    </row>
    <row r="423" spans="1:19" x14ac:dyDescent="0.45">
      <c r="A423" s="21">
        <v>391</v>
      </c>
      <c r="B423" s="21" t="s">
        <v>698</v>
      </c>
      <c r="C423" s="26" t="s">
        <v>47</v>
      </c>
      <c r="D423" s="31" t="s">
        <v>22</v>
      </c>
      <c r="E423" s="21">
        <v>1574</v>
      </c>
      <c r="F423" s="21">
        <v>162</v>
      </c>
      <c r="G423" s="21">
        <v>158</v>
      </c>
      <c r="H423" s="21">
        <v>105</v>
      </c>
      <c r="I423" s="21" t="s">
        <v>336</v>
      </c>
      <c r="K423" s="21" t="s">
        <v>336</v>
      </c>
      <c r="M423" s="21">
        <v>3</v>
      </c>
      <c r="N423" s="26" t="s">
        <v>697</v>
      </c>
      <c r="O423" s="29"/>
      <c r="P423" s="31" t="s">
        <v>696</v>
      </c>
      <c r="R423" s="21" t="s">
        <v>701</v>
      </c>
      <c r="S423" s="21" t="s">
        <v>217</v>
      </c>
    </row>
    <row r="424" spans="1:19" x14ac:dyDescent="0.45">
      <c r="A424" s="21">
        <v>392</v>
      </c>
      <c r="B424" s="21" t="s">
        <v>217</v>
      </c>
      <c r="C424" s="26" t="s">
        <v>47</v>
      </c>
      <c r="D424" s="31" t="s">
        <v>22</v>
      </c>
      <c r="E424" s="21">
        <v>2683</v>
      </c>
      <c r="F424" s="21">
        <v>183</v>
      </c>
      <c r="G424" s="21">
        <v>222</v>
      </c>
      <c r="H424" s="21">
        <v>151</v>
      </c>
      <c r="I424" s="21" t="s">
        <v>336</v>
      </c>
      <c r="M424" s="21">
        <v>3</v>
      </c>
      <c r="N424" s="26" t="s">
        <v>695</v>
      </c>
      <c r="O424" s="26"/>
      <c r="P424" s="26" t="s">
        <v>2546</v>
      </c>
      <c r="Q424" s="31" t="s">
        <v>1549</v>
      </c>
      <c r="R424" s="21" t="s">
        <v>698</v>
      </c>
    </row>
    <row r="425" spans="1:19" x14ac:dyDescent="0.45">
      <c r="A425" s="21">
        <v>393</v>
      </c>
      <c r="B425" s="21" t="s">
        <v>694</v>
      </c>
      <c r="C425" s="37" t="s">
        <v>111</v>
      </c>
      <c r="D425" s="31"/>
      <c r="E425" s="21">
        <v>1075</v>
      </c>
      <c r="F425" s="21">
        <v>142</v>
      </c>
      <c r="G425" s="21">
        <v>112</v>
      </c>
      <c r="H425" s="21">
        <v>102</v>
      </c>
      <c r="I425" s="21" t="s">
        <v>336</v>
      </c>
      <c r="K425" s="21" t="s">
        <v>336</v>
      </c>
      <c r="L425" s="21">
        <v>2</v>
      </c>
      <c r="M425" s="21">
        <v>3</v>
      </c>
      <c r="N425" s="37" t="s">
        <v>693</v>
      </c>
      <c r="O425" s="26"/>
      <c r="P425" s="40" t="s">
        <v>692</v>
      </c>
      <c r="S425" s="21" t="s">
        <v>691</v>
      </c>
    </row>
    <row r="426" spans="1:19" x14ac:dyDescent="0.45">
      <c r="A426" s="21">
        <v>394</v>
      </c>
      <c r="B426" s="21" t="s">
        <v>691</v>
      </c>
      <c r="C426" s="37" t="s">
        <v>111</v>
      </c>
      <c r="E426" s="21">
        <v>1701</v>
      </c>
      <c r="F426" s="21">
        <v>162</v>
      </c>
      <c r="G426" s="21">
        <v>150</v>
      </c>
      <c r="H426" s="21">
        <v>139</v>
      </c>
      <c r="I426" s="21" t="s">
        <v>336</v>
      </c>
      <c r="K426" s="21" t="s">
        <v>336</v>
      </c>
      <c r="M426" s="21">
        <v>3</v>
      </c>
      <c r="N426" s="37" t="s">
        <v>690</v>
      </c>
      <c r="O426" s="37"/>
      <c r="P426" s="40" t="s">
        <v>689</v>
      </c>
      <c r="R426" s="21" t="s">
        <v>694</v>
      </c>
      <c r="S426" s="21" t="s">
        <v>688</v>
      </c>
    </row>
    <row r="427" spans="1:19" x14ac:dyDescent="0.45">
      <c r="A427" s="21">
        <v>395</v>
      </c>
      <c r="B427" s="21" t="s">
        <v>688</v>
      </c>
      <c r="C427" s="24" t="s">
        <v>4</v>
      </c>
      <c r="D427" s="37" t="s">
        <v>111</v>
      </c>
      <c r="E427" s="21">
        <v>2900</v>
      </c>
      <c r="F427" s="21">
        <v>197</v>
      </c>
      <c r="G427" s="21">
        <v>210</v>
      </c>
      <c r="H427" s="21">
        <v>186</v>
      </c>
      <c r="I427" s="21" t="s">
        <v>336</v>
      </c>
      <c r="M427" s="21">
        <v>3</v>
      </c>
      <c r="N427" s="37" t="s">
        <v>687</v>
      </c>
      <c r="O427" s="37"/>
      <c r="P427" s="37" t="s">
        <v>686</v>
      </c>
      <c r="Q427" s="37" t="s">
        <v>1550</v>
      </c>
      <c r="R427" s="21" t="s">
        <v>691</v>
      </c>
    </row>
    <row r="428" spans="1:19" x14ac:dyDescent="0.45">
      <c r="A428" s="21">
        <v>396</v>
      </c>
      <c r="B428" s="21" t="s">
        <v>685</v>
      </c>
      <c r="C428" s="29" t="s">
        <v>68</v>
      </c>
      <c r="D428" s="36" t="s">
        <v>72</v>
      </c>
      <c r="E428" s="21">
        <v>719</v>
      </c>
      <c r="F428" s="21">
        <v>120</v>
      </c>
      <c r="G428" s="21">
        <v>101</v>
      </c>
      <c r="H428" s="21">
        <v>58</v>
      </c>
      <c r="K428" s="21" t="s">
        <v>336</v>
      </c>
      <c r="M428" s="21">
        <v>1</v>
      </c>
      <c r="N428" s="29" t="s">
        <v>684</v>
      </c>
      <c r="O428" s="37"/>
      <c r="P428" s="36" t="s">
        <v>683</v>
      </c>
      <c r="S428" s="21" t="s">
        <v>682</v>
      </c>
    </row>
    <row r="429" spans="1:19" x14ac:dyDescent="0.45">
      <c r="A429" s="21">
        <v>397</v>
      </c>
      <c r="B429" s="21" t="s">
        <v>682</v>
      </c>
      <c r="C429" s="29" t="s">
        <v>68</v>
      </c>
      <c r="D429" s="36" t="s">
        <v>72</v>
      </c>
      <c r="E429" s="21">
        <v>1299</v>
      </c>
      <c r="F429" s="21">
        <v>146</v>
      </c>
      <c r="G429" s="21">
        <v>142</v>
      </c>
      <c r="H429" s="21">
        <v>94</v>
      </c>
      <c r="K429" s="21" t="s">
        <v>336</v>
      </c>
      <c r="M429" s="21">
        <v>1</v>
      </c>
      <c r="N429" s="36" t="s">
        <v>679</v>
      </c>
      <c r="O429" s="29"/>
      <c r="P429" s="36" t="s">
        <v>681</v>
      </c>
      <c r="R429" s="21" t="s">
        <v>685</v>
      </c>
      <c r="S429" s="21" t="s">
        <v>680</v>
      </c>
    </row>
    <row r="430" spans="1:19" x14ac:dyDescent="0.45">
      <c r="A430" s="21">
        <v>398</v>
      </c>
      <c r="B430" s="21" t="s">
        <v>680</v>
      </c>
      <c r="C430" s="29" t="s">
        <v>68</v>
      </c>
      <c r="D430" s="36" t="s">
        <v>72</v>
      </c>
      <c r="E430" s="21">
        <v>2825</v>
      </c>
      <c r="F430" s="21">
        <v>198</v>
      </c>
      <c r="G430" s="21">
        <v>234</v>
      </c>
      <c r="H430" s="21">
        <v>140</v>
      </c>
      <c r="K430" s="21" t="s">
        <v>336</v>
      </c>
      <c r="M430" s="21">
        <v>1</v>
      </c>
      <c r="N430" s="36" t="s">
        <v>679</v>
      </c>
      <c r="O430" s="36"/>
      <c r="P430" s="26" t="s">
        <v>678</v>
      </c>
      <c r="R430" s="21" t="s">
        <v>682</v>
      </c>
    </row>
    <row r="431" spans="1:19" x14ac:dyDescent="0.45">
      <c r="A431" s="21">
        <v>399</v>
      </c>
      <c r="B431" s="21" t="s">
        <v>677</v>
      </c>
      <c r="C431" s="29" t="s">
        <v>68</v>
      </c>
      <c r="D431" s="36"/>
      <c r="E431" s="21">
        <v>721</v>
      </c>
      <c r="F431" s="21">
        <v>153</v>
      </c>
      <c r="G431" s="21">
        <v>80</v>
      </c>
      <c r="H431" s="21">
        <v>73</v>
      </c>
      <c r="K431" s="21" t="s">
        <v>336</v>
      </c>
      <c r="M431" s="21">
        <v>1</v>
      </c>
      <c r="N431" s="29" t="s">
        <v>433</v>
      </c>
      <c r="O431" s="36"/>
      <c r="P431" s="27" t="s">
        <v>435</v>
      </c>
      <c r="S431" s="21" t="s">
        <v>676</v>
      </c>
    </row>
    <row r="432" spans="1:19" x14ac:dyDescent="0.45">
      <c r="A432" s="21">
        <v>400</v>
      </c>
      <c r="B432" s="21" t="s">
        <v>676</v>
      </c>
      <c r="C432" s="29" t="s">
        <v>68</v>
      </c>
      <c r="D432" s="37" t="s">
        <v>111</v>
      </c>
      <c r="E432" s="21">
        <v>1823</v>
      </c>
      <c r="F432" s="21">
        <v>188</v>
      </c>
      <c r="G432" s="21">
        <v>162</v>
      </c>
      <c r="H432" s="21">
        <v>119</v>
      </c>
      <c r="K432" s="21" t="s">
        <v>336</v>
      </c>
      <c r="M432" s="21">
        <v>1</v>
      </c>
      <c r="N432" s="29" t="s">
        <v>675</v>
      </c>
      <c r="O432" s="29"/>
      <c r="P432" s="37" t="s">
        <v>674</v>
      </c>
      <c r="R432" s="21" t="s">
        <v>677</v>
      </c>
    </row>
    <row r="433" spans="1:19" x14ac:dyDescent="0.45">
      <c r="A433" s="21">
        <v>401</v>
      </c>
      <c r="B433" s="21" t="s">
        <v>673</v>
      </c>
      <c r="C433" s="30" t="s">
        <v>29</v>
      </c>
      <c r="D433" s="37"/>
      <c r="E433" s="21">
        <v>401</v>
      </c>
      <c r="F433" s="21">
        <v>114</v>
      </c>
      <c r="G433" s="21">
        <v>45</v>
      </c>
      <c r="H433" s="21">
        <v>74</v>
      </c>
      <c r="K433" s="21" t="s">
        <v>336</v>
      </c>
      <c r="M433" s="21">
        <v>1</v>
      </c>
      <c r="N433" s="30" t="s">
        <v>672</v>
      </c>
      <c r="O433" s="29"/>
      <c r="P433" s="29" t="s">
        <v>640</v>
      </c>
      <c r="S433" s="21" t="s">
        <v>671</v>
      </c>
    </row>
    <row r="434" spans="1:19" x14ac:dyDescent="0.45">
      <c r="A434" s="21">
        <v>402</v>
      </c>
      <c r="B434" s="21" t="s">
        <v>671</v>
      </c>
      <c r="C434" s="30" t="s">
        <v>29</v>
      </c>
      <c r="E434" s="21">
        <v>1653</v>
      </c>
      <c r="F434" s="21">
        <v>184</v>
      </c>
      <c r="G434" s="21">
        <v>160</v>
      </c>
      <c r="H434" s="21">
        <v>100</v>
      </c>
      <c r="K434" s="21" t="s">
        <v>336</v>
      </c>
      <c r="M434" s="21">
        <v>1</v>
      </c>
      <c r="N434" s="30" t="s">
        <v>670</v>
      </c>
      <c r="O434" s="30"/>
      <c r="P434" s="30" t="s">
        <v>669</v>
      </c>
      <c r="R434" s="21" t="s">
        <v>673</v>
      </c>
    </row>
    <row r="435" spans="1:19" x14ac:dyDescent="0.45">
      <c r="A435" s="21">
        <v>403</v>
      </c>
      <c r="B435" s="21" t="s">
        <v>668</v>
      </c>
      <c r="C435" s="23" t="s">
        <v>8</v>
      </c>
      <c r="E435" s="21">
        <v>876</v>
      </c>
      <c r="F435" s="21">
        <v>128</v>
      </c>
      <c r="G435" s="21">
        <v>117</v>
      </c>
      <c r="H435" s="21">
        <v>64</v>
      </c>
      <c r="I435" s="21" t="s">
        <v>336</v>
      </c>
      <c r="L435" s="21">
        <v>10</v>
      </c>
      <c r="M435" s="21">
        <v>5</v>
      </c>
      <c r="N435" s="23" t="s">
        <v>667</v>
      </c>
      <c r="O435" s="30"/>
      <c r="P435" s="23" t="s">
        <v>666</v>
      </c>
      <c r="S435" s="21" t="s">
        <v>665</v>
      </c>
    </row>
    <row r="436" spans="1:19" x14ac:dyDescent="0.45">
      <c r="A436" s="21">
        <v>404</v>
      </c>
      <c r="B436" s="21" t="s">
        <v>665</v>
      </c>
      <c r="C436" s="23" t="s">
        <v>8</v>
      </c>
      <c r="E436" s="21">
        <v>1486</v>
      </c>
      <c r="F436" s="21">
        <v>155</v>
      </c>
      <c r="G436" s="21">
        <v>159</v>
      </c>
      <c r="H436" s="21">
        <v>95</v>
      </c>
      <c r="I436" s="21" t="s">
        <v>336</v>
      </c>
      <c r="M436" s="21">
        <v>5</v>
      </c>
      <c r="N436" s="27" t="s">
        <v>664</v>
      </c>
      <c r="O436" s="23"/>
      <c r="P436" s="23" t="s">
        <v>663</v>
      </c>
      <c r="R436" s="21" t="s">
        <v>668</v>
      </c>
      <c r="S436" s="21" t="s">
        <v>135</v>
      </c>
    </row>
    <row r="437" spans="1:19" x14ac:dyDescent="0.45">
      <c r="A437" s="21">
        <v>405</v>
      </c>
      <c r="B437" s="21" t="s">
        <v>135</v>
      </c>
      <c r="C437" s="23" t="s">
        <v>8</v>
      </c>
      <c r="E437" s="21">
        <v>2888</v>
      </c>
      <c r="F437" s="21">
        <v>190</v>
      </c>
      <c r="G437" s="21">
        <v>232</v>
      </c>
      <c r="H437" s="21">
        <v>156</v>
      </c>
      <c r="I437" s="21" t="s">
        <v>336</v>
      </c>
      <c r="M437" s="21">
        <v>5</v>
      </c>
      <c r="N437" s="23" t="s">
        <v>662</v>
      </c>
      <c r="O437" s="27"/>
      <c r="P437" s="27" t="s">
        <v>661</v>
      </c>
      <c r="R437" s="21" t="s">
        <v>665</v>
      </c>
    </row>
    <row r="438" spans="1:19" x14ac:dyDescent="0.45">
      <c r="A438" s="21">
        <v>406</v>
      </c>
      <c r="B438" s="21" t="s">
        <v>660</v>
      </c>
      <c r="C438" s="35" t="s">
        <v>32</v>
      </c>
      <c r="D438" s="34" t="s">
        <v>12</v>
      </c>
      <c r="E438" s="21">
        <v>856</v>
      </c>
      <c r="F438" s="21">
        <v>120</v>
      </c>
      <c r="G438" s="21">
        <v>91</v>
      </c>
      <c r="H438" s="21">
        <v>109</v>
      </c>
      <c r="I438" s="21" t="s">
        <v>336</v>
      </c>
      <c r="M438" s="21">
        <v>3</v>
      </c>
      <c r="N438" s="34" t="s">
        <v>659</v>
      </c>
      <c r="O438" s="23"/>
      <c r="P438" s="34" t="s">
        <v>658</v>
      </c>
      <c r="S438" s="21" t="s">
        <v>65</v>
      </c>
    </row>
    <row r="439" spans="1:19" x14ac:dyDescent="0.45">
      <c r="A439" s="21">
        <v>407</v>
      </c>
      <c r="B439" s="21" t="s">
        <v>260</v>
      </c>
      <c r="C439" s="35" t="s">
        <v>32</v>
      </c>
      <c r="D439" s="34" t="s">
        <v>12</v>
      </c>
      <c r="E439" s="21">
        <v>2971</v>
      </c>
      <c r="F439" s="21">
        <v>155</v>
      </c>
      <c r="G439" s="21">
        <v>243</v>
      </c>
      <c r="H439" s="21">
        <v>185</v>
      </c>
      <c r="I439" s="21" t="s">
        <v>336</v>
      </c>
      <c r="M439" s="21">
        <v>3</v>
      </c>
      <c r="N439" s="35" t="s">
        <v>657</v>
      </c>
      <c r="O439" s="34"/>
      <c r="P439" s="34" t="s">
        <v>656</v>
      </c>
      <c r="R439" s="21" t="s">
        <v>65</v>
      </c>
    </row>
    <row r="440" spans="1:19" x14ac:dyDescent="0.45">
      <c r="A440" s="21">
        <v>408</v>
      </c>
      <c r="B440" s="21" t="s">
        <v>655</v>
      </c>
      <c r="C440" s="39" t="s">
        <v>43</v>
      </c>
      <c r="D440" s="34"/>
      <c r="E440" s="21">
        <v>1820</v>
      </c>
      <c r="F440" s="21">
        <v>167</v>
      </c>
      <c r="G440" s="21">
        <v>218</v>
      </c>
      <c r="H440" s="21">
        <v>71</v>
      </c>
      <c r="K440" s="21" t="s">
        <v>336</v>
      </c>
      <c r="L440" s="21">
        <v>10</v>
      </c>
      <c r="M440" s="21">
        <v>5</v>
      </c>
      <c r="N440" s="25" t="s">
        <v>654</v>
      </c>
      <c r="O440" s="35"/>
      <c r="P440" s="39" t="s">
        <v>653</v>
      </c>
      <c r="S440" s="21" t="s">
        <v>249</v>
      </c>
    </row>
    <row r="441" spans="1:19" x14ac:dyDescent="0.45">
      <c r="A441" s="21">
        <v>409</v>
      </c>
      <c r="B441" s="21" t="s">
        <v>249</v>
      </c>
      <c r="C441" s="39" t="s">
        <v>43</v>
      </c>
      <c r="E441" s="21">
        <v>3298</v>
      </c>
      <c r="F441" s="21">
        <v>219</v>
      </c>
      <c r="G441" s="21">
        <v>295</v>
      </c>
      <c r="H441" s="21">
        <v>109</v>
      </c>
      <c r="M441" s="21">
        <v>5</v>
      </c>
      <c r="N441" s="39" t="s">
        <v>652</v>
      </c>
      <c r="O441" s="25"/>
      <c r="P441" s="39" t="s">
        <v>651</v>
      </c>
      <c r="R441" s="21" t="s">
        <v>655</v>
      </c>
    </row>
    <row r="442" spans="1:19" x14ac:dyDescent="0.45">
      <c r="A442" s="21">
        <v>410</v>
      </c>
      <c r="B442" s="21" t="s">
        <v>650</v>
      </c>
      <c r="C442" s="39" t="s">
        <v>43</v>
      </c>
      <c r="D442" s="24" t="s">
        <v>4</v>
      </c>
      <c r="E442" s="21">
        <v>890</v>
      </c>
      <c r="F442" s="21">
        <v>102</v>
      </c>
      <c r="G442" s="21">
        <v>76</v>
      </c>
      <c r="H442" s="21">
        <v>195</v>
      </c>
      <c r="K442" s="21" t="s">
        <v>336</v>
      </c>
      <c r="L442" s="21">
        <v>10</v>
      </c>
      <c r="M442" s="21">
        <v>5</v>
      </c>
      <c r="N442" s="24" t="s">
        <v>649</v>
      </c>
      <c r="O442" s="39"/>
      <c r="P442" s="39" t="s">
        <v>648</v>
      </c>
      <c r="S442" s="21" t="s">
        <v>647</v>
      </c>
    </row>
    <row r="443" spans="1:19" x14ac:dyDescent="0.45">
      <c r="A443" s="21">
        <v>411</v>
      </c>
      <c r="B443" s="21" t="s">
        <v>647</v>
      </c>
      <c r="C443" s="39" t="s">
        <v>43</v>
      </c>
      <c r="D443" s="24" t="s">
        <v>4</v>
      </c>
      <c r="E443" s="21">
        <v>1539</v>
      </c>
      <c r="F443" s="21">
        <v>155</v>
      </c>
      <c r="G443" s="21">
        <v>94</v>
      </c>
      <c r="H443" s="21">
        <v>286</v>
      </c>
      <c r="M443" s="21">
        <v>5</v>
      </c>
      <c r="N443" s="24" t="s">
        <v>646</v>
      </c>
      <c r="O443" s="24"/>
      <c r="P443" s="31" t="s">
        <v>645</v>
      </c>
      <c r="R443" s="21" t="s">
        <v>650</v>
      </c>
    </row>
    <row r="444" spans="1:19" x14ac:dyDescent="0.45">
      <c r="A444" s="21">
        <v>412</v>
      </c>
      <c r="B444" s="21" t="s">
        <v>644</v>
      </c>
      <c r="C444" s="30" t="s">
        <v>29</v>
      </c>
      <c r="D444" s="24"/>
      <c r="E444" s="21">
        <v>488</v>
      </c>
      <c r="F444" s="21">
        <v>120</v>
      </c>
      <c r="G444" s="21">
        <v>53</v>
      </c>
      <c r="H444" s="21">
        <v>83</v>
      </c>
      <c r="I444" s="21" t="s">
        <v>336</v>
      </c>
      <c r="K444" s="21" t="s">
        <v>336</v>
      </c>
      <c r="L444" s="21">
        <v>5</v>
      </c>
      <c r="M444" s="21">
        <v>1</v>
      </c>
      <c r="N444" s="29" t="s">
        <v>641</v>
      </c>
      <c r="O444" s="24"/>
      <c r="P444" s="29" t="s">
        <v>640</v>
      </c>
      <c r="S444" s="21" t="s">
        <v>635</v>
      </c>
    </row>
    <row r="445" spans="1:19" x14ac:dyDescent="0.45">
      <c r="A445" s="21">
        <v>412</v>
      </c>
      <c r="B445" s="21" t="s">
        <v>643</v>
      </c>
      <c r="C445" s="30" t="s">
        <v>29</v>
      </c>
      <c r="E445" s="21">
        <v>488</v>
      </c>
      <c r="F445" s="21">
        <v>120</v>
      </c>
      <c r="G445" s="21">
        <v>53</v>
      </c>
      <c r="H445" s="21">
        <v>83</v>
      </c>
      <c r="I445" s="21" t="s">
        <v>336</v>
      </c>
      <c r="K445" s="21" t="s">
        <v>336</v>
      </c>
      <c r="L445" s="21">
        <v>5</v>
      </c>
      <c r="M445" s="21">
        <v>1</v>
      </c>
      <c r="N445" s="29" t="s">
        <v>641</v>
      </c>
      <c r="O445" s="29"/>
      <c r="P445" s="29" t="s">
        <v>640</v>
      </c>
      <c r="S445" s="21" t="s">
        <v>639</v>
      </c>
    </row>
    <row r="446" spans="1:19" x14ac:dyDescent="0.45">
      <c r="A446" s="21">
        <v>412</v>
      </c>
      <c r="B446" s="21" t="s">
        <v>642</v>
      </c>
      <c r="C446" s="30" t="s">
        <v>29</v>
      </c>
      <c r="E446" s="21">
        <v>488</v>
      </c>
      <c r="F446" s="21">
        <v>120</v>
      </c>
      <c r="G446" s="21">
        <v>53</v>
      </c>
      <c r="H446" s="21">
        <v>83</v>
      </c>
      <c r="I446" s="21" t="s">
        <v>336</v>
      </c>
      <c r="K446" s="21" t="s">
        <v>336</v>
      </c>
      <c r="L446" s="21">
        <v>5</v>
      </c>
      <c r="M446" s="21">
        <v>1</v>
      </c>
      <c r="N446" s="29" t="s">
        <v>641</v>
      </c>
      <c r="O446" s="29"/>
      <c r="P446" s="29" t="s">
        <v>640</v>
      </c>
      <c r="S446" s="21" t="s">
        <v>3644</v>
      </c>
    </row>
    <row r="447" spans="1:19" x14ac:dyDescent="0.45">
      <c r="A447" s="21">
        <v>413</v>
      </c>
      <c r="B447" s="21" t="s">
        <v>635</v>
      </c>
      <c r="C447" s="30" t="s">
        <v>29</v>
      </c>
      <c r="D447" s="34" t="s">
        <v>12</v>
      </c>
      <c r="E447" s="21">
        <v>1773</v>
      </c>
      <c r="F447" s="21">
        <v>155</v>
      </c>
      <c r="G447" s="21">
        <v>141</v>
      </c>
      <c r="H447" s="21">
        <v>180</v>
      </c>
      <c r="I447" s="21" t="s">
        <v>336</v>
      </c>
      <c r="M447" s="21">
        <v>1</v>
      </c>
      <c r="N447" s="25" t="s">
        <v>634</v>
      </c>
      <c r="O447" s="29"/>
      <c r="P447" s="34" t="s">
        <v>633</v>
      </c>
      <c r="R447" s="21" t="s">
        <v>644</v>
      </c>
    </row>
    <row r="448" spans="1:19" x14ac:dyDescent="0.45">
      <c r="A448" s="21">
        <v>413</v>
      </c>
      <c r="B448" s="21" t="s">
        <v>639</v>
      </c>
      <c r="C448" s="30" t="s">
        <v>29</v>
      </c>
      <c r="D448" s="24" t="s">
        <v>4</v>
      </c>
      <c r="E448" s="21">
        <v>1593</v>
      </c>
      <c r="F448" s="21">
        <v>155</v>
      </c>
      <c r="G448" s="21">
        <v>127</v>
      </c>
      <c r="H448" s="21">
        <v>175</v>
      </c>
      <c r="I448" s="21" t="s">
        <v>336</v>
      </c>
      <c r="M448" s="21">
        <v>1</v>
      </c>
      <c r="N448" s="25" t="s">
        <v>634</v>
      </c>
      <c r="O448" s="25"/>
      <c r="P448" s="24" t="s">
        <v>638</v>
      </c>
      <c r="R448" s="21" t="s">
        <v>643</v>
      </c>
    </row>
    <row r="449" spans="1:19" x14ac:dyDescent="0.45">
      <c r="A449" s="21">
        <v>413</v>
      </c>
      <c r="B449" s="21" t="s">
        <v>637</v>
      </c>
      <c r="C449" s="33" t="s">
        <v>3</v>
      </c>
      <c r="D449" s="30" t="s">
        <v>29</v>
      </c>
      <c r="E449" s="21">
        <v>1773</v>
      </c>
      <c r="F449" s="21">
        <v>155</v>
      </c>
      <c r="G449" s="21">
        <v>141</v>
      </c>
      <c r="H449" s="21">
        <v>180</v>
      </c>
      <c r="I449" s="21" t="s">
        <v>336</v>
      </c>
      <c r="M449" s="21">
        <v>1</v>
      </c>
      <c r="N449" s="25" t="s">
        <v>634</v>
      </c>
      <c r="O449" s="25"/>
      <c r="P449" s="25" t="s">
        <v>636</v>
      </c>
      <c r="R449" s="21" t="s">
        <v>642</v>
      </c>
    </row>
    <row r="450" spans="1:19" x14ac:dyDescent="0.45">
      <c r="A450" s="21">
        <v>414</v>
      </c>
      <c r="B450" s="21" t="s">
        <v>632</v>
      </c>
      <c r="C450" s="36" t="s">
        <v>72</v>
      </c>
      <c r="D450" s="30" t="s">
        <v>29</v>
      </c>
      <c r="E450" s="21">
        <v>1815</v>
      </c>
      <c r="F450" s="21">
        <v>172</v>
      </c>
      <c r="G450" s="21">
        <v>185</v>
      </c>
      <c r="H450" s="21">
        <v>98</v>
      </c>
      <c r="I450" s="21" t="s">
        <v>336</v>
      </c>
      <c r="M450" s="21">
        <v>1</v>
      </c>
      <c r="N450" s="36" t="s">
        <v>631</v>
      </c>
      <c r="O450" s="25"/>
      <c r="P450" s="25" t="s">
        <v>630</v>
      </c>
      <c r="R450" s="21" t="s">
        <v>642</v>
      </c>
    </row>
    <row r="451" spans="1:19" x14ac:dyDescent="0.45">
      <c r="A451" s="21">
        <v>415</v>
      </c>
      <c r="B451" s="21" t="s">
        <v>629</v>
      </c>
      <c r="C451" s="36" t="s">
        <v>72</v>
      </c>
      <c r="D451" s="30" t="s">
        <v>29</v>
      </c>
      <c r="E451" s="21">
        <v>494</v>
      </c>
      <c r="F451" s="21">
        <v>102</v>
      </c>
      <c r="G451" s="21">
        <v>59</v>
      </c>
      <c r="H451" s="21">
        <v>83</v>
      </c>
      <c r="K451" s="21" t="s">
        <v>336</v>
      </c>
      <c r="M451" s="21">
        <v>3</v>
      </c>
      <c r="N451" s="30" t="s">
        <v>38</v>
      </c>
      <c r="O451" s="36"/>
      <c r="P451" s="30" t="s">
        <v>126</v>
      </c>
      <c r="S451" s="21" t="s">
        <v>628</v>
      </c>
    </row>
    <row r="452" spans="1:19" x14ac:dyDescent="0.45">
      <c r="A452" s="21">
        <v>416</v>
      </c>
      <c r="B452" s="21" t="s">
        <v>628</v>
      </c>
      <c r="C452" s="36" t="s">
        <v>72</v>
      </c>
      <c r="D452" s="30" t="s">
        <v>29</v>
      </c>
      <c r="E452" s="21">
        <v>2005</v>
      </c>
      <c r="F452" s="21">
        <v>172</v>
      </c>
      <c r="G452" s="21">
        <v>149</v>
      </c>
      <c r="H452" s="21">
        <v>190</v>
      </c>
      <c r="M452" s="21">
        <v>3</v>
      </c>
      <c r="N452" s="36" t="s">
        <v>5355</v>
      </c>
      <c r="O452" s="30"/>
      <c r="P452" s="30" t="s">
        <v>1746</v>
      </c>
      <c r="R452" s="21" t="s">
        <v>629</v>
      </c>
    </row>
    <row r="453" spans="1:19" x14ac:dyDescent="0.45">
      <c r="A453" s="21">
        <v>417</v>
      </c>
      <c r="B453" s="21" t="s">
        <v>626</v>
      </c>
      <c r="C453" s="23" t="s">
        <v>8</v>
      </c>
      <c r="D453" s="30"/>
      <c r="E453" s="21">
        <v>1213</v>
      </c>
      <c r="F453" s="21">
        <v>155</v>
      </c>
      <c r="G453" s="21">
        <v>94</v>
      </c>
      <c r="H453" s="21">
        <v>172</v>
      </c>
      <c r="K453" s="21" t="s">
        <v>336</v>
      </c>
      <c r="L453" s="21">
        <v>5</v>
      </c>
      <c r="M453" s="21">
        <v>5</v>
      </c>
      <c r="N453" s="23" t="s">
        <v>625</v>
      </c>
      <c r="O453" s="35"/>
      <c r="P453" s="23" t="s">
        <v>624</v>
      </c>
    </row>
    <row r="454" spans="1:19" x14ac:dyDescent="0.45">
      <c r="A454" s="21">
        <v>418</v>
      </c>
      <c r="B454" s="21" t="s">
        <v>623</v>
      </c>
      <c r="C454" s="37" t="s">
        <v>111</v>
      </c>
      <c r="E454" s="21">
        <v>1054</v>
      </c>
      <c r="F454" s="21">
        <v>146</v>
      </c>
      <c r="G454" s="21">
        <v>132</v>
      </c>
      <c r="H454" s="21">
        <v>67</v>
      </c>
      <c r="K454" s="21" t="s">
        <v>336</v>
      </c>
      <c r="L454" s="21">
        <v>5</v>
      </c>
      <c r="M454" s="21">
        <v>3</v>
      </c>
      <c r="N454" s="29" t="s">
        <v>622</v>
      </c>
      <c r="O454" s="23"/>
      <c r="P454" s="37" t="s">
        <v>621</v>
      </c>
      <c r="S454" s="21" t="s">
        <v>122</v>
      </c>
    </row>
    <row r="455" spans="1:19" x14ac:dyDescent="0.45">
      <c r="A455" s="21">
        <v>419</v>
      </c>
      <c r="B455" s="21" t="s">
        <v>122</v>
      </c>
      <c r="C455" s="37" t="s">
        <v>111</v>
      </c>
      <c r="E455" s="21">
        <v>2443</v>
      </c>
      <c r="F455" s="21">
        <v>198</v>
      </c>
      <c r="G455" s="21">
        <v>221</v>
      </c>
      <c r="H455" s="21">
        <v>114</v>
      </c>
      <c r="K455" s="21" t="s">
        <v>336</v>
      </c>
      <c r="M455" s="21">
        <v>3</v>
      </c>
      <c r="N455" s="37" t="s">
        <v>528</v>
      </c>
      <c r="O455" s="29"/>
      <c r="P455" s="37" t="s">
        <v>5371</v>
      </c>
      <c r="R455" s="21" t="s">
        <v>623</v>
      </c>
    </row>
    <row r="456" spans="1:19" x14ac:dyDescent="0.45">
      <c r="A456" s="21">
        <v>420</v>
      </c>
      <c r="B456" s="21" t="s">
        <v>620</v>
      </c>
      <c r="C456" s="34" t="s">
        <v>12</v>
      </c>
      <c r="E456" s="21">
        <v>950</v>
      </c>
      <c r="F456" s="21">
        <v>128</v>
      </c>
      <c r="G456" s="21">
        <v>108</v>
      </c>
      <c r="H456" s="21">
        <v>92</v>
      </c>
      <c r="K456" s="21" t="s">
        <v>336</v>
      </c>
      <c r="L456" s="21">
        <v>5</v>
      </c>
      <c r="M456" s="21">
        <v>1</v>
      </c>
      <c r="N456" s="29" t="s">
        <v>619</v>
      </c>
      <c r="O456" s="37"/>
      <c r="P456" s="34" t="s">
        <v>618</v>
      </c>
      <c r="S456" s="21" t="s">
        <v>3645</v>
      </c>
    </row>
    <row r="457" spans="1:19" x14ac:dyDescent="0.45">
      <c r="A457" s="21">
        <v>421</v>
      </c>
      <c r="B457" s="21" t="s">
        <v>617</v>
      </c>
      <c r="C457" s="34" t="s">
        <v>12</v>
      </c>
      <c r="E457" s="21">
        <v>2048</v>
      </c>
      <c r="F457" s="21">
        <v>172</v>
      </c>
      <c r="G457" s="21">
        <v>170</v>
      </c>
      <c r="H457" s="21">
        <v>153</v>
      </c>
      <c r="K457" s="21" t="s">
        <v>336</v>
      </c>
      <c r="M457" s="21">
        <v>1</v>
      </c>
      <c r="N457" s="34" t="s">
        <v>616</v>
      </c>
      <c r="O457" s="29"/>
      <c r="P457" s="34" t="s">
        <v>615</v>
      </c>
      <c r="R457" s="21" t="s">
        <v>620</v>
      </c>
    </row>
    <row r="458" spans="1:19" x14ac:dyDescent="0.45">
      <c r="A458" s="21">
        <v>421</v>
      </c>
      <c r="B458" s="21" t="s">
        <v>247</v>
      </c>
      <c r="C458" s="34" t="s">
        <v>12</v>
      </c>
      <c r="E458" s="21">
        <v>2048</v>
      </c>
      <c r="F458" s="21">
        <v>172</v>
      </c>
      <c r="G458" s="21">
        <v>170</v>
      </c>
      <c r="H458" s="21">
        <v>153</v>
      </c>
      <c r="K458" s="21" t="s">
        <v>336</v>
      </c>
      <c r="M458" s="21">
        <v>1</v>
      </c>
      <c r="N458" s="34" t="s">
        <v>616</v>
      </c>
      <c r="O458" s="34"/>
      <c r="P458" s="31" t="s">
        <v>5372</v>
      </c>
      <c r="R458" s="21" t="s">
        <v>620</v>
      </c>
    </row>
    <row r="459" spans="1:19" x14ac:dyDescent="0.45">
      <c r="A459" s="21">
        <v>422</v>
      </c>
      <c r="B459" s="21" t="s">
        <v>613</v>
      </c>
      <c r="C459" s="37" t="s">
        <v>111</v>
      </c>
      <c r="E459" s="21">
        <v>1136</v>
      </c>
      <c r="F459" s="21">
        <v>183</v>
      </c>
      <c r="G459" s="21">
        <v>103</v>
      </c>
      <c r="H459" s="21">
        <v>105</v>
      </c>
      <c r="K459" s="21" t="s">
        <v>336</v>
      </c>
      <c r="M459" s="21">
        <v>3</v>
      </c>
      <c r="N459" s="33" t="s">
        <v>610</v>
      </c>
      <c r="O459" s="34"/>
      <c r="P459" s="33" t="s">
        <v>612</v>
      </c>
      <c r="S459" s="21" t="s">
        <v>611</v>
      </c>
    </row>
    <row r="460" spans="1:19" x14ac:dyDescent="0.45">
      <c r="A460" s="21">
        <v>422</v>
      </c>
      <c r="B460" s="21" t="s">
        <v>614</v>
      </c>
      <c r="C460" s="37" t="s">
        <v>111</v>
      </c>
      <c r="E460" s="21">
        <v>1136</v>
      </c>
      <c r="F460" s="21">
        <v>183</v>
      </c>
      <c r="G460" s="21">
        <v>103</v>
      </c>
      <c r="H460" s="21">
        <v>105</v>
      </c>
      <c r="K460" s="21" t="s">
        <v>336</v>
      </c>
      <c r="M460" s="21">
        <v>3</v>
      </c>
      <c r="N460" s="33" t="s">
        <v>610</v>
      </c>
      <c r="O460" s="33"/>
      <c r="P460" s="33" t="s">
        <v>612</v>
      </c>
      <c r="S460" s="21" t="s">
        <v>246</v>
      </c>
    </row>
    <row r="461" spans="1:19" x14ac:dyDescent="0.45">
      <c r="A461" s="21">
        <v>423</v>
      </c>
      <c r="B461" s="21" t="s">
        <v>611</v>
      </c>
      <c r="C461" s="33" t="s">
        <v>3</v>
      </c>
      <c r="D461" s="37" t="s">
        <v>111</v>
      </c>
      <c r="E461" s="21">
        <v>2324</v>
      </c>
      <c r="F461" s="21">
        <v>244</v>
      </c>
      <c r="G461" s="21">
        <v>169</v>
      </c>
      <c r="H461" s="21">
        <v>143</v>
      </c>
      <c r="M461" s="21">
        <v>3</v>
      </c>
      <c r="N461" s="33" t="s">
        <v>610</v>
      </c>
      <c r="O461" s="33"/>
      <c r="P461" s="33" t="s">
        <v>609</v>
      </c>
      <c r="Q461" s="33" t="s">
        <v>79</v>
      </c>
      <c r="R461" s="21" t="s">
        <v>613</v>
      </c>
    </row>
    <row r="462" spans="1:19" x14ac:dyDescent="0.45">
      <c r="A462" s="21">
        <v>423</v>
      </c>
      <c r="B462" s="21" t="s">
        <v>246</v>
      </c>
      <c r="C462" s="33" t="s">
        <v>3</v>
      </c>
      <c r="D462" s="37" t="s">
        <v>111</v>
      </c>
      <c r="E462" s="21">
        <v>2324</v>
      </c>
      <c r="F462" s="21">
        <v>244</v>
      </c>
      <c r="G462" s="21">
        <v>169</v>
      </c>
      <c r="H462" s="21">
        <v>143</v>
      </c>
      <c r="M462" s="21">
        <v>3</v>
      </c>
      <c r="N462" s="33" t="s">
        <v>610</v>
      </c>
      <c r="O462" s="33"/>
      <c r="P462" s="33" t="s">
        <v>609</v>
      </c>
      <c r="Q462" s="33" t="s">
        <v>79</v>
      </c>
      <c r="R462" s="21" t="s">
        <v>614</v>
      </c>
    </row>
    <row r="463" spans="1:19" x14ac:dyDescent="0.45">
      <c r="A463" s="21">
        <v>424</v>
      </c>
      <c r="B463" s="21" t="s">
        <v>277</v>
      </c>
      <c r="C463" s="29" t="s">
        <v>68</v>
      </c>
      <c r="D463" s="37"/>
      <c r="E463" s="21">
        <v>2418</v>
      </c>
      <c r="F463" s="21">
        <v>181</v>
      </c>
      <c r="G463" s="21">
        <v>205</v>
      </c>
      <c r="H463" s="21">
        <v>143</v>
      </c>
      <c r="I463" s="21" t="s">
        <v>336</v>
      </c>
      <c r="M463" s="21">
        <v>3</v>
      </c>
      <c r="N463" s="32" t="s">
        <v>608</v>
      </c>
      <c r="O463" s="33"/>
      <c r="P463" s="36" t="s">
        <v>607</v>
      </c>
      <c r="R463" s="21" t="s">
        <v>1116</v>
      </c>
    </row>
    <row r="464" spans="1:19" x14ac:dyDescent="0.45">
      <c r="A464" s="21">
        <v>425</v>
      </c>
      <c r="B464" s="21" t="s">
        <v>606</v>
      </c>
      <c r="C464" s="36" t="s">
        <v>72</v>
      </c>
      <c r="D464" s="32" t="s">
        <v>16</v>
      </c>
      <c r="E464" s="21">
        <v>1197</v>
      </c>
      <c r="F464" s="21">
        <v>207</v>
      </c>
      <c r="G464" s="21">
        <v>117</v>
      </c>
      <c r="H464" s="21">
        <v>80</v>
      </c>
      <c r="I464" s="21" t="s">
        <v>336</v>
      </c>
      <c r="K464" s="21" t="s">
        <v>336</v>
      </c>
      <c r="M464" s="21">
        <v>5</v>
      </c>
      <c r="N464" s="32" t="s">
        <v>492</v>
      </c>
      <c r="O464" s="32"/>
      <c r="P464" s="32" t="s">
        <v>605</v>
      </c>
      <c r="S464" s="21" t="s">
        <v>71</v>
      </c>
    </row>
    <row r="465" spans="1:19" x14ac:dyDescent="0.45">
      <c r="A465" s="21">
        <v>426</v>
      </c>
      <c r="B465" s="21" t="s">
        <v>71</v>
      </c>
      <c r="C465" s="36" t="s">
        <v>72</v>
      </c>
      <c r="D465" s="32" t="s">
        <v>16</v>
      </c>
      <c r="E465" s="21">
        <v>2382</v>
      </c>
      <c r="F465" s="21">
        <v>312</v>
      </c>
      <c r="G465" s="21">
        <v>180</v>
      </c>
      <c r="H465" s="21">
        <v>102</v>
      </c>
      <c r="I465" s="21" t="s">
        <v>336</v>
      </c>
      <c r="K465" s="21" t="s">
        <v>336</v>
      </c>
      <c r="M465" s="21">
        <v>5</v>
      </c>
      <c r="N465" s="32" t="s">
        <v>492</v>
      </c>
      <c r="O465" s="32"/>
      <c r="P465" s="32" t="s">
        <v>605</v>
      </c>
      <c r="R465" s="21" t="s">
        <v>606</v>
      </c>
    </row>
    <row r="466" spans="1:19" x14ac:dyDescent="0.45">
      <c r="A466" s="21">
        <v>427</v>
      </c>
      <c r="B466" s="21" t="s">
        <v>604</v>
      </c>
      <c r="C466" s="29" t="s">
        <v>68</v>
      </c>
      <c r="D466" s="32"/>
      <c r="E466" s="21">
        <v>1258</v>
      </c>
      <c r="F466" s="21">
        <v>146</v>
      </c>
      <c r="G466" s="21">
        <v>130</v>
      </c>
      <c r="H466" s="21">
        <v>105</v>
      </c>
      <c r="I466" s="21" t="s">
        <v>336</v>
      </c>
      <c r="K466" s="21" t="s">
        <v>336</v>
      </c>
      <c r="M466" s="21">
        <v>3</v>
      </c>
      <c r="N466" s="29" t="s">
        <v>603</v>
      </c>
      <c r="O466" s="32"/>
      <c r="P466" s="29" t="s">
        <v>602</v>
      </c>
      <c r="S466" s="21" t="s">
        <v>601</v>
      </c>
    </row>
    <row r="467" spans="1:19" x14ac:dyDescent="0.45">
      <c r="A467" s="21">
        <v>428</v>
      </c>
      <c r="B467" s="21" t="s">
        <v>601</v>
      </c>
      <c r="C467" s="29" t="s">
        <v>68</v>
      </c>
      <c r="E467" s="21">
        <v>2059</v>
      </c>
      <c r="F467" s="21">
        <v>163</v>
      </c>
      <c r="G467" s="21">
        <v>156</v>
      </c>
      <c r="H467" s="21">
        <v>194</v>
      </c>
      <c r="I467" s="21" t="s">
        <v>336</v>
      </c>
      <c r="K467" s="21" t="s">
        <v>336</v>
      </c>
      <c r="M467" s="21">
        <v>3</v>
      </c>
      <c r="N467" s="26" t="s">
        <v>600</v>
      </c>
      <c r="O467" s="29"/>
      <c r="P467" s="26" t="s">
        <v>599</v>
      </c>
      <c r="R467" s="21" t="s">
        <v>604</v>
      </c>
    </row>
    <row r="468" spans="1:19" x14ac:dyDescent="0.45">
      <c r="A468" s="21">
        <v>429</v>
      </c>
      <c r="B468" s="21" t="s">
        <v>149</v>
      </c>
      <c r="C468" s="32" t="s">
        <v>16</v>
      </c>
      <c r="E468" s="21">
        <v>2615</v>
      </c>
      <c r="F468" s="21">
        <v>155</v>
      </c>
      <c r="G468" s="21">
        <v>211</v>
      </c>
      <c r="H468" s="21">
        <v>187</v>
      </c>
      <c r="I468" s="21" t="s">
        <v>336</v>
      </c>
      <c r="J468" s="21" t="s">
        <v>336</v>
      </c>
      <c r="M468" s="21">
        <v>1</v>
      </c>
      <c r="N468" s="32" t="s">
        <v>598</v>
      </c>
      <c r="O468" s="26"/>
      <c r="P468" s="27" t="s">
        <v>597</v>
      </c>
      <c r="R468" s="21" t="s">
        <v>1096</v>
      </c>
    </row>
    <row r="469" spans="1:19" x14ac:dyDescent="0.45">
      <c r="A469" s="21">
        <v>430</v>
      </c>
      <c r="B469" s="21" t="s">
        <v>596</v>
      </c>
      <c r="C469" s="36" t="s">
        <v>72</v>
      </c>
      <c r="D469" s="27" t="s">
        <v>78</v>
      </c>
      <c r="E469" s="21">
        <v>2711</v>
      </c>
      <c r="F469" s="21">
        <v>225</v>
      </c>
      <c r="G469" s="21">
        <v>243</v>
      </c>
      <c r="H469" s="21">
        <v>103</v>
      </c>
      <c r="I469" s="21" t="s">
        <v>336</v>
      </c>
      <c r="M469" s="21">
        <v>3</v>
      </c>
      <c r="N469" s="36" t="s">
        <v>595</v>
      </c>
      <c r="O469" s="32"/>
      <c r="P469" s="27" t="s">
        <v>594</v>
      </c>
      <c r="R469" s="21" t="s">
        <v>1101</v>
      </c>
    </row>
    <row r="470" spans="1:19" x14ac:dyDescent="0.45">
      <c r="A470" s="21">
        <v>431</v>
      </c>
      <c r="B470" s="21" t="s">
        <v>593</v>
      </c>
      <c r="C470" s="29" t="s">
        <v>68</v>
      </c>
      <c r="D470" s="27"/>
      <c r="E470" s="21">
        <v>934</v>
      </c>
      <c r="F470" s="21">
        <v>135</v>
      </c>
      <c r="G470" s="21">
        <v>109</v>
      </c>
      <c r="H470" s="21">
        <v>82</v>
      </c>
      <c r="I470" s="21" t="s">
        <v>5404</v>
      </c>
      <c r="K470" s="21" t="s">
        <v>336</v>
      </c>
      <c r="M470" s="21">
        <v>3</v>
      </c>
      <c r="N470" s="29" t="s">
        <v>592</v>
      </c>
      <c r="O470" s="36"/>
      <c r="P470" s="23" t="s">
        <v>591</v>
      </c>
      <c r="S470" s="21" t="s">
        <v>590</v>
      </c>
    </row>
    <row r="471" spans="1:19" x14ac:dyDescent="0.45">
      <c r="A471" s="21">
        <v>432</v>
      </c>
      <c r="B471" s="21" t="s">
        <v>590</v>
      </c>
      <c r="C471" s="29" t="s">
        <v>68</v>
      </c>
      <c r="E471" s="21">
        <v>1953</v>
      </c>
      <c r="F471" s="21">
        <v>174</v>
      </c>
      <c r="G471" s="21">
        <v>172</v>
      </c>
      <c r="H471" s="21">
        <v>133</v>
      </c>
      <c r="I471" s="21" t="s">
        <v>5404</v>
      </c>
      <c r="K471" s="21" t="s">
        <v>336</v>
      </c>
      <c r="M471" s="21">
        <v>3</v>
      </c>
      <c r="N471" s="32" t="s">
        <v>589</v>
      </c>
      <c r="O471" s="29"/>
      <c r="P471" s="23" t="s">
        <v>588</v>
      </c>
      <c r="R471" s="21" t="s">
        <v>593</v>
      </c>
    </row>
    <row r="472" spans="1:19" x14ac:dyDescent="0.45">
      <c r="A472" s="21">
        <v>433</v>
      </c>
      <c r="B472" s="21" t="s">
        <v>587</v>
      </c>
      <c r="C472" s="25" t="s">
        <v>18</v>
      </c>
      <c r="E472" s="21">
        <v>1005</v>
      </c>
      <c r="F472" s="21">
        <v>128</v>
      </c>
      <c r="G472" s="21">
        <v>114</v>
      </c>
      <c r="H472" s="21">
        <v>94</v>
      </c>
      <c r="M472" s="21">
        <v>1</v>
      </c>
      <c r="N472" s="32" t="s">
        <v>384</v>
      </c>
      <c r="O472" s="32"/>
      <c r="P472" s="25" t="s">
        <v>586</v>
      </c>
      <c r="S472" s="21" t="s">
        <v>35</v>
      </c>
    </row>
    <row r="473" spans="1:19" x14ac:dyDescent="0.45">
      <c r="A473" s="21">
        <v>434</v>
      </c>
      <c r="B473" s="21" t="s">
        <v>585</v>
      </c>
      <c r="C473" s="35" t="s">
        <v>32</v>
      </c>
      <c r="D473" s="27" t="s">
        <v>78</v>
      </c>
      <c r="E473" s="21">
        <v>1151</v>
      </c>
      <c r="F473" s="21">
        <v>160</v>
      </c>
      <c r="G473" s="21">
        <v>121</v>
      </c>
      <c r="H473" s="21">
        <v>90</v>
      </c>
      <c r="K473" s="21" t="s">
        <v>336</v>
      </c>
      <c r="M473" s="21">
        <v>3</v>
      </c>
      <c r="N473" s="27" t="s">
        <v>584</v>
      </c>
      <c r="O473" s="32"/>
      <c r="P473" s="31" t="s">
        <v>582</v>
      </c>
      <c r="S473" s="21" t="s">
        <v>77</v>
      </c>
    </row>
    <row r="474" spans="1:19" x14ac:dyDescent="0.45">
      <c r="A474" s="21">
        <v>435</v>
      </c>
      <c r="B474" s="21" t="s">
        <v>77</v>
      </c>
      <c r="C474" s="35" t="s">
        <v>32</v>
      </c>
      <c r="D474" s="27" t="s">
        <v>78</v>
      </c>
      <c r="E474" s="21">
        <v>2358</v>
      </c>
      <c r="F474" s="21">
        <v>230</v>
      </c>
      <c r="G474" s="21">
        <v>184</v>
      </c>
      <c r="H474" s="21">
        <v>132</v>
      </c>
      <c r="K474" s="21" t="s">
        <v>336</v>
      </c>
      <c r="M474" s="21">
        <v>3</v>
      </c>
      <c r="N474" s="27" t="s">
        <v>583</v>
      </c>
      <c r="O474" s="27"/>
      <c r="P474" s="31" t="s">
        <v>582</v>
      </c>
      <c r="R474" s="21" t="s">
        <v>585</v>
      </c>
    </row>
    <row r="475" spans="1:19" x14ac:dyDescent="0.45">
      <c r="A475" s="21">
        <v>436</v>
      </c>
      <c r="B475" s="21" t="s">
        <v>581</v>
      </c>
      <c r="C475" s="24" t="s">
        <v>4</v>
      </c>
      <c r="D475" s="25" t="s">
        <v>18</v>
      </c>
      <c r="E475" s="21">
        <v>603</v>
      </c>
      <c r="F475" s="21">
        <v>149</v>
      </c>
      <c r="G475" s="21">
        <v>43</v>
      </c>
      <c r="H475" s="21">
        <v>154</v>
      </c>
      <c r="I475" s="21" t="s">
        <v>336</v>
      </c>
      <c r="K475" s="21" t="s">
        <v>336</v>
      </c>
      <c r="M475" s="21">
        <v>3</v>
      </c>
      <c r="N475" s="29" t="s">
        <v>580</v>
      </c>
      <c r="O475" s="27"/>
      <c r="P475" s="25" t="s">
        <v>579</v>
      </c>
      <c r="S475" s="21" t="s">
        <v>17</v>
      </c>
    </row>
    <row r="476" spans="1:19" x14ac:dyDescent="0.45">
      <c r="A476" s="21">
        <v>437</v>
      </c>
      <c r="B476" s="21" t="s">
        <v>17</v>
      </c>
      <c r="C476" s="24" t="s">
        <v>4</v>
      </c>
      <c r="D476" s="25" t="s">
        <v>18</v>
      </c>
      <c r="E476" s="21">
        <v>2239</v>
      </c>
      <c r="F476" s="21">
        <v>167</v>
      </c>
      <c r="G476" s="21">
        <v>161</v>
      </c>
      <c r="H476" s="21">
        <v>213</v>
      </c>
      <c r="I476" s="21" t="s">
        <v>336</v>
      </c>
      <c r="K476" s="21" t="s">
        <v>336</v>
      </c>
      <c r="M476" s="21">
        <v>3</v>
      </c>
      <c r="N476" s="27" t="s">
        <v>578</v>
      </c>
      <c r="O476" s="29"/>
      <c r="P476" s="25" t="s">
        <v>577</v>
      </c>
      <c r="R476" s="21" t="s">
        <v>581</v>
      </c>
    </row>
    <row r="477" spans="1:19" x14ac:dyDescent="0.45">
      <c r="A477" s="21">
        <v>438</v>
      </c>
      <c r="B477" s="21" t="s">
        <v>576</v>
      </c>
      <c r="C477" s="39" t="s">
        <v>43</v>
      </c>
      <c r="D477" s="25"/>
      <c r="E477" s="21">
        <v>1302</v>
      </c>
      <c r="F477" s="21">
        <v>137</v>
      </c>
      <c r="G477" s="21">
        <v>124</v>
      </c>
      <c r="H477" s="21">
        <v>133</v>
      </c>
      <c r="I477" s="21" t="s">
        <v>336</v>
      </c>
      <c r="M477" s="21">
        <v>5</v>
      </c>
      <c r="N477" s="39" t="s">
        <v>575</v>
      </c>
      <c r="O477" s="27"/>
      <c r="P477" s="39" t="s">
        <v>2140</v>
      </c>
      <c r="S477" s="21" t="s">
        <v>42</v>
      </c>
    </row>
    <row r="478" spans="1:19" x14ac:dyDescent="0.45">
      <c r="A478" s="21">
        <v>439</v>
      </c>
      <c r="B478" s="21" t="s">
        <v>574</v>
      </c>
      <c r="C478" s="25" t="s">
        <v>18</v>
      </c>
      <c r="D478" s="38" t="s">
        <v>61</v>
      </c>
      <c r="E478" s="21">
        <v>1095</v>
      </c>
      <c r="F478" s="21">
        <v>85</v>
      </c>
      <c r="G478" s="21">
        <v>125</v>
      </c>
      <c r="H478" s="21">
        <v>142</v>
      </c>
      <c r="I478" s="21" t="s">
        <v>336</v>
      </c>
      <c r="L478" s="21">
        <v>5</v>
      </c>
      <c r="M478" s="21">
        <v>1</v>
      </c>
      <c r="N478" s="25" t="s">
        <v>573</v>
      </c>
      <c r="O478" s="39"/>
      <c r="P478" s="25" t="s">
        <v>572</v>
      </c>
      <c r="S478" s="21" t="s">
        <v>1227</v>
      </c>
    </row>
    <row r="479" spans="1:19" x14ac:dyDescent="0.45">
      <c r="A479" s="21">
        <v>440</v>
      </c>
      <c r="B479" s="21" t="s">
        <v>571</v>
      </c>
      <c r="C479" s="29" t="s">
        <v>68</v>
      </c>
      <c r="D479" s="38"/>
      <c r="E479" s="21">
        <v>371</v>
      </c>
      <c r="F479" s="21">
        <v>225</v>
      </c>
      <c r="G479" s="21">
        <v>25</v>
      </c>
      <c r="H479" s="21">
        <v>77</v>
      </c>
      <c r="I479" s="21" t="s">
        <v>336</v>
      </c>
      <c r="M479" s="21">
        <v>5</v>
      </c>
      <c r="N479" s="25" t="s">
        <v>570</v>
      </c>
      <c r="O479" s="25"/>
      <c r="P479" s="25" t="s">
        <v>569</v>
      </c>
      <c r="S479" s="21" t="s">
        <v>1247</v>
      </c>
    </row>
    <row r="480" spans="1:19" x14ac:dyDescent="0.45">
      <c r="A480" s="21">
        <v>441</v>
      </c>
      <c r="B480" s="21" t="s">
        <v>568</v>
      </c>
      <c r="C480" s="29" t="s">
        <v>68</v>
      </c>
      <c r="D480" s="36" t="s">
        <v>72</v>
      </c>
      <c r="E480" s="21">
        <v>1791</v>
      </c>
      <c r="F480" s="21">
        <v>183</v>
      </c>
      <c r="G480" s="21">
        <v>183</v>
      </c>
      <c r="H480" s="21">
        <v>91</v>
      </c>
      <c r="K480" s="21" t="s">
        <v>336</v>
      </c>
      <c r="L480" s="21">
        <v>5</v>
      </c>
      <c r="M480" s="21">
        <v>5</v>
      </c>
      <c r="N480" s="36" t="s">
        <v>567</v>
      </c>
      <c r="O480" s="25"/>
      <c r="P480" s="36" t="s">
        <v>566</v>
      </c>
    </row>
    <row r="481" spans="1:19" x14ac:dyDescent="0.45">
      <c r="A481" s="21">
        <v>442</v>
      </c>
      <c r="B481" s="21" t="s">
        <v>565</v>
      </c>
      <c r="C481" s="32" t="s">
        <v>16</v>
      </c>
      <c r="D481" s="27" t="s">
        <v>78</v>
      </c>
      <c r="E481" s="21">
        <v>2072</v>
      </c>
      <c r="F481" s="21">
        <v>137</v>
      </c>
      <c r="G481" s="21">
        <v>169</v>
      </c>
      <c r="H481" s="21">
        <v>199</v>
      </c>
      <c r="M481" s="21">
        <v>5</v>
      </c>
      <c r="N481" s="27" t="s">
        <v>564</v>
      </c>
      <c r="O481" s="36"/>
      <c r="P481" s="32" t="s">
        <v>563</v>
      </c>
    </row>
    <row r="482" spans="1:19" x14ac:dyDescent="0.45">
      <c r="A482" s="21">
        <v>443</v>
      </c>
      <c r="B482" s="21" t="s">
        <v>562</v>
      </c>
      <c r="C482" s="33" t="s">
        <v>3</v>
      </c>
      <c r="D482" s="28" t="s">
        <v>90</v>
      </c>
      <c r="E482" s="21">
        <v>1112</v>
      </c>
      <c r="F482" s="21">
        <v>151</v>
      </c>
      <c r="G482" s="21">
        <v>124</v>
      </c>
      <c r="H482" s="21">
        <v>84</v>
      </c>
      <c r="I482" s="21" t="s">
        <v>336</v>
      </c>
      <c r="K482" s="21" t="s">
        <v>336</v>
      </c>
      <c r="L482" s="21">
        <v>10</v>
      </c>
      <c r="M482" s="21">
        <v>5</v>
      </c>
      <c r="N482" s="29" t="s">
        <v>559</v>
      </c>
      <c r="O482" s="27"/>
      <c r="P482" s="33" t="s">
        <v>561</v>
      </c>
      <c r="S482" s="21" t="s">
        <v>560</v>
      </c>
    </row>
    <row r="483" spans="1:19" x14ac:dyDescent="0.45">
      <c r="A483" s="21">
        <v>444</v>
      </c>
      <c r="B483" s="21" t="s">
        <v>560</v>
      </c>
      <c r="C483" s="33" t="s">
        <v>3</v>
      </c>
      <c r="D483" s="28" t="s">
        <v>90</v>
      </c>
      <c r="E483" s="21">
        <v>1874</v>
      </c>
      <c r="F483" s="21">
        <v>169</v>
      </c>
      <c r="G483" s="21">
        <v>172</v>
      </c>
      <c r="H483" s="21">
        <v>125</v>
      </c>
      <c r="I483" s="21" t="s">
        <v>336</v>
      </c>
      <c r="K483" s="21" t="s">
        <v>336</v>
      </c>
      <c r="M483" s="21">
        <v>5</v>
      </c>
      <c r="N483" s="29" t="s">
        <v>559</v>
      </c>
      <c r="O483" s="29"/>
      <c r="P483" s="33" t="s">
        <v>558</v>
      </c>
      <c r="R483" s="21" t="s">
        <v>562</v>
      </c>
      <c r="S483" s="21" t="s">
        <v>557</v>
      </c>
    </row>
    <row r="484" spans="1:19" x14ac:dyDescent="0.45">
      <c r="A484" s="21">
        <v>445</v>
      </c>
      <c r="B484" s="21" t="s">
        <v>557</v>
      </c>
      <c r="C484" s="33" t="s">
        <v>3</v>
      </c>
      <c r="D484" s="28" t="s">
        <v>90</v>
      </c>
      <c r="E484" s="21">
        <v>3962</v>
      </c>
      <c r="F484" s="21">
        <v>239</v>
      </c>
      <c r="G484" s="21">
        <v>261</v>
      </c>
      <c r="H484" s="21">
        <v>193</v>
      </c>
      <c r="I484" s="21" t="s">
        <v>336</v>
      </c>
      <c r="M484" s="21">
        <v>5</v>
      </c>
      <c r="N484" s="28" t="s">
        <v>556</v>
      </c>
      <c r="O484" s="29"/>
      <c r="P484" s="28" t="s">
        <v>2141</v>
      </c>
      <c r="R484" s="21" t="s">
        <v>560</v>
      </c>
    </row>
    <row r="485" spans="1:19" x14ac:dyDescent="0.45">
      <c r="A485" s="21">
        <v>446</v>
      </c>
      <c r="B485" s="21" t="s">
        <v>555</v>
      </c>
      <c r="C485" s="29" t="s">
        <v>68</v>
      </c>
      <c r="D485" s="28"/>
      <c r="E485" s="21">
        <v>1892</v>
      </c>
      <c r="F485" s="21">
        <v>286</v>
      </c>
      <c r="G485" s="21">
        <v>137</v>
      </c>
      <c r="H485" s="21">
        <v>117</v>
      </c>
      <c r="M485" s="21">
        <v>5</v>
      </c>
      <c r="N485" s="32" t="s">
        <v>554</v>
      </c>
      <c r="O485" s="28"/>
      <c r="P485" s="33" t="s">
        <v>553</v>
      </c>
      <c r="S485" s="21" t="s">
        <v>273</v>
      </c>
    </row>
    <row r="486" spans="1:19" x14ac:dyDescent="0.45">
      <c r="A486" s="21">
        <v>447</v>
      </c>
      <c r="B486" s="21" t="s">
        <v>552</v>
      </c>
      <c r="C486" s="26" t="s">
        <v>47</v>
      </c>
      <c r="E486" s="21">
        <v>993</v>
      </c>
      <c r="F486" s="21">
        <v>120</v>
      </c>
      <c r="G486" s="21">
        <v>127</v>
      </c>
      <c r="H486" s="21">
        <v>78</v>
      </c>
      <c r="I486" s="21" t="s">
        <v>336</v>
      </c>
      <c r="M486" s="21">
        <v>5</v>
      </c>
      <c r="N486" s="26" t="s">
        <v>551</v>
      </c>
      <c r="O486" s="32"/>
      <c r="P486" s="26" t="s">
        <v>550</v>
      </c>
      <c r="S486" s="21" t="s">
        <v>156</v>
      </c>
    </row>
    <row r="487" spans="1:19" x14ac:dyDescent="0.45">
      <c r="A487" s="21">
        <v>448</v>
      </c>
      <c r="B487" s="21" t="s">
        <v>156</v>
      </c>
      <c r="C487" s="26" t="s">
        <v>47</v>
      </c>
      <c r="D487" s="24" t="s">
        <v>4</v>
      </c>
      <c r="E487" s="21">
        <v>2703</v>
      </c>
      <c r="F487" s="21">
        <v>172</v>
      </c>
      <c r="G487" s="21">
        <v>236</v>
      </c>
      <c r="H487" s="21">
        <v>144</v>
      </c>
      <c r="I487" s="21" t="s">
        <v>336</v>
      </c>
      <c r="M487" s="21">
        <v>5</v>
      </c>
      <c r="N487" s="26" t="s">
        <v>549</v>
      </c>
      <c r="O487" s="26"/>
      <c r="P487" s="26" t="s">
        <v>1747</v>
      </c>
      <c r="R487" s="21" t="s">
        <v>552</v>
      </c>
    </row>
    <row r="488" spans="1:19" x14ac:dyDescent="0.45">
      <c r="A488" s="21">
        <v>449</v>
      </c>
      <c r="B488" s="21" t="s">
        <v>548</v>
      </c>
      <c r="C488" s="33" t="s">
        <v>3</v>
      </c>
      <c r="D488" s="24"/>
      <c r="E488" s="21">
        <v>1358</v>
      </c>
      <c r="F488" s="21">
        <v>169</v>
      </c>
      <c r="G488" s="21">
        <v>124</v>
      </c>
      <c r="H488" s="21">
        <v>118</v>
      </c>
      <c r="I488" s="21" t="s">
        <v>336</v>
      </c>
      <c r="K488" s="21" t="s">
        <v>336</v>
      </c>
      <c r="M488" s="21">
        <v>3</v>
      </c>
      <c r="N488" s="27" t="s">
        <v>438</v>
      </c>
      <c r="O488" s="26"/>
      <c r="P488" s="33" t="s">
        <v>547</v>
      </c>
      <c r="S488" s="21" t="s">
        <v>546</v>
      </c>
    </row>
    <row r="489" spans="1:19" x14ac:dyDescent="0.45">
      <c r="A489" s="21">
        <v>450</v>
      </c>
      <c r="B489" s="21" t="s">
        <v>546</v>
      </c>
      <c r="C489" s="33" t="s">
        <v>3</v>
      </c>
      <c r="E489" s="21">
        <v>3085</v>
      </c>
      <c r="F489" s="21">
        <v>239</v>
      </c>
      <c r="G489" s="21">
        <v>201</v>
      </c>
      <c r="H489" s="21">
        <v>191</v>
      </c>
      <c r="I489" s="21" t="s">
        <v>336</v>
      </c>
      <c r="K489" s="21" t="s">
        <v>336</v>
      </c>
      <c r="M489" s="21">
        <v>3</v>
      </c>
      <c r="N489" s="27" t="s">
        <v>545</v>
      </c>
      <c r="O489" s="27"/>
      <c r="P489" s="33" t="s">
        <v>544</v>
      </c>
      <c r="R489" s="21" t="s">
        <v>548</v>
      </c>
    </row>
    <row r="490" spans="1:19" x14ac:dyDescent="0.45">
      <c r="A490" s="21">
        <v>451</v>
      </c>
      <c r="B490" s="21" t="s">
        <v>543</v>
      </c>
      <c r="C490" s="35" t="s">
        <v>32</v>
      </c>
      <c r="D490" s="30" t="s">
        <v>29</v>
      </c>
      <c r="E490" s="21">
        <v>1009</v>
      </c>
      <c r="F490" s="21">
        <v>120</v>
      </c>
      <c r="G490" s="21">
        <v>93</v>
      </c>
      <c r="H490" s="21">
        <v>151</v>
      </c>
      <c r="I490" s="21" t="s">
        <v>336</v>
      </c>
      <c r="K490" s="21" t="s">
        <v>336</v>
      </c>
      <c r="L490" s="21">
        <v>5</v>
      </c>
      <c r="M490" s="21">
        <v>5</v>
      </c>
      <c r="N490" s="35" t="s">
        <v>542</v>
      </c>
      <c r="O490" s="27"/>
      <c r="P490" s="37" t="s">
        <v>541</v>
      </c>
      <c r="S490" s="21" t="s">
        <v>93</v>
      </c>
    </row>
    <row r="491" spans="1:19" x14ac:dyDescent="0.45">
      <c r="A491" s="21">
        <v>452</v>
      </c>
      <c r="B491" s="21" t="s">
        <v>93</v>
      </c>
      <c r="C491" s="35" t="s">
        <v>32</v>
      </c>
      <c r="D491" s="27" t="s">
        <v>78</v>
      </c>
      <c r="E491" s="21">
        <v>2453</v>
      </c>
      <c r="F491" s="21">
        <v>172</v>
      </c>
      <c r="G491" s="21">
        <v>180</v>
      </c>
      <c r="H491" s="21">
        <v>202</v>
      </c>
      <c r="I491" s="21" t="s">
        <v>336</v>
      </c>
      <c r="K491" s="21" t="s">
        <v>336</v>
      </c>
      <c r="M491" s="21">
        <v>5</v>
      </c>
      <c r="N491" s="27" t="s">
        <v>540</v>
      </c>
      <c r="O491" s="35"/>
      <c r="P491" s="37" t="s">
        <v>1748</v>
      </c>
      <c r="R491" s="21" t="s">
        <v>543</v>
      </c>
    </row>
    <row r="492" spans="1:19" x14ac:dyDescent="0.45">
      <c r="A492" s="21">
        <v>453</v>
      </c>
      <c r="B492" s="21" t="s">
        <v>539</v>
      </c>
      <c r="C492" s="26" t="s">
        <v>47</v>
      </c>
      <c r="D492" s="35" t="s">
        <v>32</v>
      </c>
      <c r="E492" s="21">
        <v>952</v>
      </c>
      <c r="F492" s="21">
        <v>134</v>
      </c>
      <c r="G492" s="21">
        <v>116</v>
      </c>
      <c r="H492" s="21">
        <v>76</v>
      </c>
      <c r="I492" s="21" t="s">
        <v>336</v>
      </c>
      <c r="K492" s="21" t="s">
        <v>336</v>
      </c>
      <c r="L492" s="21">
        <v>5</v>
      </c>
      <c r="M492" s="21">
        <v>3</v>
      </c>
      <c r="N492" s="35" t="s">
        <v>538</v>
      </c>
      <c r="O492" s="27"/>
      <c r="P492" s="26" t="s">
        <v>537</v>
      </c>
      <c r="S492" s="21" t="s">
        <v>100</v>
      </c>
    </row>
    <row r="493" spans="1:19" x14ac:dyDescent="0.45">
      <c r="A493" s="21">
        <v>454</v>
      </c>
      <c r="B493" s="21" t="s">
        <v>100</v>
      </c>
      <c r="C493" s="26" t="s">
        <v>47</v>
      </c>
      <c r="D493" s="35" t="s">
        <v>32</v>
      </c>
      <c r="E493" s="21">
        <v>2488</v>
      </c>
      <c r="F493" s="21">
        <v>195</v>
      </c>
      <c r="G493" s="21">
        <v>211</v>
      </c>
      <c r="H493" s="21">
        <v>133</v>
      </c>
      <c r="I493" s="21" t="s">
        <v>336</v>
      </c>
      <c r="K493" s="21" t="s">
        <v>336</v>
      </c>
      <c r="M493" s="21">
        <v>3</v>
      </c>
      <c r="N493" s="26" t="s">
        <v>536</v>
      </c>
      <c r="O493" s="35"/>
      <c r="P493" s="33" t="s">
        <v>535</v>
      </c>
      <c r="R493" s="21" t="s">
        <v>539</v>
      </c>
    </row>
    <row r="494" spans="1:19" x14ac:dyDescent="0.45">
      <c r="A494" s="21">
        <v>455</v>
      </c>
      <c r="B494" s="21" t="s">
        <v>534</v>
      </c>
      <c r="C494" s="34" t="s">
        <v>12</v>
      </c>
      <c r="D494" s="35"/>
      <c r="E494" s="21">
        <v>2159</v>
      </c>
      <c r="F494" s="21">
        <v>179</v>
      </c>
      <c r="G494" s="21">
        <v>187</v>
      </c>
      <c r="H494" s="21">
        <v>136</v>
      </c>
      <c r="K494" s="21" t="s">
        <v>336</v>
      </c>
      <c r="L494" s="21">
        <v>5</v>
      </c>
      <c r="M494" s="21">
        <v>5</v>
      </c>
      <c r="N494" s="27" t="s">
        <v>419</v>
      </c>
      <c r="O494" s="26"/>
      <c r="P494" s="34" t="s">
        <v>533</v>
      </c>
    </row>
    <row r="495" spans="1:19" x14ac:dyDescent="0.45">
      <c r="A495" s="21">
        <v>456</v>
      </c>
      <c r="B495" s="21" t="s">
        <v>532</v>
      </c>
      <c r="C495" s="37" t="s">
        <v>111</v>
      </c>
      <c r="E495" s="21">
        <v>971</v>
      </c>
      <c r="F495" s="21">
        <v>135</v>
      </c>
      <c r="G495" s="21">
        <v>96</v>
      </c>
      <c r="H495" s="21">
        <v>116</v>
      </c>
      <c r="K495" s="21" t="s">
        <v>336</v>
      </c>
      <c r="M495" s="21">
        <v>3</v>
      </c>
      <c r="N495" s="29" t="s">
        <v>531</v>
      </c>
      <c r="O495" s="27"/>
      <c r="P495" s="30" t="s">
        <v>530</v>
      </c>
      <c r="S495" s="21" t="s">
        <v>529</v>
      </c>
    </row>
    <row r="496" spans="1:19" x14ac:dyDescent="0.45">
      <c r="A496" s="21">
        <v>457</v>
      </c>
      <c r="B496" s="21" t="s">
        <v>529</v>
      </c>
      <c r="C496" s="37" t="s">
        <v>111</v>
      </c>
      <c r="E496" s="21">
        <v>1814</v>
      </c>
      <c r="F496" s="21">
        <v>170</v>
      </c>
      <c r="G496" s="21">
        <v>142</v>
      </c>
      <c r="H496" s="21">
        <v>170</v>
      </c>
      <c r="K496" s="21" t="s">
        <v>336</v>
      </c>
      <c r="M496" s="21">
        <v>3</v>
      </c>
      <c r="N496" s="37" t="s">
        <v>528</v>
      </c>
      <c r="O496" s="29"/>
      <c r="P496" s="30" t="s">
        <v>527</v>
      </c>
      <c r="R496" s="21" t="s">
        <v>532</v>
      </c>
    </row>
    <row r="497" spans="1:19" x14ac:dyDescent="0.45">
      <c r="A497" s="21">
        <v>458</v>
      </c>
      <c r="B497" s="21" t="s">
        <v>526</v>
      </c>
      <c r="C497" s="36" t="s">
        <v>72</v>
      </c>
      <c r="D497" s="37" t="s">
        <v>111</v>
      </c>
      <c r="E497" s="21">
        <v>1248</v>
      </c>
      <c r="F497" s="21">
        <v>128</v>
      </c>
      <c r="G497" s="21">
        <v>105</v>
      </c>
      <c r="H497" s="21">
        <v>179</v>
      </c>
      <c r="M497" s="21">
        <v>5</v>
      </c>
      <c r="N497" s="37" t="s">
        <v>525</v>
      </c>
      <c r="O497" s="37"/>
      <c r="P497" s="36" t="s">
        <v>524</v>
      </c>
      <c r="S497" s="21" t="s">
        <v>1046</v>
      </c>
    </row>
    <row r="498" spans="1:19" x14ac:dyDescent="0.45">
      <c r="A498" s="21">
        <v>459</v>
      </c>
      <c r="B498" s="21" t="s">
        <v>523</v>
      </c>
      <c r="C498" s="34" t="s">
        <v>12</v>
      </c>
      <c r="D498" s="40" t="s">
        <v>62</v>
      </c>
      <c r="E498" s="21">
        <v>1159</v>
      </c>
      <c r="F498" s="21">
        <v>155</v>
      </c>
      <c r="G498" s="21">
        <v>115</v>
      </c>
      <c r="H498" s="21">
        <v>105</v>
      </c>
      <c r="I498" s="21" t="s">
        <v>336</v>
      </c>
      <c r="J498" s="21" t="s">
        <v>336</v>
      </c>
      <c r="K498" s="21" t="s">
        <v>336</v>
      </c>
      <c r="M498" s="21">
        <v>3</v>
      </c>
      <c r="N498" s="40" t="s">
        <v>522</v>
      </c>
      <c r="O498" s="37"/>
      <c r="P498" s="34" t="s">
        <v>2547</v>
      </c>
      <c r="Q498" s="29" t="s">
        <v>2588</v>
      </c>
      <c r="S498" s="21" t="s">
        <v>257</v>
      </c>
    </row>
    <row r="499" spans="1:19" x14ac:dyDescent="0.45">
      <c r="A499" s="21">
        <v>460</v>
      </c>
      <c r="B499" s="21" t="s">
        <v>257</v>
      </c>
      <c r="C499" s="34" t="s">
        <v>12</v>
      </c>
      <c r="D499" s="40" t="s">
        <v>62</v>
      </c>
      <c r="E499" s="21">
        <v>2362</v>
      </c>
      <c r="F499" s="21">
        <v>207</v>
      </c>
      <c r="G499" s="21">
        <v>178</v>
      </c>
      <c r="H499" s="21">
        <v>158</v>
      </c>
      <c r="I499" s="21" t="s">
        <v>336</v>
      </c>
      <c r="J499" s="21" t="s">
        <v>336</v>
      </c>
      <c r="K499" s="21" t="s">
        <v>336</v>
      </c>
      <c r="M499" s="21">
        <v>3</v>
      </c>
      <c r="N499" s="40" t="s">
        <v>521</v>
      </c>
      <c r="O499" s="40"/>
      <c r="P499" s="34" t="s">
        <v>2548</v>
      </c>
      <c r="Q499" s="29" t="s">
        <v>2588</v>
      </c>
      <c r="R499" s="21" t="s">
        <v>523</v>
      </c>
    </row>
    <row r="500" spans="1:19" x14ac:dyDescent="0.45">
      <c r="A500" s="21">
        <v>461</v>
      </c>
      <c r="B500" s="21" t="s">
        <v>241</v>
      </c>
      <c r="C500" s="40" t="s">
        <v>62</v>
      </c>
      <c r="D500" s="27" t="s">
        <v>78</v>
      </c>
      <c r="E500" s="21">
        <v>3005</v>
      </c>
      <c r="F500" s="21">
        <v>172</v>
      </c>
      <c r="G500" s="21">
        <v>243</v>
      </c>
      <c r="H500" s="21">
        <v>171</v>
      </c>
      <c r="I500" s="21" t="s">
        <v>336</v>
      </c>
      <c r="J500" s="21" t="s">
        <v>336</v>
      </c>
      <c r="M500" s="21">
        <v>3</v>
      </c>
      <c r="N500" s="40" t="s">
        <v>520</v>
      </c>
      <c r="O500" s="40"/>
      <c r="P500" s="27" t="s">
        <v>2549</v>
      </c>
      <c r="Q500" s="29" t="s">
        <v>2588</v>
      </c>
      <c r="R500" s="21" t="s">
        <v>1067</v>
      </c>
    </row>
    <row r="501" spans="1:19" x14ac:dyDescent="0.45">
      <c r="A501" s="21">
        <v>462</v>
      </c>
      <c r="B501" s="21" t="s">
        <v>519</v>
      </c>
      <c r="C501" s="24" t="s">
        <v>4</v>
      </c>
      <c r="D501" s="23" t="s">
        <v>8</v>
      </c>
      <c r="E501" s="21">
        <v>3205</v>
      </c>
      <c r="F501" s="21">
        <v>172</v>
      </c>
      <c r="G501" s="21">
        <v>238</v>
      </c>
      <c r="H501" s="21">
        <v>205</v>
      </c>
      <c r="I501" s="21" t="s">
        <v>336</v>
      </c>
      <c r="J501" s="21" t="s">
        <v>336</v>
      </c>
      <c r="M501" s="21">
        <v>3</v>
      </c>
      <c r="N501" s="23" t="s">
        <v>518</v>
      </c>
      <c r="O501" s="40"/>
      <c r="P501" s="23" t="s">
        <v>2550</v>
      </c>
      <c r="Q501" s="29" t="s">
        <v>2588</v>
      </c>
      <c r="R501" s="21" t="s">
        <v>181</v>
      </c>
    </row>
    <row r="502" spans="1:19" x14ac:dyDescent="0.45">
      <c r="A502" s="21">
        <v>463</v>
      </c>
      <c r="B502" s="21" t="s">
        <v>517</v>
      </c>
      <c r="C502" s="29" t="s">
        <v>68</v>
      </c>
      <c r="D502" s="23"/>
      <c r="E502" s="21">
        <v>2467</v>
      </c>
      <c r="F502" s="21">
        <v>242</v>
      </c>
      <c r="G502" s="21">
        <v>161</v>
      </c>
      <c r="H502" s="21">
        <v>181</v>
      </c>
      <c r="I502" s="21" t="s">
        <v>336</v>
      </c>
      <c r="M502" s="21">
        <v>3</v>
      </c>
      <c r="N502" s="32" t="s">
        <v>516</v>
      </c>
      <c r="O502" s="23"/>
      <c r="P502" s="32" t="s">
        <v>1722</v>
      </c>
      <c r="Q502" s="29" t="s">
        <v>1466</v>
      </c>
      <c r="R502" s="21" t="s">
        <v>1259</v>
      </c>
    </row>
    <row r="503" spans="1:19" x14ac:dyDescent="0.45">
      <c r="A503" s="21">
        <v>464</v>
      </c>
      <c r="B503" s="21" t="s">
        <v>309</v>
      </c>
      <c r="C503" s="33" t="s">
        <v>3</v>
      </c>
      <c r="D503" s="39" t="s">
        <v>43</v>
      </c>
      <c r="E503" s="21">
        <v>3733</v>
      </c>
      <c r="F503" s="21">
        <v>251</v>
      </c>
      <c r="G503" s="21">
        <v>241</v>
      </c>
      <c r="H503" s="21">
        <v>190</v>
      </c>
      <c r="I503" s="21" t="s">
        <v>336</v>
      </c>
      <c r="M503" s="21">
        <v>3</v>
      </c>
      <c r="N503" s="39" t="s">
        <v>515</v>
      </c>
      <c r="O503" s="32"/>
      <c r="P503" s="33" t="s">
        <v>1749</v>
      </c>
      <c r="Q503" s="39" t="s">
        <v>2941</v>
      </c>
      <c r="R503" s="21" t="s">
        <v>296</v>
      </c>
    </row>
    <row r="504" spans="1:19" x14ac:dyDescent="0.45">
      <c r="A504" s="21">
        <v>465</v>
      </c>
      <c r="B504" s="21" t="s">
        <v>514</v>
      </c>
      <c r="C504" s="34" t="s">
        <v>12</v>
      </c>
      <c r="D504" s="39"/>
      <c r="E504" s="21">
        <v>3030</v>
      </c>
      <c r="F504" s="21">
        <v>225</v>
      </c>
      <c r="G504" s="21">
        <v>207</v>
      </c>
      <c r="H504" s="21">
        <v>184</v>
      </c>
      <c r="M504" s="21">
        <v>3</v>
      </c>
      <c r="N504" s="34" t="s">
        <v>513</v>
      </c>
      <c r="O504" s="39"/>
      <c r="P504" s="39" t="s">
        <v>5373</v>
      </c>
      <c r="R504" s="21" t="s">
        <v>11</v>
      </c>
    </row>
    <row r="505" spans="1:19" x14ac:dyDescent="0.45">
      <c r="A505" s="21">
        <v>466</v>
      </c>
      <c r="B505" s="21" t="s">
        <v>116</v>
      </c>
      <c r="C505" s="23" t="s">
        <v>8</v>
      </c>
      <c r="E505" s="21">
        <v>3079</v>
      </c>
      <c r="F505" s="21">
        <v>181</v>
      </c>
      <c r="G505" s="21">
        <v>249</v>
      </c>
      <c r="H505" s="21">
        <v>163</v>
      </c>
      <c r="I505" s="21" t="s">
        <v>336</v>
      </c>
      <c r="J505" s="21" t="s">
        <v>336</v>
      </c>
      <c r="M505" s="21">
        <v>5</v>
      </c>
      <c r="N505" s="26" t="s">
        <v>512</v>
      </c>
      <c r="O505" s="34"/>
      <c r="P505" s="23" t="s">
        <v>2551</v>
      </c>
      <c r="Q505" s="29" t="s">
        <v>2588</v>
      </c>
      <c r="R505" s="21" t="s">
        <v>1222</v>
      </c>
    </row>
    <row r="506" spans="1:19" x14ac:dyDescent="0.45">
      <c r="A506" s="21">
        <v>467</v>
      </c>
      <c r="B506" s="21" t="s">
        <v>107</v>
      </c>
      <c r="C506" s="31" t="s">
        <v>22</v>
      </c>
      <c r="E506" s="21">
        <v>3132</v>
      </c>
      <c r="F506" s="21">
        <v>181</v>
      </c>
      <c r="G506" s="21">
        <v>247</v>
      </c>
      <c r="H506" s="21">
        <v>172</v>
      </c>
      <c r="I506" s="21" t="s">
        <v>336</v>
      </c>
      <c r="J506" s="21" t="s">
        <v>336</v>
      </c>
      <c r="M506" s="21">
        <v>5</v>
      </c>
      <c r="N506" s="26" t="s">
        <v>511</v>
      </c>
      <c r="O506" s="26"/>
      <c r="P506" s="26" t="s">
        <v>2552</v>
      </c>
      <c r="Q506" s="29" t="s">
        <v>2588</v>
      </c>
      <c r="R506" s="21" t="s">
        <v>1221</v>
      </c>
    </row>
    <row r="507" spans="1:19" x14ac:dyDescent="0.45">
      <c r="A507" s="21">
        <v>468</v>
      </c>
      <c r="B507" s="21" t="s">
        <v>510</v>
      </c>
      <c r="C507" s="36" t="s">
        <v>72</v>
      </c>
      <c r="D507" s="38" t="s">
        <v>61</v>
      </c>
      <c r="E507" s="21">
        <v>3332</v>
      </c>
      <c r="F507" s="21">
        <v>198</v>
      </c>
      <c r="G507" s="21">
        <v>225</v>
      </c>
      <c r="H507" s="21">
        <v>217</v>
      </c>
      <c r="I507" s="21" t="s">
        <v>336</v>
      </c>
      <c r="M507" s="21">
        <v>3</v>
      </c>
      <c r="N507" s="38" t="s">
        <v>509</v>
      </c>
      <c r="O507" s="26"/>
      <c r="P507" s="31" t="s">
        <v>508</v>
      </c>
      <c r="R507" s="21" t="s">
        <v>1140</v>
      </c>
    </row>
    <row r="508" spans="1:19" x14ac:dyDescent="0.45">
      <c r="A508" s="21">
        <v>469</v>
      </c>
      <c r="B508" s="21" t="s">
        <v>507</v>
      </c>
      <c r="C508" s="36" t="s">
        <v>72</v>
      </c>
      <c r="D508" s="30" t="s">
        <v>29</v>
      </c>
      <c r="E508" s="21">
        <v>2946</v>
      </c>
      <c r="F508" s="21">
        <v>200</v>
      </c>
      <c r="G508" s="21">
        <v>231</v>
      </c>
      <c r="H508" s="21">
        <v>156</v>
      </c>
      <c r="I508" s="21" t="s">
        <v>336</v>
      </c>
      <c r="M508" s="21">
        <v>3</v>
      </c>
      <c r="N508" s="36" t="s">
        <v>506</v>
      </c>
      <c r="O508" s="38"/>
      <c r="P508" s="39" t="s">
        <v>505</v>
      </c>
      <c r="R508" s="21" t="s">
        <v>1110</v>
      </c>
    </row>
    <row r="509" spans="1:19" x14ac:dyDescent="0.45">
      <c r="A509" s="21">
        <v>470</v>
      </c>
      <c r="B509" s="21" t="s">
        <v>291</v>
      </c>
      <c r="C509" s="34" t="s">
        <v>12</v>
      </c>
      <c r="D509" s="30"/>
      <c r="E509" s="21">
        <v>2944</v>
      </c>
      <c r="F509" s="21">
        <v>163</v>
      </c>
      <c r="G509" s="21">
        <v>216</v>
      </c>
      <c r="H509" s="21">
        <v>219</v>
      </c>
      <c r="I509" s="21" t="s">
        <v>336</v>
      </c>
      <c r="M509" s="21">
        <v>5</v>
      </c>
      <c r="N509" s="29" t="s">
        <v>504</v>
      </c>
      <c r="O509" s="36"/>
      <c r="P509" s="34" t="s">
        <v>503</v>
      </c>
      <c r="Q509" s="29" t="s">
        <v>1553</v>
      </c>
      <c r="R509" s="21" t="s">
        <v>1214</v>
      </c>
    </row>
    <row r="510" spans="1:19" x14ac:dyDescent="0.45">
      <c r="A510" s="21">
        <v>471</v>
      </c>
      <c r="B510" s="21" t="s">
        <v>307</v>
      </c>
      <c r="C510" s="40" t="s">
        <v>62</v>
      </c>
      <c r="E510" s="21">
        <v>3126</v>
      </c>
      <c r="F510" s="21">
        <v>163</v>
      </c>
      <c r="G510" s="21">
        <v>238</v>
      </c>
      <c r="H510" s="21">
        <v>205</v>
      </c>
      <c r="I510" s="21" t="s">
        <v>336</v>
      </c>
      <c r="M510" s="21">
        <v>5</v>
      </c>
      <c r="N510" s="40" t="s">
        <v>502</v>
      </c>
      <c r="O510" s="29"/>
      <c r="P510" s="40" t="s">
        <v>501</v>
      </c>
      <c r="Q510" s="29" t="s">
        <v>1553</v>
      </c>
      <c r="R510" s="21" t="s">
        <v>1214</v>
      </c>
    </row>
    <row r="511" spans="1:19" x14ac:dyDescent="0.45">
      <c r="A511" s="21">
        <v>472</v>
      </c>
      <c r="B511" s="21" t="s">
        <v>163</v>
      </c>
      <c r="C511" s="33" t="s">
        <v>3</v>
      </c>
      <c r="D511" s="36" t="s">
        <v>72</v>
      </c>
      <c r="E511" s="21">
        <v>2692</v>
      </c>
      <c r="F511" s="21">
        <v>181</v>
      </c>
      <c r="G511" s="21">
        <v>185</v>
      </c>
      <c r="H511" s="21">
        <v>222</v>
      </c>
      <c r="I511" s="21" t="s">
        <v>336</v>
      </c>
      <c r="M511" s="21">
        <v>3</v>
      </c>
      <c r="N511" s="36" t="s">
        <v>500</v>
      </c>
      <c r="O511" s="40"/>
      <c r="P511" s="33" t="s">
        <v>2142</v>
      </c>
      <c r="R511" s="21" t="s">
        <v>1084</v>
      </c>
    </row>
    <row r="512" spans="1:19" x14ac:dyDescent="0.45">
      <c r="A512" s="21">
        <v>473</v>
      </c>
      <c r="B512" s="21" t="s">
        <v>308</v>
      </c>
      <c r="C512" s="33" t="s">
        <v>3</v>
      </c>
      <c r="D512" s="40" t="s">
        <v>62</v>
      </c>
      <c r="E512" s="21">
        <v>3328</v>
      </c>
      <c r="F512" s="21">
        <v>242</v>
      </c>
      <c r="G512" s="21">
        <v>247</v>
      </c>
      <c r="H512" s="21">
        <v>146</v>
      </c>
      <c r="I512" s="21" t="s">
        <v>336</v>
      </c>
      <c r="M512" s="21">
        <v>3</v>
      </c>
      <c r="N512" s="40" t="s">
        <v>499</v>
      </c>
      <c r="O512" s="36"/>
      <c r="P512" s="33" t="s">
        <v>498</v>
      </c>
      <c r="Q512" s="39" t="s">
        <v>281</v>
      </c>
      <c r="R512" s="21" t="s">
        <v>1053</v>
      </c>
    </row>
    <row r="513" spans="1:18" x14ac:dyDescent="0.45">
      <c r="A513" s="21">
        <v>474</v>
      </c>
      <c r="B513" s="21" t="s">
        <v>497</v>
      </c>
      <c r="C513" s="29" t="s">
        <v>68</v>
      </c>
      <c r="D513" s="40"/>
      <c r="E513" s="21">
        <v>3266</v>
      </c>
      <c r="F513" s="21">
        <v>198</v>
      </c>
      <c r="G513" s="21">
        <v>264</v>
      </c>
      <c r="H513" s="21">
        <v>150</v>
      </c>
      <c r="J513" s="21" t="s">
        <v>336</v>
      </c>
      <c r="M513" s="21">
        <v>3</v>
      </c>
      <c r="N513" s="23" t="s">
        <v>1714</v>
      </c>
      <c r="O513" s="40"/>
      <c r="P513" s="34" t="s">
        <v>2553</v>
      </c>
      <c r="Q513" s="29" t="s">
        <v>2588</v>
      </c>
      <c r="R513" s="21" t="s">
        <v>165</v>
      </c>
    </row>
    <row r="514" spans="1:18" x14ac:dyDescent="0.45">
      <c r="A514" s="21">
        <v>475</v>
      </c>
      <c r="B514" s="21" t="s">
        <v>235</v>
      </c>
      <c r="C514" s="26" t="s">
        <v>47</v>
      </c>
      <c r="D514" s="25" t="s">
        <v>18</v>
      </c>
      <c r="E514" s="21">
        <v>3093</v>
      </c>
      <c r="F514" s="21">
        <v>169</v>
      </c>
      <c r="G514" s="21">
        <v>237</v>
      </c>
      <c r="H514" s="21">
        <v>195</v>
      </c>
      <c r="I514" s="21" t="s">
        <v>336</v>
      </c>
      <c r="J514" s="21" t="s">
        <v>336</v>
      </c>
      <c r="M514" s="21">
        <v>5</v>
      </c>
      <c r="N514" s="38" t="s">
        <v>495</v>
      </c>
      <c r="O514" s="23"/>
      <c r="P514" s="26" t="s">
        <v>2554</v>
      </c>
      <c r="Q514" s="29" t="s">
        <v>2624</v>
      </c>
      <c r="R514" s="21" t="s">
        <v>944</v>
      </c>
    </row>
    <row r="515" spans="1:18" x14ac:dyDescent="0.45">
      <c r="A515" s="21">
        <v>476</v>
      </c>
      <c r="B515" s="21" t="s">
        <v>209</v>
      </c>
      <c r="C515" s="39" t="s">
        <v>43</v>
      </c>
      <c r="D515" s="24" t="s">
        <v>4</v>
      </c>
      <c r="E515" s="21">
        <v>2080</v>
      </c>
      <c r="F515" s="21">
        <v>155</v>
      </c>
      <c r="G515" s="21">
        <v>135</v>
      </c>
      <c r="H515" s="21">
        <v>275</v>
      </c>
      <c r="M515" s="21">
        <v>3</v>
      </c>
      <c r="N515" s="39" t="s">
        <v>494</v>
      </c>
      <c r="O515" s="38"/>
      <c r="P515" s="23" t="s">
        <v>493</v>
      </c>
      <c r="R515" s="21" t="s">
        <v>905</v>
      </c>
    </row>
    <row r="516" spans="1:18" x14ac:dyDescent="0.45">
      <c r="A516" s="21">
        <v>477</v>
      </c>
      <c r="B516" s="21" t="s">
        <v>83</v>
      </c>
      <c r="C516" s="32" t="s">
        <v>16</v>
      </c>
      <c r="D516" s="24"/>
      <c r="E516" s="21">
        <v>2388</v>
      </c>
      <c r="F516" s="21">
        <v>128</v>
      </c>
      <c r="G516" s="21">
        <v>180</v>
      </c>
      <c r="H516" s="21">
        <v>254</v>
      </c>
      <c r="I516" s="21" t="s">
        <v>336</v>
      </c>
      <c r="J516" s="21" t="s">
        <v>336</v>
      </c>
      <c r="M516" s="21">
        <v>3</v>
      </c>
      <c r="N516" s="32" t="s">
        <v>492</v>
      </c>
      <c r="O516" s="39"/>
      <c r="P516" s="27" t="s">
        <v>2555</v>
      </c>
      <c r="Q516" s="29" t="s">
        <v>2588</v>
      </c>
      <c r="R516" s="21" t="s">
        <v>15</v>
      </c>
    </row>
    <row r="517" spans="1:18" x14ac:dyDescent="0.45">
      <c r="A517" s="21">
        <v>478</v>
      </c>
      <c r="B517" s="21" t="s">
        <v>491</v>
      </c>
      <c r="C517" s="32" t="s">
        <v>16</v>
      </c>
      <c r="D517" s="40" t="s">
        <v>62</v>
      </c>
      <c r="E517" s="21">
        <v>2040</v>
      </c>
      <c r="F517" s="21">
        <v>172</v>
      </c>
      <c r="G517" s="21">
        <v>171</v>
      </c>
      <c r="H517" s="21">
        <v>150</v>
      </c>
      <c r="I517" s="21" t="s">
        <v>336</v>
      </c>
      <c r="M517" s="21">
        <v>3</v>
      </c>
      <c r="N517" s="40" t="s">
        <v>490</v>
      </c>
      <c r="O517" s="32"/>
      <c r="P517" s="27" t="s">
        <v>489</v>
      </c>
      <c r="R517" s="21" t="s">
        <v>771</v>
      </c>
    </row>
    <row r="518" spans="1:18" x14ac:dyDescent="0.45">
      <c r="A518" s="21">
        <v>480</v>
      </c>
      <c r="B518" s="21" t="s">
        <v>488</v>
      </c>
      <c r="C518" s="25" t="s">
        <v>18</v>
      </c>
      <c r="D518" s="40"/>
      <c r="E518" s="21">
        <v>2524</v>
      </c>
      <c r="F518" s="21">
        <v>181</v>
      </c>
      <c r="G518" s="21">
        <v>156</v>
      </c>
      <c r="H518" s="21">
        <v>270</v>
      </c>
      <c r="K518" s="21" t="s">
        <v>336</v>
      </c>
      <c r="M518" s="21">
        <v>20</v>
      </c>
      <c r="N518" s="25" t="s">
        <v>483</v>
      </c>
      <c r="O518" s="40"/>
      <c r="P518" s="23" t="s">
        <v>487</v>
      </c>
    </row>
    <row r="519" spans="1:18" x14ac:dyDescent="0.45">
      <c r="A519" s="21">
        <v>481</v>
      </c>
      <c r="B519" s="21" t="s">
        <v>486</v>
      </c>
      <c r="C519" s="25" t="s">
        <v>18</v>
      </c>
      <c r="E519" s="21">
        <v>3058</v>
      </c>
      <c r="F519" s="21">
        <v>190</v>
      </c>
      <c r="G519" s="21">
        <v>212</v>
      </c>
      <c r="H519" s="21">
        <v>212</v>
      </c>
      <c r="K519" s="21" t="s">
        <v>336</v>
      </c>
      <c r="M519" s="21">
        <v>20</v>
      </c>
      <c r="N519" s="25" t="s">
        <v>483</v>
      </c>
      <c r="O519" s="25"/>
      <c r="P519" s="29" t="s">
        <v>485</v>
      </c>
    </row>
    <row r="520" spans="1:18" x14ac:dyDescent="0.45">
      <c r="A520" s="21">
        <v>482</v>
      </c>
      <c r="B520" s="21" t="s">
        <v>484</v>
      </c>
      <c r="C520" s="25" t="s">
        <v>18</v>
      </c>
      <c r="E520" s="21">
        <v>3210</v>
      </c>
      <c r="F520" s="21">
        <v>181</v>
      </c>
      <c r="G520" s="21">
        <v>270</v>
      </c>
      <c r="H520" s="21">
        <v>151</v>
      </c>
      <c r="K520" s="21" t="s">
        <v>336</v>
      </c>
      <c r="M520" s="21">
        <v>20</v>
      </c>
      <c r="N520" s="25" t="s">
        <v>483</v>
      </c>
      <c r="O520" s="25"/>
      <c r="P520" s="29" t="s">
        <v>482</v>
      </c>
    </row>
    <row r="521" spans="1:18" x14ac:dyDescent="0.45">
      <c r="A521" s="21">
        <v>483</v>
      </c>
      <c r="B521" s="21" t="s">
        <v>481</v>
      </c>
      <c r="C521" s="24" t="s">
        <v>4</v>
      </c>
      <c r="D521" s="28" t="s">
        <v>90</v>
      </c>
      <c r="E521" s="21">
        <v>4038</v>
      </c>
      <c r="F521" s="21">
        <v>205</v>
      </c>
      <c r="G521" s="21">
        <v>275</v>
      </c>
      <c r="H521" s="21">
        <v>211</v>
      </c>
      <c r="M521" s="21">
        <v>20</v>
      </c>
      <c r="N521" s="24" t="s">
        <v>480</v>
      </c>
      <c r="O521" s="25"/>
      <c r="P521" s="24" t="s">
        <v>479</v>
      </c>
    </row>
    <row r="522" spans="1:18" x14ac:dyDescent="0.45">
      <c r="A522" s="21">
        <v>484</v>
      </c>
      <c r="B522" s="21" t="s">
        <v>478</v>
      </c>
      <c r="C522" s="37" t="s">
        <v>111</v>
      </c>
      <c r="D522" s="28" t="s">
        <v>90</v>
      </c>
      <c r="E522" s="21">
        <v>3991</v>
      </c>
      <c r="F522" s="21">
        <v>189</v>
      </c>
      <c r="G522" s="21">
        <v>280</v>
      </c>
      <c r="H522" s="21">
        <v>215</v>
      </c>
      <c r="M522" s="21">
        <v>20</v>
      </c>
      <c r="N522" s="28" t="s">
        <v>477</v>
      </c>
      <c r="O522" s="24"/>
      <c r="P522" s="31" t="s">
        <v>476</v>
      </c>
    </row>
    <row r="523" spans="1:18" x14ac:dyDescent="0.45">
      <c r="A523" s="21">
        <v>485</v>
      </c>
      <c r="B523" s="21" t="s">
        <v>475</v>
      </c>
      <c r="C523" s="24" t="s">
        <v>4</v>
      </c>
      <c r="D523" s="31" t="s">
        <v>22</v>
      </c>
      <c r="E523" s="21">
        <v>3754</v>
      </c>
      <c r="F523" s="21">
        <v>209</v>
      </c>
      <c r="G523" s="21">
        <v>251</v>
      </c>
      <c r="H523" s="21">
        <v>213</v>
      </c>
      <c r="I523" s="21" t="s">
        <v>336</v>
      </c>
      <c r="M523" s="21">
        <v>20</v>
      </c>
      <c r="N523" s="31" t="s">
        <v>474</v>
      </c>
      <c r="O523" s="28"/>
      <c r="P523" s="24" t="s">
        <v>1723</v>
      </c>
    </row>
    <row r="524" spans="1:18" x14ac:dyDescent="0.45">
      <c r="A524" s="21">
        <v>486</v>
      </c>
      <c r="B524" s="21" t="s">
        <v>293</v>
      </c>
      <c r="C524" s="29" t="s">
        <v>68</v>
      </c>
      <c r="D524" s="31"/>
      <c r="E524" s="21">
        <v>4346</v>
      </c>
      <c r="F524" s="21">
        <v>221</v>
      </c>
      <c r="G524" s="21">
        <v>287</v>
      </c>
      <c r="H524" s="21">
        <v>210</v>
      </c>
      <c r="M524" s="21">
        <v>20</v>
      </c>
      <c r="N524" s="25" t="s">
        <v>473</v>
      </c>
      <c r="O524" s="31"/>
      <c r="P524" s="23" t="s">
        <v>472</v>
      </c>
    </row>
    <row r="525" spans="1:18" x14ac:dyDescent="0.45">
      <c r="A525" s="21">
        <v>487</v>
      </c>
      <c r="B525" s="21" t="s">
        <v>262</v>
      </c>
      <c r="C525" s="32" t="s">
        <v>16</v>
      </c>
      <c r="D525" s="28" t="s">
        <v>90</v>
      </c>
      <c r="E525" s="21">
        <v>3379</v>
      </c>
      <c r="F525" s="21">
        <v>284</v>
      </c>
      <c r="G525" s="21">
        <v>187</v>
      </c>
      <c r="H525" s="21">
        <v>225</v>
      </c>
      <c r="I525" s="21" t="s">
        <v>336</v>
      </c>
      <c r="M525" s="21">
        <v>20</v>
      </c>
      <c r="N525" s="32" t="s">
        <v>468</v>
      </c>
      <c r="O525" s="25"/>
      <c r="P525" s="32" t="s">
        <v>467</v>
      </c>
    </row>
    <row r="526" spans="1:18" x14ac:dyDescent="0.45">
      <c r="A526" s="21">
        <v>487</v>
      </c>
      <c r="B526" s="21" t="s">
        <v>471</v>
      </c>
      <c r="C526" s="32" t="s">
        <v>16</v>
      </c>
      <c r="D526" s="28" t="s">
        <v>90</v>
      </c>
      <c r="E526" s="21">
        <v>3683</v>
      </c>
      <c r="F526" s="21">
        <v>284</v>
      </c>
      <c r="G526" s="21">
        <v>225</v>
      </c>
      <c r="H526" s="21">
        <v>187</v>
      </c>
      <c r="M526" s="21">
        <v>20</v>
      </c>
      <c r="N526" s="32" t="s">
        <v>470</v>
      </c>
      <c r="O526" s="32"/>
      <c r="P526" s="32" t="s">
        <v>469</v>
      </c>
    </row>
    <row r="527" spans="1:18" x14ac:dyDescent="0.45">
      <c r="A527" s="21">
        <v>488</v>
      </c>
      <c r="B527" s="21" t="s">
        <v>466</v>
      </c>
      <c r="C527" s="25" t="s">
        <v>18</v>
      </c>
      <c r="D527" s="28"/>
      <c r="E527" s="21">
        <v>2857</v>
      </c>
      <c r="F527" s="21">
        <v>260</v>
      </c>
      <c r="G527" s="21">
        <v>152</v>
      </c>
      <c r="H527" s="21">
        <v>258</v>
      </c>
      <c r="I527" s="21" t="s">
        <v>336</v>
      </c>
      <c r="M527" s="21">
        <v>20</v>
      </c>
      <c r="N527" s="25" t="s">
        <v>465</v>
      </c>
      <c r="O527" s="32"/>
      <c r="P527" s="40" t="s">
        <v>5374</v>
      </c>
    </row>
    <row r="528" spans="1:18" x14ac:dyDescent="0.45">
      <c r="A528" s="21">
        <v>491</v>
      </c>
      <c r="B528" s="21" t="s">
        <v>289</v>
      </c>
      <c r="C528" s="27" t="s">
        <v>78</v>
      </c>
      <c r="E528" s="21">
        <v>3739</v>
      </c>
      <c r="F528" s="21">
        <v>172</v>
      </c>
      <c r="G528" s="21">
        <v>285</v>
      </c>
      <c r="H528" s="21">
        <v>198</v>
      </c>
      <c r="I528" s="21" t="s">
        <v>336</v>
      </c>
      <c r="M528" s="21">
        <v>20</v>
      </c>
      <c r="N528" s="27" t="s">
        <v>464</v>
      </c>
      <c r="O528" s="25"/>
      <c r="P528" s="27" t="s">
        <v>463</v>
      </c>
    </row>
    <row r="529" spans="1:19" x14ac:dyDescent="0.45">
      <c r="A529" s="21">
        <v>495</v>
      </c>
      <c r="B529" s="21" t="s">
        <v>462</v>
      </c>
      <c r="C529" s="34" t="s">
        <v>12</v>
      </c>
      <c r="E529" s="21">
        <v>849</v>
      </c>
      <c r="F529" s="21">
        <v>128</v>
      </c>
      <c r="G529" s="21">
        <v>88</v>
      </c>
      <c r="H529" s="21">
        <v>107</v>
      </c>
      <c r="K529" s="21" t="s">
        <v>336</v>
      </c>
      <c r="L529" s="21">
        <v>2</v>
      </c>
      <c r="M529" s="21">
        <v>3</v>
      </c>
      <c r="N529" s="29" t="s">
        <v>461</v>
      </c>
      <c r="O529" s="27"/>
      <c r="P529" s="34" t="s">
        <v>460</v>
      </c>
      <c r="S529" s="21" t="s">
        <v>459</v>
      </c>
    </row>
    <row r="530" spans="1:19" x14ac:dyDescent="0.45">
      <c r="A530" s="21">
        <v>496</v>
      </c>
      <c r="B530" s="21" t="s">
        <v>459</v>
      </c>
      <c r="C530" s="34" t="s">
        <v>12</v>
      </c>
      <c r="E530" s="21">
        <v>1441</v>
      </c>
      <c r="F530" s="21">
        <v>155</v>
      </c>
      <c r="G530" s="21">
        <v>122</v>
      </c>
      <c r="H530" s="21">
        <v>152</v>
      </c>
      <c r="K530" s="21" t="s">
        <v>336</v>
      </c>
      <c r="M530" s="21">
        <v>3</v>
      </c>
      <c r="N530" s="24" t="s">
        <v>457</v>
      </c>
      <c r="O530" s="29"/>
      <c r="P530" s="34" t="s">
        <v>458</v>
      </c>
      <c r="R530" s="21" t="s">
        <v>462</v>
      </c>
      <c r="S530" s="21" t="s">
        <v>25</v>
      </c>
    </row>
    <row r="531" spans="1:19" x14ac:dyDescent="0.45">
      <c r="A531" s="21">
        <v>497</v>
      </c>
      <c r="B531" s="21" t="s">
        <v>25</v>
      </c>
      <c r="C531" s="34" t="s">
        <v>12</v>
      </c>
      <c r="E531" s="21">
        <v>2277</v>
      </c>
      <c r="F531" s="21">
        <v>181</v>
      </c>
      <c r="G531" s="21">
        <v>161</v>
      </c>
      <c r="H531" s="21">
        <v>204</v>
      </c>
      <c r="M531" s="21">
        <v>3</v>
      </c>
      <c r="N531" s="24" t="s">
        <v>457</v>
      </c>
      <c r="O531" s="24"/>
      <c r="P531" s="34" t="s">
        <v>456</v>
      </c>
      <c r="R531" s="21" t="s">
        <v>459</v>
      </c>
    </row>
    <row r="532" spans="1:19" x14ac:dyDescent="0.45">
      <c r="A532" s="21">
        <v>498</v>
      </c>
      <c r="B532" s="21" t="s">
        <v>455</v>
      </c>
      <c r="C532" s="31" t="s">
        <v>22</v>
      </c>
      <c r="E532" s="21">
        <v>1083</v>
      </c>
      <c r="F532" s="21">
        <v>163</v>
      </c>
      <c r="G532" s="21">
        <v>115</v>
      </c>
      <c r="H532" s="21">
        <v>85</v>
      </c>
      <c r="K532" s="21" t="s">
        <v>336</v>
      </c>
      <c r="L532" s="21">
        <v>2</v>
      </c>
      <c r="M532" s="21">
        <v>3</v>
      </c>
      <c r="N532" s="29" t="s">
        <v>452</v>
      </c>
      <c r="O532" s="24"/>
      <c r="P532" s="31" t="s">
        <v>454</v>
      </c>
      <c r="S532" s="21" t="s">
        <v>453</v>
      </c>
    </row>
    <row r="533" spans="1:19" x14ac:dyDescent="0.45">
      <c r="A533" s="21">
        <v>499</v>
      </c>
      <c r="B533" s="21" t="s">
        <v>453</v>
      </c>
      <c r="C533" s="26" t="s">
        <v>47</v>
      </c>
      <c r="D533" s="31" t="s">
        <v>22</v>
      </c>
      <c r="E533" s="21">
        <v>1924</v>
      </c>
      <c r="F533" s="21">
        <v>207</v>
      </c>
      <c r="G533" s="21">
        <v>173</v>
      </c>
      <c r="H533" s="21">
        <v>106</v>
      </c>
      <c r="K533" s="21" t="s">
        <v>336</v>
      </c>
      <c r="M533" s="21">
        <v>3</v>
      </c>
      <c r="N533" s="29" t="s">
        <v>452</v>
      </c>
      <c r="O533" s="29"/>
      <c r="P533" s="31" t="s">
        <v>451</v>
      </c>
      <c r="R533" s="21" t="s">
        <v>455</v>
      </c>
      <c r="S533" s="21" t="s">
        <v>226</v>
      </c>
    </row>
    <row r="534" spans="1:19" x14ac:dyDescent="0.45">
      <c r="A534" s="21">
        <v>500</v>
      </c>
      <c r="B534" s="21" t="s">
        <v>226</v>
      </c>
      <c r="C534" s="26" t="s">
        <v>47</v>
      </c>
      <c r="D534" s="31" t="s">
        <v>22</v>
      </c>
      <c r="E534" s="21">
        <v>2982</v>
      </c>
      <c r="F534" s="21">
        <v>242</v>
      </c>
      <c r="G534" s="21">
        <v>235</v>
      </c>
      <c r="H534" s="21">
        <v>127</v>
      </c>
      <c r="M534" s="21">
        <v>3</v>
      </c>
      <c r="N534" s="26" t="s">
        <v>450</v>
      </c>
      <c r="O534" s="29"/>
      <c r="P534" s="39" t="s">
        <v>449</v>
      </c>
      <c r="R534" s="21" t="s">
        <v>453</v>
      </c>
    </row>
    <row r="535" spans="1:19" x14ac:dyDescent="0.45">
      <c r="A535" s="21">
        <v>501</v>
      </c>
      <c r="B535" s="21" t="s">
        <v>448</v>
      </c>
      <c r="C535" s="37" t="s">
        <v>111</v>
      </c>
      <c r="D535" s="31"/>
      <c r="E535" s="21">
        <v>1046</v>
      </c>
      <c r="F535" s="21">
        <v>146</v>
      </c>
      <c r="G535" s="21">
        <v>117</v>
      </c>
      <c r="H535" s="21">
        <v>85</v>
      </c>
      <c r="K535" s="21" t="s">
        <v>336</v>
      </c>
      <c r="L535" s="21">
        <v>2</v>
      </c>
      <c r="M535" s="21">
        <v>3</v>
      </c>
      <c r="N535" s="29" t="s">
        <v>447</v>
      </c>
      <c r="O535" s="26"/>
      <c r="P535" s="37" t="s">
        <v>446</v>
      </c>
      <c r="S535" s="21" t="s">
        <v>445</v>
      </c>
    </row>
    <row r="536" spans="1:19" x14ac:dyDescent="0.45">
      <c r="A536" s="21">
        <v>502</v>
      </c>
      <c r="B536" s="21" t="s">
        <v>445</v>
      </c>
      <c r="C536" s="37" t="s">
        <v>111</v>
      </c>
      <c r="E536" s="21">
        <v>1741</v>
      </c>
      <c r="F536" s="21">
        <v>181</v>
      </c>
      <c r="G536" s="21">
        <v>159</v>
      </c>
      <c r="H536" s="21">
        <v>116</v>
      </c>
      <c r="K536" s="21" t="s">
        <v>336</v>
      </c>
      <c r="M536" s="21">
        <v>3</v>
      </c>
      <c r="N536" s="37" t="s">
        <v>444</v>
      </c>
      <c r="O536" s="29"/>
      <c r="P536" s="37" t="s">
        <v>443</v>
      </c>
      <c r="R536" s="21" t="s">
        <v>448</v>
      </c>
      <c r="S536" s="21" t="s">
        <v>442</v>
      </c>
    </row>
    <row r="537" spans="1:19" x14ac:dyDescent="0.45">
      <c r="A537" s="21">
        <v>503</v>
      </c>
      <c r="B537" s="21" t="s">
        <v>442</v>
      </c>
      <c r="C537" s="37" t="s">
        <v>111</v>
      </c>
      <c r="E537" s="21">
        <v>2826</v>
      </c>
      <c r="F537" s="21">
        <v>216</v>
      </c>
      <c r="G537" s="21">
        <v>212</v>
      </c>
      <c r="H537" s="21">
        <v>157</v>
      </c>
      <c r="M537" s="21">
        <v>3</v>
      </c>
      <c r="N537" s="37" t="s">
        <v>441</v>
      </c>
      <c r="O537" s="37"/>
      <c r="P537" s="37" t="s">
        <v>440</v>
      </c>
      <c r="R537" s="21" t="s">
        <v>445</v>
      </c>
    </row>
    <row r="538" spans="1:19" x14ac:dyDescent="0.45">
      <c r="A538" s="21">
        <v>504</v>
      </c>
      <c r="B538" s="21" t="s">
        <v>439</v>
      </c>
      <c r="C538" s="29" t="s">
        <v>68</v>
      </c>
      <c r="E538" s="21">
        <v>791</v>
      </c>
      <c r="F538" s="21">
        <v>128</v>
      </c>
      <c r="G538" s="21">
        <v>98</v>
      </c>
      <c r="H538" s="21">
        <v>73</v>
      </c>
      <c r="I538" s="21" t="s">
        <v>336</v>
      </c>
      <c r="K538" s="21" t="s">
        <v>336</v>
      </c>
      <c r="L538" s="21">
        <v>2</v>
      </c>
      <c r="M538" s="21">
        <v>1</v>
      </c>
      <c r="N538" s="27" t="s">
        <v>438</v>
      </c>
      <c r="O538" s="37"/>
      <c r="P538" s="33" t="s">
        <v>437</v>
      </c>
      <c r="S538" s="21" t="s">
        <v>67</v>
      </c>
    </row>
    <row r="539" spans="1:19" x14ac:dyDescent="0.45">
      <c r="A539" s="21">
        <v>505</v>
      </c>
      <c r="B539" s="21" t="s">
        <v>67</v>
      </c>
      <c r="C539" s="29" t="s">
        <v>68</v>
      </c>
      <c r="E539" s="21">
        <v>1819</v>
      </c>
      <c r="F539" s="21">
        <v>155</v>
      </c>
      <c r="G539" s="21">
        <v>165</v>
      </c>
      <c r="H539" s="21">
        <v>139</v>
      </c>
      <c r="I539" s="21" t="s">
        <v>336</v>
      </c>
      <c r="K539" s="21" t="s">
        <v>336</v>
      </c>
      <c r="M539" s="21">
        <v>1</v>
      </c>
      <c r="N539" s="27" t="s">
        <v>436</v>
      </c>
      <c r="O539" s="27"/>
      <c r="P539" s="27" t="s">
        <v>435</v>
      </c>
      <c r="R539" s="21" t="s">
        <v>439</v>
      </c>
    </row>
    <row r="540" spans="1:19" x14ac:dyDescent="0.45">
      <c r="A540" s="21">
        <v>506</v>
      </c>
      <c r="B540" s="21" t="s">
        <v>434</v>
      </c>
      <c r="C540" s="29" t="s">
        <v>68</v>
      </c>
      <c r="E540" s="21">
        <v>915</v>
      </c>
      <c r="F540" s="21">
        <v>128</v>
      </c>
      <c r="G540" s="21">
        <v>107</v>
      </c>
      <c r="H540" s="21">
        <v>86</v>
      </c>
      <c r="I540" s="21" t="s">
        <v>336</v>
      </c>
      <c r="K540" s="21" t="s">
        <v>336</v>
      </c>
      <c r="L540" s="21">
        <v>2</v>
      </c>
      <c r="M540" s="21">
        <v>1</v>
      </c>
      <c r="N540" s="29" t="s">
        <v>433</v>
      </c>
      <c r="O540" s="27"/>
      <c r="P540" s="23" t="s">
        <v>5375</v>
      </c>
      <c r="S540" s="21" t="s">
        <v>432</v>
      </c>
    </row>
    <row r="541" spans="1:19" x14ac:dyDescent="0.45">
      <c r="A541" s="21">
        <v>507</v>
      </c>
      <c r="B541" s="21" t="s">
        <v>432</v>
      </c>
      <c r="C541" s="29" t="s">
        <v>68</v>
      </c>
      <c r="E541" s="21">
        <v>1583</v>
      </c>
      <c r="F541" s="21">
        <v>163</v>
      </c>
      <c r="G541" s="21">
        <v>145</v>
      </c>
      <c r="H541" s="21">
        <v>126</v>
      </c>
      <c r="I541" s="21" t="s">
        <v>336</v>
      </c>
      <c r="K541" s="21" t="s">
        <v>336</v>
      </c>
      <c r="M541" s="21">
        <v>1</v>
      </c>
      <c r="N541" s="32" t="s">
        <v>430</v>
      </c>
      <c r="O541" s="29"/>
      <c r="P541" s="23" t="s">
        <v>431</v>
      </c>
      <c r="R541" s="21" t="s">
        <v>434</v>
      </c>
      <c r="S541" s="21" t="s">
        <v>174</v>
      </c>
    </row>
    <row r="542" spans="1:19" x14ac:dyDescent="0.45">
      <c r="A542" s="21">
        <v>508</v>
      </c>
      <c r="B542" s="21" t="s">
        <v>174</v>
      </c>
      <c r="C542" s="29" t="s">
        <v>68</v>
      </c>
      <c r="E542" s="21">
        <v>2827</v>
      </c>
      <c r="F542" s="21">
        <v>198</v>
      </c>
      <c r="G542" s="21">
        <v>206</v>
      </c>
      <c r="H542" s="21">
        <v>182</v>
      </c>
      <c r="I542" s="21" t="s">
        <v>336</v>
      </c>
      <c r="M542" s="21">
        <v>1</v>
      </c>
      <c r="N542" s="40" t="s">
        <v>1716</v>
      </c>
      <c r="O542" s="32"/>
      <c r="P542" s="27" t="s">
        <v>429</v>
      </c>
      <c r="R542" s="21" t="s">
        <v>432</v>
      </c>
    </row>
    <row r="543" spans="1:19" x14ac:dyDescent="0.45">
      <c r="A543" s="21">
        <v>509</v>
      </c>
      <c r="B543" s="21" t="s">
        <v>428</v>
      </c>
      <c r="C543" s="27" t="s">
        <v>78</v>
      </c>
      <c r="E543" s="21">
        <v>772</v>
      </c>
      <c r="F543" s="21">
        <v>121</v>
      </c>
      <c r="G543" s="21">
        <v>98</v>
      </c>
      <c r="H543" s="21">
        <v>73</v>
      </c>
      <c r="K543" s="21" t="s">
        <v>336</v>
      </c>
      <c r="L543" s="21">
        <v>2</v>
      </c>
      <c r="M543" s="21">
        <v>1</v>
      </c>
      <c r="N543" s="29" t="s">
        <v>427</v>
      </c>
      <c r="O543" s="40"/>
      <c r="P543" s="27" t="s">
        <v>426</v>
      </c>
      <c r="S543" s="21" t="s">
        <v>162</v>
      </c>
    </row>
    <row r="544" spans="1:19" x14ac:dyDescent="0.45">
      <c r="A544" s="21">
        <v>510</v>
      </c>
      <c r="B544" s="21" t="s">
        <v>162</v>
      </c>
      <c r="C544" s="27" t="s">
        <v>78</v>
      </c>
      <c r="E544" s="21">
        <v>1846</v>
      </c>
      <c r="F544" s="21">
        <v>162</v>
      </c>
      <c r="G544" s="21">
        <v>187</v>
      </c>
      <c r="H544" s="21">
        <v>106</v>
      </c>
      <c r="K544" s="21" t="s">
        <v>336</v>
      </c>
      <c r="M544" s="21">
        <v>1</v>
      </c>
      <c r="N544" s="38" t="s">
        <v>425</v>
      </c>
      <c r="O544" s="29"/>
      <c r="P544" s="27" t="s">
        <v>424</v>
      </c>
      <c r="R544" s="21" t="s">
        <v>428</v>
      </c>
    </row>
    <row r="545" spans="1:19" x14ac:dyDescent="0.45">
      <c r="A545" s="21">
        <v>511</v>
      </c>
      <c r="B545" s="21" t="s">
        <v>423</v>
      </c>
      <c r="C545" s="34" t="s">
        <v>12</v>
      </c>
      <c r="E545" s="21">
        <v>956</v>
      </c>
      <c r="F545" s="21">
        <v>137</v>
      </c>
      <c r="G545" s="21">
        <v>104</v>
      </c>
      <c r="H545" s="21">
        <v>94</v>
      </c>
      <c r="K545" s="21" t="s">
        <v>336</v>
      </c>
      <c r="L545" s="21">
        <v>5</v>
      </c>
      <c r="M545" s="21">
        <v>3</v>
      </c>
      <c r="N545" s="34" t="s">
        <v>422</v>
      </c>
      <c r="O545" s="38"/>
      <c r="P545" s="34" t="s">
        <v>421</v>
      </c>
      <c r="S545" s="21" t="s">
        <v>420</v>
      </c>
    </row>
    <row r="546" spans="1:19" x14ac:dyDescent="0.45">
      <c r="A546" s="21">
        <v>512</v>
      </c>
      <c r="B546" s="21" t="s">
        <v>420</v>
      </c>
      <c r="C546" s="34" t="s">
        <v>12</v>
      </c>
      <c r="E546" s="21">
        <v>2350</v>
      </c>
      <c r="F546" s="21">
        <v>181</v>
      </c>
      <c r="G546" s="21">
        <v>206</v>
      </c>
      <c r="H546" s="21">
        <v>133</v>
      </c>
      <c r="M546" s="21">
        <v>3</v>
      </c>
      <c r="N546" s="27" t="s">
        <v>419</v>
      </c>
      <c r="O546" s="34"/>
      <c r="P546" s="27" t="s">
        <v>418</v>
      </c>
      <c r="R546" s="21" t="s">
        <v>423</v>
      </c>
    </row>
    <row r="547" spans="1:19" x14ac:dyDescent="0.45">
      <c r="A547" s="21">
        <v>513</v>
      </c>
      <c r="B547" s="21" t="s">
        <v>417</v>
      </c>
      <c r="C547" s="31" t="s">
        <v>22</v>
      </c>
      <c r="E547" s="21">
        <v>956</v>
      </c>
      <c r="F547" s="21">
        <v>137</v>
      </c>
      <c r="G547" s="21">
        <v>104</v>
      </c>
      <c r="H547" s="21">
        <v>94</v>
      </c>
      <c r="K547" s="21" t="s">
        <v>336</v>
      </c>
      <c r="L547" s="21">
        <v>5</v>
      </c>
      <c r="M547" s="21">
        <v>3</v>
      </c>
      <c r="N547" s="29" t="s">
        <v>416</v>
      </c>
      <c r="O547" s="27"/>
      <c r="P547" s="27" t="s">
        <v>415</v>
      </c>
      <c r="S547" s="21" t="s">
        <v>414</v>
      </c>
    </row>
    <row r="548" spans="1:19" x14ac:dyDescent="0.45">
      <c r="A548" s="21">
        <v>514</v>
      </c>
      <c r="B548" s="21" t="s">
        <v>414</v>
      </c>
      <c r="C548" s="31" t="s">
        <v>22</v>
      </c>
      <c r="E548" s="21">
        <v>2350</v>
      </c>
      <c r="F548" s="21">
        <v>181</v>
      </c>
      <c r="G548" s="21">
        <v>206</v>
      </c>
      <c r="H548" s="21">
        <v>133</v>
      </c>
      <c r="M548" s="21">
        <v>3</v>
      </c>
      <c r="N548" s="27" t="s">
        <v>413</v>
      </c>
      <c r="O548" s="29"/>
      <c r="P548" s="31" t="s">
        <v>412</v>
      </c>
      <c r="R548" s="21" t="s">
        <v>417</v>
      </c>
    </row>
    <row r="549" spans="1:19" x14ac:dyDescent="0.45">
      <c r="A549" s="21">
        <v>515</v>
      </c>
      <c r="B549" s="21" t="s">
        <v>411</v>
      </c>
      <c r="C549" s="37" t="s">
        <v>111</v>
      </c>
      <c r="E549" s="21">
        <v>956</v>
      </c>
      <c r="F549" s="21">
        <v>137</v>
      </c>
      <c r="G549" s="21">
        <v>104</v>
      </c>
      <c r="H549" s="21">
        <v>94</v>
      </c>
      <c r="K549" s="21" t="s">
        <v>336</v>
      </c>
      <c r="L549" s="21">
        <v>5</v>
      </c>
      <c r="M549" s="21">
        <v>3</v>
      </c>
      <c r="N549" s="29" t="s">
        <v>410</v>
      </c>
      <c r="O549" s="27"/>
      <c r="P549" s="27" t="s">
        <v>409</v>
      </c>
      <c r="S549" s="21" t="s">
        <v>408</v>
      </c>
    </row>
    <row r="550" spans="1:19" x14ac:dyDescent="0.45">
      <c r="A550" s="21">
        <v>516</v>
      </c>
      <c r="B550" s="21" t="s">
        <v>408</v>
      </c>
      <c r="C550" s="37" t="s">
        <v>111</v>
      </c>
      <c r="E550" s="21">
        <v>2350</v>
      </c>
      <c r="F550" s="21">
        <v>181</v>
      </c>
      <c r="G550" s="21">
        <v>206</v>
      </c>
      <c r="H550" s="21">
        <v>133</v>
      </c>
      <c r="M550" s="21">
        <v>3</v>
      </c>
      <c r="N550" s="27" t="s">
        <v>407</v>
      </c>
      <c r="O550" s="29"/>
      <c r="P550" s="27" t="s">
        <v>406</v>
      </c>
      <c r="R550" s="21" t="s">
        <v>411</v>
      </c>
    </row>
    <row r="551" spans="1:19" x14ac:dyDescent="0.45">
      <c r="A551" s="21">
        <v>519</v>
      </c>
      <c r="B551" s="21" t="s">
        <v>405</v>
      </c>
      <c r="C551" s="29" t="s">
        <v>68</v>
      </c>
      <c r="D551" s="36" t="s">
        <v>72</v>
      </c>
      <c r="E551" s="21">
        <v>848</v>
      </c>
      <c r="F551" s="21">
        <v>137</v>
      </c>
      <c r="G551" s="21">
        <v>98</v>
      </c>
      <c r="H551" s="21">
        <v>80</v>
      </c>
      <c r="I551" s="21" t="s">
        <v>5404</v>
      </c>
      <c r="K551" s="21" t="s">
        <v>336</v>
      </c>
      <c r="M551" s="21">
        <v>1</v>
      </c>
      <c r="N551" s="36" t="s">
        <v>404</v>
      </c>
      <c r="O551" s="27"/>
      <c r="P551" s="36" t="s">
        <v>403</v>
      </c>
      <c r="S551" s="21" t="s">
        <v>402</v>
      </c>
    </row>
    <row r="552" spans="1:19" x14ac:dyDescent="0.45">
      <c r="A552" s="21">
        <v>520</v>
      </c>
      <c r="B552" s="21" t="s">
        <v>402</v>
      </c>
      <c r="C552" s="29" t="s">
        <v>68</v>
      </c>
      <c r="D552" s="36" t="s">
        <v>72</v>
      </c>
      <c r="E552" s="21">
        <v>1442</v>
      </c>
      <c r="F552" s="21">
        <v>158</v>
      </c>
      <c r="G552" s="21">
        <v>144</v>
      </c>
      <c r="H552" s="21">
        <v>107</v>
      </c>
      <c r="I552" s="21" t="s">
        <v>5404</v>
      </c>
      <c r="K552" s="21" t="s">
        <v>336</v>
      </c>
      <c r="M552" s="21">
        <v>1</v>
      </c>
      <c r="N552" s="36" t="s">
        <v>400</v>
      </c>
      <c r="O552" s="36"/>
      <c r="P552" s="36" t="s">
        <v>401</v>
      </c>
      <c r="R552" s="21" t="s">
        <v>405</v>
      </c>
      <c r="S552" s="21" t="s">
        <v>278</v>
      </c>
    </row>
    <row r="553" spans="1:19" x14ac:dyDescent="0.45">
      <c r="A553" s="21">
        <v>521</v>
      </c>
      <c r="B553" s="21" t="s">
        <v>278</v>
      </c>
      <c r="C553" s="29" t="s">
        <v>68</v>
      </c>
      <c r="D553" s="36" t="s">
        <v>72</v>
      </c>
      <c r="E553" s="21">
        <v>2734</v>
      </c>
      <c r="F553" s="21">
        <v>190</v>
      </c>
      <c r="G553" s="21">
        <v>226</v>
      </c>
      <c r="H553" s="21">
        <v>146</v>
      </c>
      <c r="I553" s="21" t="s">
        <v>5405</v>
      </c>
      <c r="K553" s="21" t="s">
        <v>336</v>
      </c>
      <c r="M553" s="21">
        <v>1</v>
      </c>
      <c r="N553" s="36" t="s">
        <v>400</v>
      </c>
      <c r="O553" s="36"/>
      <c r="P553" s="36" t="s">
        <v>399</v>
      </c>
      <c r="R553" s="21" t="s">
        <v>402</v>
      </c>
    </row>
    <row r="554" spans="1:19" x14ac:dyDescent="0.45">
      <c r="A554" s="21">
        <v>522</v>
      </c>
      <c r="B554" s="21" t="s">
        <v>398</v>
      </c>
      <c r="C554" s="23" t="s">
        <v>8</v>
      </c>
      <c r="D554" s="36"/>
      <c r="E554" s="21">
        <v>882</v>
      </c>
      <c r="F554" s="21">
        <v>128</v>
      </c>
      <c r="G554" s="21">
        <v>118</v>
      </c>
      <c r="H554" s="21">
        <v>64</v>
      </c>
      <c r="K554" s="21" t="s">
        <v>336</v>
      </c>
      <c r="M554" s="21">
        <v>3</v>
      </c>
      <c r="N554" s="23" t="s">
        <v>397</v>
      </c>
      <c r="O554" s="36"/>
      <c r="P554" s="23" t="s">
        <v>394</v>
      </c>
      <c r="S554" s="21" t="s">
        <v>396</v>
      </c>
    </row>
    <row r="555" spans="1:19" x14ac:dyDescent="0.45">
      <c r="A555" s="21">
        <v>523</v>
      </c>
      <c r="B555" s="21" t="s">
        <v>396</v>
      </c>
      <c r="C555" s="23" t="s">
        <v>8</v>
      </c>
      <c r="E555" s="21">
        <v>2428</v>
      </c>
      <c r="F555" s="21">
        <v>181</v>
      </c>
      <c r="G555" s="21">
        <v>211</v>
      </c>
      <c r="H555" s="21">
        <v>136</v>
      </c>
      <c r="K555" s="21" t="s">
        <v>336</v>
      </c>
      <c r="M555" s="21">
        <v>3</v>
      </c>
      <c r="N555" s="26" t="s">
        <v>395</v>
      </c>
      <c r="O555" s="23"/>
      <c r="P555" s="23" t="s">
        <v>5376</v>
      </c>
      <c r="Q555" s="23" t="s">
        <v>94</v>
      </c>
      <c r="R555" s="21" t="s">
        <v>398</v>
      </c>
    </row>
    <row r="556" spans="1:19" x14ac:dyDescent="0.45">
      <c r="A556" s="21">
        <v>524</v>
      </c>
      <c r="B556" s="21" t="s">
        <v>2401</v>
      </c>
      <c r="C556" s="39" t="s">
        <v>43</v>
      </c>
      <c r="E556" s="21">
        <v>1205</v>
      </c>
      <c r="F556" s="21">
        <v>146</v>
      </c>
      <c r="G556" s="21">
        <v>121</v>
      </c>
      <c r="H556" s="21">
        <v>110</v>
      </c>
      <c r="K556" s="21" t="s">
        <v>336</v>
      </c>
      <c r="L556" s="21">
        <v>5</v>
      </c>
      <c r="M556" s="21">
        <v>3</v>
      </c>
      <c r="N556" s="39" t="s">
        <v>2435</v>
      </c>
      <c r="O556" s="26"/>
      <c r="P556" s="33" t="s">
        <v>2556</v>
      </c>
      <c r="S556" s="21" t="s">
        <v>2402</v>
      </c>
    </row>
    <row r="557" spans="1:19" x14ac:dyDescent="0.45">
      <c r="A557" s="21">
        <v>525</v>
      </c>
      <c r="B557" s="21" t="s">
        <v>2402</v>
      </c>
      <c r="C557" s="39" t="s">
        <v>43</v>
      </c>
      <c r="E557" s="21">
        <v>2029</v>
      </c>
      <c r="F557" s="21">
        <v>172</v>
      </c>
      <c r="G557" s="21">
        <v>174</v>
      </c>
      <c r="H557" s="21">
        <v>143</v>
      </c>
      <c r="M557" s="21">
        <v>3</v>
      </c>
      <c r="N557" s="39" t="s">
        <v>515</v>
      </c>
      <c r="O557" s="33"/>
      <c r="P557" s="39" t="s">
        <v>2557</v>
      </c>
      <c r="R557" s="21" t="s">
        <v>2401</v>
      </c>
      <c r="S557" s="21" t="s">
        <v>2403</v>
      </c>
    </row>
    <row r="558" spans="1:19" x14ac:dyDescent="0.45">
      <c r="A558" s="21">
        <v>526</v>
      </c>
      <c r="B558" s="21" t="s">
        <v>2403</v>
      </c>
      <c r="C558" s="39" t="s">
        <v>43</v>
      </c>
      <c r="D558" s="24"/>
      <c r="E558" s="21">
        <v>3228</v>
      </c>
      <c r="F558" s="21">
        <v>198</v>
      </c>
      <c r="G558" s="21">
        <v>226</v>
      </c>
      <c r="H558" s="21">
        <v>201</v>
      </c>
      <c r="M558" s="21">
        <v>3</v>
      </c>
      <c r="N558" s="39" t="s">
        <v>515</v>
      </c>
      <c r="O558" s="33"/>
      <c r="P558" s="39" t="s">
        <v>2558</v>
      </c>
      <c r="R558" s="21" t="s">
        <v>2402</v>
      </c>
    </row>
    <row r="559" spans="1:19" x14ac:dyDescent="0.45">
      <c r="A559" s="21">
        <v>527</v>
      </c>
      <c r="B559" s="21" t="s">
        <v>2822</v>
      </c>
      <c r="C559" s="36" t="s">
        <v>72</v>
      </c>
      <c r="D559" s="25" t="s">
        <v>18</v>
      </c>
      <c r="E559" s="21">
        <v>1016</v>
      </c>
      <c r="F559" s="21">
        <v>163</v>
      </c>
      <c r="G559" s="21">
        <v>107</v>
      </c>
      <c r="H559" s="21">
        <v>85</v>
      </c>
      <c r="M559" s="21">
        <v>1</v>
      </c>
      <c r="N559" s="36" t="s">
        <v>2832</v>
      </c>
      <c r="P559" s="36" t="s">
        <v>2838</v>
      </c>
      <c r="S559" s="21" t="s">
        <v>3196</v>
      </c>
    </row>
    <row r="560" spans="1:19" x14ac:dyDescent="0.45">
      <c r="A560" s="21">
        <v>528</v>
      </c>
      <c r="B560" s="21" t="s">
        <v>3196</v>
      </c>
      <c r="C560" s="36" t="s">
        <v>72</v>
      </c>
      <c r="D560" s="25" t="s">
        <v>18</v>
      </c>
      <c r="E560" s="21">
        <v>1716</v>
      </c>
      <c r="F560" s="21">
        <v>167</v>
      </c>
      <c r="G560" s="21">
        <v>161</v>
      </c>
      <c r="H560" s="21">
        <v>119</v>
      </c>
      <c r="M560" s="21">
        <v>1</v>
      </c>
      <c r="N560" s="36" t="s">
        <v>2832</v>
      </c>
      <c r="P560" s="25" t="s">
        <v>3210</v>
      </c>
      <c r="R560" s="21" t="s">
        <v>2822</v>
      </c>
    </row>
    <row r="561" spans="1:19" x14ac:dyDescent="0.45">
      <c r="A561" s="21">
        <v>529</v>
      </c>
      <c r="B561" s="21" t="s">
        <v>393</v>
      </c>
      <c r="C561" s="33" t="s">
        <v>3</v>
      </c>
      <c r="E561" s="21">
        <v>1376</v>
      </c>
      <c r="F561" s="21">
        <v>155</v>
      </c>
      <c r="G561" s="21">
        <v>154</v>
      </c>
      <c r="H561" s="21">
        <v>85</v>
      </c>
      <c r="K561" s="21" t="s">
        <v>336</v>
      </c>
      <c r="M561" s="21">
        <v>3</v>
      </c>
      <c r="N561" s="33" t="s">
        <v>392</v>
      </c>
      <c r="O561" s="32"/>
      <c r="P561" s="33" t="s">
        <v>391</v>
      </c>
      <c r="S561" s="21" t="s">
        <v>390</v>
      </c>
    </row>
    <row r="562" spans="1:19" x14ac:dyDescent="0.45">
      <c r="A562" s="21">
        <v>530</v>
      </c>
      <c r="B562" s="21" t="s">
        <v>390</v>
      </c>
      <c r="C562" s="33" t="s">
        <v>3</v>
      </c>
      <c r="D562" s="24" t="s">
        <v>4</v>
      </c>
      <c r="E562" s="21">
        <v>3244</v>
      </c>
      <c r="F562" s="21">
        <v>242</v>
      </c>
      <c r="G562" s="21">
        <v>255</v>
      </c>
      <c r="H562" s="21">
        <v>129</v>
      </c>
      <c r="K562" s="21" t="s">
        <v>336</v>
      </c>
      <c r="M562" s="21">
        <v>3</v>
      </c>
      <c r="N562" s="33" t="s">
        <v>389</v>
      </c>
      <c r="O562" s="32"/>
      <c r="P562" s="24" t="s">
        <v>388</v>
      </c>
      <c r="R562" s="21" t="s">
        <v>393</v>
      </c>
    </row>
    <row r="563" spans="1:19" x14ac:dyDescent="0.45">
      <c r="A563" s="21">
        <v>531</v>
      </c>
      <c r="B563" s="21" t="s">
        <v>3197</v>
      </c>
      <c r="C563" s="29" t="s">
        <v>68</v>
      </c>
      <c r="E563" s="21">
        <v>1682</v>
      </c>
      <c r="F563" s="21">
        <v>230</v>
      </c>
      <c r="G563" s="21">
        <v>114</v>
      </c>
      <c r="H563" s="21">
        <v>163</v>
      </c>
      <c r="K563" s="21" t="s">
        <v>336</v>
      </c>
      <c r="L563" s="21">
        <v>10</v>
      </c>
      <c r="M563" s="21">
        <v>3</v>
      </c>
      <c r="N563" s="25" t="s">
        <v>570</v>
      </c>
      <c r="P563" s="38" t="s">
        <v>3211</v>
      </c>
    </row>
    <row r="564" spans="1:19" x14ac:dyDescent="0.45">
      <c r="A564" s="21">
        <v>532</v>
      </c>
      <c r="B564" s="21" t="s">
        <v>2404</v>
      </c>
      <c r="C564" s="26" t="s">
        <v>47</v>
      </c>
      <c r="D564" s="34"/>
      <c r="E564" s="21">
        <v>1315</v>
      </c>
      <c r="F564" s="21">
        <v>181</v>
      </c>
      <c r="G564" s="21">
        <v>134</v>
      </c>
      <c r="H564" s="21">
        <v>87</v>
      </c>
      <c r="I564" s="21" t="s">
        <v>336</v>
      </c>
      <c r="L564" s="21">
        <v>10</v>
      </c>
      <c r="M564" s="21">
        <v>5</v>
      </c>
      <c r="N564" s="26" t="s">
        <v>600</v>
      </c>
      <c r="O564" s="32"/>
      <c r="P564" s="26" t="s">
        <v>2559</v>
      </c>
      <c r="S564" s="21" t="s">
        <v>2405</v>
      </c>
    </row>
    <row r="565" spans="1:19" x14ac:dyDescent="0.45">
      <c r="A565" s="21">
        <v>533</v>
      </c>
      <c r="B565" s="21" t="s">
        <v>2405</v>
      </c>
      <c r="C565" s="26" t="s">
        <v>47</v>
      </c>
      <c r="D565" s="34"/>
      <c r="E565" s="21">
        <v>2169</v>
      </c>
      <c r="F565" s="21">
        <v>198</v>
      </c>
      <c r="G565" s="21">
        <v>180</v>
      </c>
      <c r="H565" s="21">
        <v>134</v>
      </c>
      <c r="I565" s="21" t="s">
        <v>336</v>
      </c>
      <c r="M565" s="21">
        <v>5</v>
      </c>
      <c r="N565" s="26" t="s">
        <v>2436</v>
      </c>
      <c r="O565" s="32"/>
      <c r="P565" s="26" t="s">
        <v>2560</v>
      </c>
      <c r="R565" s="21" t="s">
        <v>2404</v>
      </c>
      <c r="S565" s="21" t="s">
        <v>2406</v>
      </c>
    </row>
    <row r="566" spans="1:19" x14ac:dyDescent="0.45">
      <c r="A566" s="21">
        <v>534</v>
      </c>
      <c r="B566" s="21" t="s">
        <v>2406</v>
      </c>
      <c r="C566" s="26" t="s">
        <v>47</v>
      </c>
      <c r="D566" s="34"/>
      <c r="E566" s="21">
        <v>3337</v>
      </c>
      <c r="F566" s="21">
        <v>233</v>
      </c>
      <c r="G566" s="21">
        <v>243</v>
      </c>
      <c r="H566" s="21">
        <v>158</v>
      </c>
      <c r="I566" s="21" t="s">
        <v>336</v>
      </c>
      <c r="M566" s="21">
        <v>5</v>
      </c>
      <c r="N566" s="26" t="s">
        <v>536</v>
      </c>
      <c r="O566" s="29"/>
      <c r="P566" s="26" t="s">
        <v>2561</v>
      </c>
      <c r="R566" s="21" t="s">
        <v>2405</v>
      </c>
    </row>
    <row r="567" spans="1:19" x14ac:dyDescent="0.45">
      <c r="A567" s="21">
        <v>535</v>
      </c>
      <c r="B567" s="21" t="s">
        <v>2407</v>
      </c>
      <c r="C567" s="37" t="s">
        <v>111</v>
      </c>
      <c r="D567" s="34"/>
      <c r="E567" s="21">
        <v>839</v>
      </c>
      <c r="F567" s="21">
        <v>137</v>
      </c>
      <c r="G567" s="21">
        <v>98</v>
      </c>
      <c r="H567" s="21">
        <v>78</v>
      </c>
      <c r="K567" s="21" t="s">
        <v>336</v>
      </c>
      <c r="L567" s="21">
        <v>5</v>
      </c>
      <c r="M567" s="21">
        <v>3</v>
      </c>
      <c r="N567" s="37" t="s">
        <v>1123</v>
      </c>
      <c r="O567" s="34"/>
      <c r="P567" s="33" t="s">
        <v>2562</v>
      </c>
      <c r="S567" s="21" t="s">
        <v>2408</v>
      </c>
    </row>
    <row r="568" spans="1:19" x14ac:dyDescent="0.45">
      <c r="A568" s="21">
        <v>536</v>
      </c>
      <c r="B568" s="21" t="s">
        <v>2408</v>
      </c>
      <c r="C568" s="33" t="s">
        <v>3</v>
      </c>
      <c r="D568" s="37" t="s">
        <v>111</v>
      </c>
      <c r="E568" s="21">
        <v>1392</v>
      </c>
      <c r="F568" s="21">
        <v>181</v>
      </c>
      <c r="G568" s="21">
        <v>128</v>
      </c>
      <c r="H568" s="21">
        <v>109</v>
      </c>
      <c r="M568" s="21">
        <v>3</v>
      </c>
      <c r="N568" s="37" t="s">
        <v>1123</v>
      </c>
      <c r="O568" s="23"/>
      <c r="P568" s="33" t="s">
        <v>2563</v>
      </c>
      <c r="R568" s="21" t="s">
        <v>2407</v>
      </c>
      <c r="S568" s="21" t="s">
        <v>2409</v>
      </c>
    </row>
    <row r="569" spans="1:19" x14ac:dyDescent="0.45">
      <c r="A569" s="21">
        <v>537</v>
      </c>
      <c r="B569" s="21" t="s">
        <v>2409</v>
      </c>
      <c r="C569" s="33" t="s">
        <v>3</v>
      </c>
      <c r="D569" s="37" t="s">
        <v>111</v>
      </c>
      <c r="E569" s="21">
        <v>2564</v>
      </c>
      <c r="F569" s="21">
        <v>233</v>
      </c>
      <c r="G569" s="21">
        <v>188</v>
      </c>
      <c r="H569" s="21">
        <v>150</v>
      </c>
      <c r="M569" s="21">
        <v>3</v>
      </c>
      <c r="N569" s="37" t="s">
        <v>1123</v>
      </c>
      <c r="O569" s="23"/>
      <c r="P569" s="33" t="s">
        <v>2564</v>
      </c>
      <c r="R569" s="21" t="s">
        <v>2408</v>
      </c>
    </row>
    <row r="570" spans="1:19" x14ac:dyDescent="0.45">
      <c r="A570" s="21">
        <v>538</v>
      </c>
      <c r="B570" s="21" t="s">
        <v>2410</v>
      </c>
      <c r="C570" s="26" t="s">
        <v>47</v>
      </c>
      <c r="E570" s="21">
        <v>2562</v>
      </c>
      <c r="F570" s="21">
        <v>260</v>
      </c>
      <c r="G570" s="21">
        <v>172</v>
      </c>
      <c r="H570" s="21">
        <v>160</v>
      </c>
      <c r="K570" s="21" t="s">
        <v>336</v>
      </c>
      <c r="L570" s="21">
        <v>10</v>
      </c>
      <c r="M570" s="21">
        <v>5</v>
      </c>
      <c r="N570" s="26" t="s">
        <v>2437</v>
      </c>
      <c r="O570" s="23"/>
      <c r="P570" s="26" t="s">
        <v>2565</v>
      </c>
    </row>
    <row r="571" spans="1:19" x14ac:dyDescent="0.45">
      <c r="A571" s="21">
        <v>539</v>
      </c>
      <c r="B571" s="21" t="s">
        <v>2411</v>
      </c>
      <c r="C571" s="26" t="s">
        <v>47</v>
      </c>
      <c r="D571" s="31"/>
      <c r="E571" s="21">
        <v>2788</v>
      </c>
      <c r="F571" s="21">
        <v>181</v>
      </c>
      <c r="G571" s="21">
        <v>231</v>
      </c>
      <c r="H571" s="21">
        <v>153</v>
      </c>
      <c r="K571" s="21" t="s">
        <v>336</v>
      </c>
      <c r="L571" s="21">
        <v>10</v>
      </c>
      <c r="M571" s="21">
        <v>5</v>
      </c>
      <c r="N571" s="26" t="s">
        <v>2436</v>
      </c>
      <c r="O571" s="32"/>
      <c r="P571" s="26" t="s">
        <v>2565</v>
      </c>
    </row>
    <row r="572" spans="1:19" x14ac:dyDescent="0.45">
      <c r="A572" s="21">
        <v>543</v>
      </c>
      <c r="B572" s="21" t="s">
        <v>2412</v>
      </c>
      <c r="C572" s="35" t="s">
        <v>32</v>
      </c>
      <c r="D572" s="30" t="s">
        <v>29</v>
      </c>
      <c r="E572" s="21">
        <v>706</v>
      </c>
      <c r="F572" s="21">
        <v>102</v>
      </c>
      <c r="G572" s="21">
        <v>83</v>
      </c>
      <c r="H572" s="21">
        <v>99</v>
      </c>
      <c r="K572" s="21" t="s">
        <v>336</v>
      </c>
      <c r="L572" s="21">
        <v>2</v>
      </c>
      <c r="M572" s="21">
        <v>1</v>
      </c>
      <c r="N572" s="35" t="s">
        <v>627</v>
      </c>
      <c r="O572" s="32"/>
      <c r="P572" s="30" t="s">
        <v>2566</v>
      </c>
      <c r="S572" s="21" t="s">
        <v>2413</v>
      </c>
    </row>
    <row r="573" spans="1:19" x14ac:dyDescent="0.45">
      <c r="A573" s="21">
        <v>544</v>
      </c>
      <c r="B573" s="21" t="s">
        <v>2413</v>
      </c>
      <c r="C573" s="35" t="s">
        <v>32</v>
      </c>
      <c r="D573" s="30" t="s">
        <v>29</v>
      </c>
      <c r="E573" s="21">
        <v>1144</v>
      </c>
      <c r="F573" s="21">
        <v>120</v>
      </c>
      <c r="G573" s="21">
        <v>100</v>
      </c>
      <c r="H573" s="21">
        <v>173</v>
      </c>
      <c r="M573" s="21">
        <v>1</v>
      </c>
      <c r="N573" s="35" t="s">
        <v>627</v>
      </c>
      <c r="O573" s="32"/>
      <c r="P573" s="30" t="s">
        <v>2566</v>
      </c>
      <c r="R573" s="21" t="s">
        <v>2412</v>
      </c>
      <c r="S573" s="21" t="s">
        <v>2414</v>
      </c>
    </row>
    <row r="574" spans="1:19" x14ac:dyDescent="0.45">
      <c r="A574" s="21">
        <v>545</v>
      </c>
      <c r="B574" s="21" t="s">
        <v>2414</v>
      </c>
      <c r="C574" s="35" t="s">
        <v>32</v>
      </c>
      <c r="D574" s="30" t="s">
        <v>29</v>
      </c>
      <c r="E574" s="21">
        <v>2447</v>
      </c>
      <c r="F574" s="21">
        <v>155</v>
      </c>
      <c r="G574" s="21">
        <v>203</v>
      </c>
      <c r="H574" s="21">
        <v>175</v>
      </c>
      <c r="M574" s="21">
        <v>1</v>
      </c>
      <c r="N574" s="35" t="s">
        <v>2438</v>
      </c>
      <c r="O574" s="38"/>
      <c r="P574" s="30" t="s">
        <v>2567</v>
      </c>
      <c r="R574" s="21" t="s">
        <v>2413</v>
      </c>
    </row>
    <row r="575" spans="1:19" x14ac:dyDescent="0.45">
      <c r="A575" s="21">
        <v>550</v>
      </c>
      <c r="B575" s="21" t="s">
        <v>2415</v>
      </c>
      <c r="C575" s="37" t="s">
        <v>111</v>
      </c>
      <c r="D575" s="32"/>
      <c r="E575" s="21">
        <v>2090</v>
      </c>
      <c r="F575" s="21">
        <v>172</v>
      </c>
      <c r="G575" s="21">
        <v>189</v>
      </c>
      <c r="H575" s="21">
        <v>129</v>
      </c>
      <c r="K575" s="21" t="s">
        <v>336</v>
      </c>
      <c r="M575" s="21">
        <v>1</v>
      </c>
      <c r="N575" s="29" t="s">
        <v>447</v>
      </c>
      <c r="O575" s="38"/>
      <c r="P575" s="37" t="s">
        <v>2568</v>
      </c>
    </row>
    <row r="576" spans="1:19" x14ac:dyDescent="0.45">
      <c r="A576" s="21">
        <v>550</v>
      </c>
      <c r="B576" s="21" t="s">
        <v>2416</v>
      </c>
      <c r="C576" s="37" t="s">
        <v>111</v>
      </c>
      <c r="E576" s="21">
        <v>2090</v>
      </c>
      <c r="F576" s="21">
        <v>172</v>
      </c>
      <c r="G576" s="21">
        <v>189</v>
      </c>
      <c r="H576" s="21">
        <v>129</v>
      </c>
      <c r="K576" s="21" t="s">
        <v>336</v>
      </c>
      <c r="M576" s="21">
        <v>1</v>
      </c>
      <c r="N576" s="29" t="s">
        <v>447</v>
      </c>
      <c r="O576" s="40"/>
      <c r="P576" s="37" t="s">
        <v>2568</v>
      </c>
    </row>
    <row r="577" spans="1:19" x14ac:dyDescent="0.45">
      <c r="A577" s="21">
        <v>554</v>
      </c>
      <c r="B577" s="21" t="s">
        <v>2823</v>
      </c>
      <c r="C577" s="31" t="s">
        <v>22</v>
      </c>
      <c r="E577" s="21">
        <v>1442</v>
      </c>
      <c r="F577" s="21">
        <v>172</v>
      </c>
      <c r="G577" s="21">
        <v>153</v>
      </c>
      <c r="H577" s="21">
        <v>86</v>
      </c>
      <c r="K577" s="21" t="s">
        <v>336</v>
      </c>
      <c r="L577" s="21">
        <v>10</v>
      </c>
      <c r="M577" s="21">
        <v>3</v>
      </c>
      <c r="N577" s="29" t="s">
        <v>2833</v>
      </c>
      <c r="P577" s="31" t="s">
        <v>2839</v>
      </c>
      <c r="S577" s="21" t="s">
        <v>5407</v>
      </c>
    </row>
    <row r="578" spans="1:19" x14ac:dyDescent="0.45">
      <c r="A578" s="21">
        <v>554</v>
      </c>
      <c r="B578" s="21" t="s">
        <v>3935</v>
      </c>
      <c r="C578" s="40" t="s">
        <v>62</v>
      </c>
      <c r="E578" s="21">
        <v>1442</v>
      </c>
      <c r="F578" s="21">
        <v>172</v>
      </c>
      <c r="G578" s="21">
        <v>153</v>
      </c>
      <c r="H578" s="21">
        <v>86</v>
      </c>
      <c r="N578" s="40" t="s">
        <v>3942</v>
      </c>
      <c r="P578" s="40" t="s">
        <v>3951</v>
      </c>
      <c r="S578" s="21" t="s">
        <v>5409</v>
      </c>
    </row>
    <row r="579" spans="1:19" x14ac:dyDescent="0.45">
      <c r="A579" s="21">
        <v>555</v>
      </c>
      <c r="B579" s="21" t="s">
        <v>5345</v>
      </c>
      <c r="C579" s="31" t="s">
        <v>22</v>
      </c>
      <c r="E579" s="21">
        <v>3105</v>
      </c>
      <c r="F579" s="21">
        <v>233</v>
      </c>
      <c r="G579" s="21">
        <v>263</v>
      </c>
      <c r="H579" s="21">
        <v>114</v>
      </c>
      <c r="M579" s="21">
        <v>3</v>
      </c>
      <c r="N579" s="29" t="s">
        <v>2833</v>
      </c>
      <c r="P579" s="39" t="s">
        <v>2840</v>
      </c>
      <c r="R579" s="21" t="s">
        <v>2823</v>
      </c>
    </row>
    <row r="580" spans="1:19" x14ac:dyDescent="0.45">
      <c r="A580" s="21">
        <v>555</v>
      </c>
      <c r="B580" s="21" t="s">
        <v>5410</v>
      </c>
      <c r="C580" s="40" t="s">
        <v>62</v>
      </c>
      <c r="E580" s="21">
        <v>3105</v>
      </c>
      <c r="F580" s="21">
        <v>233</v>
      </c>
      <c r="G580" s="21">
        <v>263</v>
      </c>
      <c r="H580" s="21">
        <v>114</v>
      </c>
      <c r="N580" s="40" t="s">
        <v>3942</v>
      </c>
      <c r="P580" s="31" t="s">
        <v>3952</v>
      </c>
      <c r="R580" s="21" t="s">
        <v>3935</v>
      </c>
    </row>
    <row r="581" spans="1:19" x14ac:dyDescent="0.45">
      <c r="A581" s="21">
        <v>556</v>
      </c>
      <c r="B581" s="21" t="s">
        <v>2417</v>
      </c>
      <c r="C581" s="34" t="s">
        <v>12</v>
      </c>
      <c r="D581" s="32"/>
      <c r="E581" s="21">
        <v>2274</v>
      </c>
      <c r="F581" s="21">
        <v>181</v>
      </c>
      <c r="G581" s="21">
        <v>201</v>
      </c>
      <c r="H581" s="21">
        <v>130</v>
      </c>
      <c r="K581" s="21" t="s">
        <v>336</v>
      </c>
      <c r="L581" s="21">
        <v>5</v>
      </c>
      <c r="M581" s="21">
        <v>1</v>
      </c>
      <c r="N581" s="34" t="s">
        <v>2439</v>
      </c>
      <c r="O581" s="32"/>
      <c r="P581" s="34" t="s">
        <v>2569</v>
      </c>
    </row>
    <row r="582" spans="1:19" x14ac:dyDescent="0.45">
      <c r="A582" s="21">
        <v>557</v>
      </c>
      <c r="B582" s="21" t="s">
        <v>2418</v>
      </c>
      <c r="C582" s="30" t="s">
        <v>29</v>
      </c>
      <c r="D582" s="39" t="s">
        <v>43</v>
      </c>
      <c r="E582" s="21">
        <v>1224</v>
      </c>
      <c r="F582" s="21">
        <v>137</v>
      </c>
      <c r="G582" s="21">
        <v>118</v>
      </c>
      <c r="H582" s="21">
        <v>128</v>
      </c>
      <c r="I582" s="21" t="s">
        <v>5404</v>
      </c>
      <c r="K582" s="21" t="s">
        <v>336</v>
      </c>
      <c r="L582" s="21">
        <v>2</v>
      </c>
      <c r="M582" s="21">
        <v>1</v>
      </c>
      <c r="N582" s="29" t="s">
        <v>2440</v>
      </c>
      <c r="O582" s="32"/>
      <c r="P582" s="39" t="s">
        <v>2570</v>
      </c>
      <c r="S582" s="21" t="s">
        <v>2419</v>
      </c>
    </row>
    <row r="583" spans="1:19" x14ac:dyDescent="0.45">
      <c r="A583" s="21">
        <v>558</v>
      </c>
      <c r="B583" s="21" t="s">
        <v>2419</v>
      </c>
      <c r="C583" s="30" t="s">
        <v>29</v>
      </c>
      <c r="D583" s="39" t="s">
        <v>43</v>
      </c>
      <c r="E583" s="21">
        <v>2542</v>
      </c>
      <c r="F583" s="21">
        <v>172</v>
      </c>
      <c r="G583" s="21">
        <v>188</v>
      </c>
      <c r="H583" s="21">
        <v>200</v>
      </c>
      <c r="I583" s="21" t="s">
        <v>5404</v>
      </c>
      <c r="M583" s="21">
        <v>1</v>
      </c>
      <c r="N583" s="39" t="s">
        <v>2441</v>
      </c>
      <c r="O583" s="32"/>
      <c r="P583" s="39" t="s">
        <v>2571</v>
      </c>
      <c r="R583" s="21" t="s">
        <v>2418</v>
      </c>
    </row>
    <row r="584" spans="1:19" x14ac:dyDescent="0.45">
      <c r="A584" s="21">
        <v>559</v>
      </c>
      <c r="B584" s="21" t="s">
        <v>2824</v>
      </c>
      <c r="C584" s="26" t="s">
        <v>47</v>
      </c>
      <c r="D584" s="27" t="s">
        <v>78</v>
      </c>
      <c r="E584" s="21">
        <v>1372</v>
      </c>
      <c r="F584" s="21">
        <v>137</v>
      </c>
      <c r="G584" s="21">
        <v>132</v>
      </c>
      <c r="H584" s="21">
        <v>132</v>
      </c>
      <c r="M584" s="21">
        <v>3</v>
      </c>
      <c r="N584" s="26" t="s">
        <v>2834</v>
      </c>
      <c r="P584" s="35" t="s">
        <v>2841</v>
      </c>
      <c r="S584" s="21" t="s">
        <v>2825</v>
      </c>
    </row>
    <row r="585" spans="1:19" x14ac:dyDescent="0.45">
      <c r="A585" s="21">
        <v>560</v>
      </c>
      <c r="B585" s="21" t="s">
        <v>2825</v>
      </c>
      <c r="C585" s="26" t="s">
        <v>47</v>
      </c>
      <c r="D585" s="27" t="s">
        <v>78</v>
      </c>
      <c r="E585" s="21">
        <v>2283</v>
      </c>
      <c r="F585" s="21">
        <v>163</v>
      </c>
      <c r="G585" s="21">
        <v>163</v>
      </c>
      <c r="H585" s="21">
        <v>222</v>
      </c>
      <c r="M585" s="21">
        <v>3</v>
      </c>
      <c r="N585" s="26" t="s">
        <v>2835</v>
      </c>
      <c r="P585" s="35" t="s">
        <v>2842</v>
      </c>
      <c r="R585" s="21" t="s">
        <v>2824</v>
      </c>
    </row>
    <row r="586" spans="1:19" x14ac:dyDescent="0.45">
      <c r="A586" s="21">
        <v>561</v>
      </c>
      <c r="B586" s="21" t="s">
        <v>2420</v>
      </c>
      <c r="C586" s="36" t="s">
        <v>72</v>
      </c>
      <c r="D586" s="25" t="s">
        <v>18</v>
      </c>
      <c r="E586" s="21">
        <v>2550</v>
      </c>
      <c r="F586" s="21">
        <v>176</v>
      </c>
      <c r="G586" s="21">
        <v>204</v>
      </c>
      <c r="H586" s="21">
        <v>167</v>
      </c>
      <c r="K586" s="21" t="s">
        <v>336</v>
      </c>
      <c r="L586" s="21">
        <v>10</v>
      </c>
      <c r="M586" s="21">
        <v>5</v>
      </c>
      <c r="N586" s="36" t="s">
        <v>2442</v>
      </c>
      <c r="O586" s="30"/>
      <c r="P586" s="36" t="s">
        <v>2572</v>
      </c>
    </row>
    <row r="587" spans="1:19" x14ac:dyDescent="0.45">
      <c r="A587" s="21">
        <v>562</v>
      </c>
      <c r="B587" s="21" t="s">
        <v>387</v>
      </c>
      <c r="C587" s="32" t="s">
        <v>16</v>
      </c>
      <c r="D587" s="27"/>
      <c r="E587" s="21">
        <v>982</v>
      </c>
      <c r="F587" s="21">
        <v>116</v>
      </c>
      <c r="G587" s="21">
        <v>95</v>
      </c>
      <c r="H587" s="21">
        <v>141</v>
      </c>
      <c r="I587" s="21" t="s">
        <v>336</v>
      </c>
      <c r="K587" s="21" t="s">
        <v>336</v>
      </c>
      <c r="M587" s="21">
        <v>3</v>
      </c>
      <c r="N587" s="32" t="s">
        <v>384</v>
      </c>
      <c r="O587" s="29"/>
      <c r="P587" s="27" t="s">
        <v>386</v>
      </c>
      <c r="S587" s="21" t="s">
        <v>385</v>
      </c>
    </row>
    <row r="588" spans="1:19" x14ac:dyDescent="0.45">
      <c r="A588" s="21">
        <v>563</v>
      </c>
      <c r="B588" s="21" t="s">
        <v>385</v>
      </c>
      <c r="C588" s="32" t="s">
        <v>16</v>
      </c>
      <c r="D588" s="27"/>
      <c r="E588" s="21">
        <v>2273</v>
      </c>
      <c r="F588" s="21">
        <v>151</v>
      </c>
      <c r="G588" s="21">
        <v>163</v>
      </c>
      <c r="H588" s="21">
        <v>237</v>
      </c>
      <c r="I588" s="21" t="s">
        <v>336</v>
      </c>
      <c r="M588" s="21">
        <v>3</v>
      </c>
      <c r="N588" s="32" t="s">
        <v>384</v>
      </c>
      <c r="O588" s="27"/>
      <c r="P588" s="27" t="s">
        <v>383</v>
      </c>
      <c r="R588" s="21" t="s">
        <v>387</v>
      </c>
    </row>
    <row r="589" spans="1:19" x14ac:dyDescent="0.45">
      <c r="A589" s="21">
        <v>564</v>
      </c>
      <c r="B589" s="21" t="s">
        <v>2421</v>
      </c>
      <c r="C589" s="39" t="s">
        <v>43</v>
      </c>
      <c r="D589" s="37" t="s">
        <v>111</v>
      </c>
      <c r="E589" s="21">
        <v>1488</v>
      </c>
      <c r="F589" s="21">
        <v>144</v>
      </c>
      <c r="G589" s="21">
        <v>134</v>
      </c>
      <c r="H589" s="21">
        <v>146</v>
      </c>
      <c r="K589" s="21" t="s">
        <v>336</v>
      </c>
      <c r="L589" s="21">
        <v>10</v>
      </c>
      <c r="M589" s="21">
        <v>5</v>
      </c>
      <c r="N589" s="27" t="s">
        <v>407</v>
      </c>
      <c r="O589" s="27"/>
      <c r="P589" s="39" t="s">
        <v>2573</v>
      </c>
      <c r="S589" s="21" t="s">
        <v>2826</v>
      </c>
    </row>
    <row r="590" spans="1:19" x14ac:dyDescent="0.45">
      <c r="A590" s="21">
        <v>565</v>
      </c>
      <c r="B590" s="21" t="s">
        <v>2826</v>
      </c>
      <c r="C590" s="39" t="s">
        <v>43</v>
      </c>
      <c r="D590" s="37" t="s">
        <v>111</v>
      </c>
      <c r="E590" s="21">
        <v>2621</v>
      </c>
      <c r="F590" s="21">
        <v>179</v>
      </c>
      <c r="G590" s="21">
        <v>192</v>
      </c>
      <c r="H590" s="21">
        <v>197</v>
      </c>
      <c r="M590" s="21">
        <v>5</v>
      </c>
      <c r="N590" s="39" t="s">
        <v>2836</v>
      </c>
      <c r="P590" s="39" t="s">
        <v>2573</v>
      </c>
      <c r="R590" s="21" t="s">
        <v>2421</v>
      </c>
    </row>
    <row r="591" spans="1:19" x14ac:dyDescent="0.45">
      <c r="A591" s="21">
        <v>566</v>
      </c>
      <c r="B591" s="21" t="s">
        <v>2422</v>
      </c>
      <c r="C591" s="36" t="s">
        <v>72</v>
      </c>
      <c r="D591" s="39" t="s">
        <v>43</v>
      </c>
      <c r="E591" s="21">
        <v>1842</v>
      </c>
      <c r="F591" s="21">
        <v>146</v>
      </c>
      <c r="G591" s="21">
        <v>213</v>
      </c>
      <c r="H591" s="21">
        <v>89</v>
      </c>
      <c r="K591" s="21" t="s">
        <v>336</v>
      </c>
      <c r="L591" s="21">
        <v>10</v>
      </c>
      <c r="M591" s="21">
        <v>5</v>
      </c>
      <c r="N591" s="36" t="s">
        <v>679</v>
      </c>
      <c r="O591" s="25"/>
      <c r="P591" s="27" t="s">
        <v>2574</v>
      </c>
      <c r="S591" s="21" t="s">
        <v>2423</v>
      </c>
    </row>
    <row r="592" spans="1:19" x14ac:dyDescent="0.45">
      <c r="A592" s="21">
        <v>567</v>
      </c>
      <c r="B592" s="21" t="s">
        <v>2423</v>
      </c>
      <c r="C592" s="36" t="s">
        <v>72</v>
      </c>
      <c r="D592" s="39" t="s">
        <v>43</v>
      </c>
      <c r="E592" s="21">
        <v>3331</v>
      </c>
      <c r="F592" s="21">
        <v>181</v>
      </c>
      <c r="G592" s="21">
        <v>292</v>
      </c>
      <c r="H592" s="21">
        <v>139</v>
      </c>
      <c r="M592" s="21">
        <v>5</v>
      </c>
      <c r="N592" s="36" t="s">
        <v>952</v>
      </c>
      <c r="O592" s="39"/>
      <c r="P592" s="27" t="s">
        <v>2574</v>
      </c>
      <c r="R592" s="21" t="s">
        <v>2422</v>
      </c>
    </row>
    <row r="593" spans="1:19" x14ac:dyDescent="0.45">
      <c r="A593" s="21">
        <v>568</v>
      </c>
      <c r="B593" s="21" t="s">
        <v>2424</v>
      </c>
      <c r="C593" s="35" t="s">
        <v>32</v>
      </c>
      <c r="D593" s="34"/>
      <c r="E593" s="21">
        <v>1000</v>
      </c>
      <c r="F593" s="21">
        <v>137</v>
      </c>
      <c r="G593" s="21">
        <v>96</v>
      </c>
      <c r="H593" s="21">
        <v>122</v>
      </c>
      <c r="K593" s="21" t="s">
        <v>336</v>
      </c>
      <c r="L593" s="21">
        <v>5</v>
      </c>
      <c r="M593" s="21">
        <v>3</v>
      </c>
      <c r="N593" s="29" t="s">
        <v>2443</v>
      </c>
      <c r="O593" s="25"/>
      <c r="P593" s="34" t="s">
        <v>2575</v>
      </c>
      <c r="S593" s="21" t="s">
        <v>2425</v>
      </c>
    </row>
    <row r="594" spans="1:19" x14ac:dyDescent="0.45">
      <c r="A594" s="21">
        <v>569</v>
      </c>
      <c r="B594" s="21" t="s">
        <v>2425</v>
      </c>
      <c r="C594" s="35" t="s">
        <v>32</v>
      </c>
      <c r="E594" s="21">
        <v>2345</v>
      </c>
      <c r="F594" s="21">
        <v>190</v>
      </c>
      <c r="G594" s="21">
        <v>181</v>
      </c>
      <c r="H594" s="21">
        <v>164</v>
      </c>
      <c r="M594" s="21">
        <v>3</v>
      </c>
      <c r="N594" s="29" t="s">
        <v>2444</v>
      </c>
      <c r="O594" s="23"/>
      <c r="P594" s="35" t="s">
        <v>2576</v>
      </c>
      <c r="R594" s="21" t="s">
        <v>2424</v>
      </c>
    </row>
    <row r="595" spans="1:19" x14ac:dyDescent="0.45">
      <c r="A595" s="21">
        <v>572</v>
      </c>
      <c r="B595" s="21" t="s">
        <v>2827</v>
      </c>
      <c r="C595" s="29" t="s">
        <v>68</v>
      </c>
      <c r="E595" s="21">
        <v>872</v>
      </c>
      <c r="F595" s="21">
        <v>146</v>
      </c>
      <c r="G595" s="21">
        <v>98</v>
      </c>
      <c r="H595" s="21">
        <v>80</v>
      </c>
      <c r="I595" s="21" t="s">
        <v>336</v>
      </c>
      <c r="K595" s="21" t="s">
        <v>336</v>
      </c>
      <c r="L595" s="21">
        <v>5</v>
      </c>
      <c r="M595" s="21">
        <v>3</v>
      </c>
      <c r="N595" s="38" t="s">
        <v>2837</v>
      </c>
      <c r="P595" s="23" t="s">
        <v>2843</v>
      </c>
      <c r="S595" s="21" t="s">
        <v>2828</v>
      </c>
    </row>
    <row r="596" spans="1:19" x14ac:dyDescent="0.45">
      <c r="A596" s="21">
        <v>573</v>
      </c>
      <c r="B596" s="21" t="s">
        <v>2828</v>
      </c>
      <c r="C596" s="29" t="s">
        <v>68</v>
      </c>
      <c r="E596" s="21">
        <v>2242</v>
      </c>
      <c r="F596" s="21">
        <v>181</v>
      </c>
      <c r="G596" s="21">
        <v>198</v>
      </c>
      <c r="H596" s="21">
        <v>130</v>
      </c>
      <c r="I596" s="21" t="s">
        <v>336</v>
      </c>
      <c r="M596" s="21">
        <v>3</v>
      </c>
      <c r="N596" s="38" t="s">
        <v>2837</v>
      </c>
      <c r="P596" s="23" t="s">
        <v>2843</v>
      </c>
      <c r="R596" s="21" t="s">
        <v>2827</v>
      </c>
    </row>
    <row r="597" spans="1:19" x14ac:dyDescent="0.45">
      <c r="A597" s="21">
        <v>574</v>
      </c>
      <c r="B597" s="21" t="s">
        <v>3444</v>
      </c>
      <c r="C597" s="25" t="s">
        <v>18</v>
      </c>
      <c r="E597" s="21">
        <v>951</v>
      </c>
      <c r="F597" s="21">
        <v>128</v>
      </c>
      <c r="G597" s="21">
        <v>98</v>
      </c>
      <c r="H597" s="21">
        <v>112</v>
      </c>
      <c r="K597" s="21" t="s">
        <v>336</v>
      </c>
      <c r="M597" s="21">
        <v>3</v>
      </c>
      <c r="N597" s="25" t="s">
        <v>573</v>
      </c>
      <c r="P597" s="25" t="s">
        <v>572</v>
      </c>
      <c r="S597" s="21" t="s">
        <v>3445</v>
      </c>
    </row>
    <row r="598" spans="1:19" x14ac:dyDescent="0.45">
      <c r="A598" s="21">
        <v>575</v>
      </c>
      <c r="B598" s="21" t="s">
        <v>3445</v>
      </c>
      <c r="C598" s="25" t="s">
        <v>18</v>
      </c>
      <c r="E598" s="21">
        <v>1604</v>
      </c>
      <c r="F598" s="21">
        <v>155</v>
      </c>
      <c r="G598" s="21">
        <v>137</v>
      </c>
      <c r="H598" s="21">
        <v>153</v>
      </c>
      <c r="M598" s="21">
        <v>3</v>
      </c>
      <c r="N598" s="25" t="s">
        <v>573</v>
      </c>
      <c r="P598" s="25" t="s">
        <v>2508</v>
      </c>
      <c r="R598" s="21" t="s">
        <v>3444</v>
      </c>
      <c r="S598" s="21" t="s">
        <v>3446</v>
      </c>
    </row>
    <row r="599" spans="1:19" x14ac:dyDescent="0.45">
      <c r="A599" s="21">
        <v>576</v>
      </c>
      <c r="B599" s="21" t="s">
        <v>3446</v>
      </c>
      <c r="C599" s="25" t="s">
        <v>18</v>
      </c>
      <c r="E599" s="21">
        <v>2419</v>
      </c>
      <c r="F599" s="21">
        <v>172</v>
      </c>
      <c r="G599" s="21">
        <v>176</v>
      </c>
      <c r="H599" s="21">
        <v>205</v>
      </c>
      <c r="M599" s="21">
        <v>3</v>
      </c>
      <c r="N599" s="38" t="s">
        <v>3452</v>
      </c>
      <c r="P599" s="39" t="s">
        <v>3455</v>
      </c>
      <c r="R599" s="21" t="s">
        <v>3445</v>
      </c>
    </row>
    <row r="600" spans="1:19" x14ac:dyDescent="0.45">
      <c r="A600" s="21">
        <v>577</v>
      </c>
      <c r="B600" s="21" t="s">
        <v>3447</v>
      </c>
      <c r="C600" s="25" t="s">
        <v>18</v>
      </c>
      <c r="E600" s="21">
        <v>1367</v>
      </c>
      <c r="F600" s="21">
        <v>128</v>
      </c>
      <c r="G600" s="21">
        <v>170</v>
      </c>
      <c r="H600" s="21">
        <v>83</v>
      </c>
      <c r="K600" s="21" t="s">
        <v>336</v>
      </c>
      <c r="M600" s="21">
        <v>3</v>
      </c>
      <c r="N600" s="25" t="s">
        <v>473</v>
      </c>
      <c r="P600" s="23" t="s">
        <v>3456</v>
      </c>
      <c r="S600" s="21" t="s">
        <v>3448</v>
      </c>
    </row>
    <row r="601" spans="1:19" x14ac:dyDescent="0.45">
      <c r="A601" s="21">
        <v>578</v>
      </c>
      <c r="B601" s="21" t="s">
        <v>3448</v>
      </c>
      <c r="C601" s="25" t="s">
        <v>18</v>
      </c>
      <c r="E601" s="21">
        <v>2018</v>
      </c>
      <c r="F601" s="21">
        <v>163</v>
      </c>
      <c r="G601" s="21">
        <v>208</v>
      </c>
      <c r="H601" s="21">
        <v>103</v>
      </c>
      <c r="M601" s="21">
        <v>3</v>
      </c>
      <c r="N601" s="25" t="s">
        <v>473</v>
      </c>
      <c r="P601" s="23" t="s">
        <v>3456</v>
      </c>
      <c r="R601" s="21" t="s">
        <v>3447</v>
      </c>
      <c r="S601" s="21" t="s">
        <v>3449</v>
      </c>
    </row>
    <row r="602" spans="1:19" x14ac:dyDescent="0.45">
      <c r="A602" s="21">
        <v>579</v>
      </c>
      <c r="B602" s="21" t="s">
        <v>3449</v>
      </c>
      <c r="C602" s="25" t="s">
        <v>18</v>
      </c>
      <c r="E602" s="21">
        <v>2927</v>
      </c>
      <c r="F602" s="21">
        <v>242</v>
      </c>
      <c r="G602" s="21">
        <v>214</v>
      </c>
      <c r="H602" s="21">
        <v>148</v>
      </c>
      <c r="M602" s="21">
        <v>3</v>
      </c>
      <c r="N602" s="25" t="s">
        <v>473</v>
      </c>
      <c r="P602" s="23" t="s">
        <v>3457</v>
      </c>
      <c r="R602" s="21" t="s">
        <v>3448</v>
      </c>
    </row>
    <row r="603" spans="1:19" x14ac:dyDescent="0.45">
      <c r="A603" s="21">
        <v>580</v>
      </c>
      <c r="B603" s="21" t="s">
        <v>5346</v>
      </c>
      <c r="C603" s="36" t="s">
        <v>72</v>
      </c>
      <c r="D603" s="37" t="s">
        <v>111</v>
      </c>
      <c r="E603" s="21">
        <v>856</v>
      </c>
      <c r="F603" s="21">
        <v>158</v>
      </c>
      <c r="G603" s="21">
        <v>84</v>
      </c>
      <c r="H603" s="21">
        <v>96</v>
      </c>
      <c r="K603" s="21" t="s">
        <v>336</v>
      </c>
      <c r="M603" s="21">
        <v>3</v>
      </c>
      <c r="N603" s="36" t="s">
        <v>947</v>
      </c>
      <c r="P603" s="36" t="s">
        <v>5380</v>
      </c>
      <c r="S603" s="21" t="s">
        <v>5347</v>
      </c>
    </row>
    <row r="604" spans="1:19" x14ac:dyDescent="0.45">
      <c r="A604" s="21">
        <v>581</v>
      </c>
      <c r="B604" s="21" t="s">
        <v>5347</v>
      </c>
      <c r="C604" s="36" t="s">
        <v>72</v>
      </c>
      <c r="D604" s="37" t="s">
        <v>111</v>
      </c>
      <c r="E604" s="21">
        <v>2088</v>
      </c>
      <c r="F604" s="21">
        <v>181</v>
      </c>
      <c r="G604" s="21">
        <v>182</v>
      </c>
      <c r="H604" s="21">
        <v>132</v>
      </c>
      <c r="M604" s="21">
        <v>3</v>
      </c>
      <c r="N604" s="36" t="s">
        <v>5358</v>
      </c>
      <c r="P604" s="37" t="s">
        <v>5381</v>
      </c>
      <c r="R604" s="21" t="s">
        <v>5346</v>
      </c>
    </row>
    <row r="605" spans="1:19" x14ac:dyDescent="0.45">
      <c r="A605" s="21">
        <v>588</v>
      </c>
      <c r="B605" s="21" t="s">
        <v>2426</v>
      </c>
      <c r="C605" s="30" t="s">
        <v>29</v>
      </c>
      <c r="E605" s="21">
        <v>1182</v>
      </c>
      <c r="F605" s="21">
        <v>137</v>
      </c>
      <c r="G605" s="21">
        <v>137</v>
      </c>
      <c r="H605" s="21">
        <v>87</v>
      </c>
      <c r="K605" s="21" t="s">
        <v>336</v>
      </c>
      <c r="L605" s="21">
        <v>5</v>
      </c>
      <c r="M605" s="21">
        <v>3</v>
      </c>
      <c r="N605" s="36" t="s">
        <v>2445</v>
      </c>
      <c r="O605" s="23"/>
      <c r="P605" s="30" t="s">
        <v>2577</v>
      </c>
      <c r="S605" s="21" t="s">
        <v>2427</v>
      </c>
    </row>
    <row r="606" spans="1:19" x14ac:dyDescent="0.45">
      <c r="A606" s="21">
        <v>589</v>
      </c>
      <c r="B606" s="21" t="s">
        <v>2427</v>
      </c>
      <c r="C606" s="30" t="s">
        <v>29</v>
      </c>
      <c r="D606" s="24" t="s">
        <v>4</v>
      </c>
      <c r="E606" s="21">
        <v>2889</v>
      </c>
      <c r="F606" s="21">
        <v>172</v>
      </c>
      <c r="G606" s="21">
        <v>223</v>
      </c>
      <c r="H606" s="21">
        <v>187</v>
      </c>
      <c r="M606" s="21">
        <v>3</v>
      </c>
      <c r="N606" s="26" t="s">
        <v>2446</v>
      </c>
      <c r="O606" s="29"/>
      <c r="P606" s="35" t="s">
        <v>2578</v>
      </c>
      <c r="R606" s="21" t="s">
        <v>2426</v>
      </c>
    </row>
    <row r="607" spans="1:19" x14ac:dyDescent="0.45">
      <c r="A607" s="21">
        <v>590</v>
      </c>
      <c r="B607" s="21" t="s">
        <v>382</v>
      </c>
      <c r="C607" s="35" t="s">
        <v>32</v>
      </c>
      <c r="D607" s="34" t="s">
        <v>12</v>
      </c>
      <c r="E607" s="21">
        <v>979</v>
      </c>
      <c r="F607" s="21">
        <v>170</v>
      </c>
      <c r="G607" s="21">
        <v>97</v>
      </c>
      <c r="H607" s="21">
        <v>91</v>
      </c>
      <c r="K607" s="21" t="s">
        <v>336</v>
      </c>
      <c r="M607" s="21">
        <v>3</v>
      </c>
      <c r="N607" s="32" t="s">
        <v>380</v>
      </c>
      <c r="P607" s="34" t="s">
        <v>381</v>
      </c>
      <c r="S607" s="21" t="s">
        <v>31</v>
      </c>
    </row>
    <row r="608" spans="1:19" x14ac:dyDescent="0.45">
      <c r="A608" s="21">
        <v>591</v>
      </c>
      <c r="B608" s="21" t="s">
        <v>31</v>
      </c>
      <c r="C608" s="35" t="s">
        <v>32</v>
      </c>
      <c r="D608" s="34" t="s">
        <v>12</v>
      </c>
      <c r="E608" s="21">
        <v>2140</v>
      </c>
      <c r="F608" s="21">
        <v>249</v>
      </c>
      <c r="G608" s="21">
        <v>155</v>
      </c>
      <c r="H608" s="21">
        <v>139</v>
      </c>
      <c r="K608" s="21" t="s">
        <v>336</v>
      </c>
      <c r="M608" s="21">
        <v>3</v>
      </c>
      <c r="N608" s="32" t="s">
        <v>380</v>
      </c>
      <c r="P608" s="27" t="s">
        <v>379</v>
      </c>
      <c r="R608" s="21" t="s">
        <v>382</v>
      </c>
    </row>
    <row r="609" spans="1:19" x14ac:dyDescent="0.45">
      <c r="A609" s="21">
        <v>594</v>
      </c>
      <c r="B609" s="21" t="s">
        <v>3198</v>
      </c>
      <c r="C609" s="37" t="s">
        <v>111</v>
      </c>
      <c r="E609" s="21">
        <v>2169</v>
      </c>
      <c r="F609" s="21">
        <v>338</v>
      </c>
      <c r="G609" s="21">
        <v>138</v>
      </c>
      <c r="H609" s="21">
        <v>131</v>
      </c>
      <c r="K609" s="21" t="s">
        <v>336</v>
      </c>
      <c r="L609" s="21">
        <v>10</v>
      </c>
      <c r="M609" s="21">
        <v>5</v>
      </c>
      <c r="N609" s="37" t="s">
        <v>3206</v>
      </c>
      <c r="P609" s="25" t="s">
        <v>3212</v>
      </c>
    </row>
    <row r="610" spans="1:19" x14ac:dyDescent="0.45">
      <c r="A610" s="21">
        <v>595</v>
      </c>
      <c r="B610" s="21" t="s">
        <v>2428</v>
      </c>
      <c r="C610" s="30" t="s">
        <v>29</v>
      </c>
      <c r="D610" s="23" t="s">
        <v>8</v>
      </c>
      <c r="E610" s="21">
        <v>1023</v>
      </c>
      <c r="F610" s="21">
        <v>137</v>
      </c>
      <c r="G610" s="21">
        <v>110</v>
      </c>
      <c r="H610" s="21">
        <v>98</v>
      </c>
      <c r="K610" s="21" t="s">
        <v>336</v>
      </c>
      <c r="L610" s="21">
        <v>5</v>
      </c>
      <c r="M610" s="21">
        <v>3</v>
      </c>
      <c r="N610" s="23" t="s">
        <v>2447</v>
      </c>
      <c r="P610" s="35" t="s">
        <v>2579</v>
      </c>
      <c r="S610" s="21" t="s">
        <v>2429</v>
      </c>
    </row>
    <row r="611" spans="1:19" x14ac:dyDescent="0.45">
      <c r="A611" s="21">
        <v>596</v>
      </c>
      <c r="B611" s="21" t="s">
        <v>2429</v>
      </c>
      <c r="C611" s="30" t="s">
        <v>29</v>
      </c>
      <c r="D611" s="23" t="s">
        <v>8</v>
      </c>
      <c r="E611" s="21">
        <v>2206</v>
      </c>
      <c r="F611" s="21">
        <v>172</v>
      </c>
      <c r="G611" s="21">
        <v>201</v>
      </c>
      <c r="H611" s="21">
        <v>128</v>
      </c>
      <c r="M611" s="21">
        <v>3</v>
      </c>
      <c r="N611" s="23" t="s">
        <v>2448</v>
      </c>
      <c r="P611" s="34" t="s">
        <v>2580</v>
      </c>
      <c r="R611" s="21" t="s">
        <v>2428</v>
      </c>
    </row>
    <row r="612" spans="1:19" x14ac:dyDescent="0.45">
      <c r="A612" s="21">
        <v>597</v>
      </c>
      <c r="B612" s="21" t="s">
        <v>378</v>
      </c>
      <c r="C612" s="24" t="s">
        <v>4</v>
      </c>
      <c r="D612" s="34" t="s">
        <v>12</v>
      </c>
      <c r="E612" s="21">
        <v>941</v>
      </c>
      <c r="F612" s="21">
        <v>127</v>
      </c>
      <c r="G612" s="21">
        <v>82</v>
      </c>
      <c r="H612" s="21">
        <v>155</v>
      </c>
      <c r="K612" s="21" t="s">
        <v>336</v>
      </c>
      <c r="L612" s="21">
        <v>10</v>
      </c>
      <c r="M612" s="21">
        <v>3</v>
      </c>
      <c r="N612" s="29" t="s">
        <v>377</v>
      </c>
      <c r="P612" s="24" t="s">
        <v>376</v>
      </c>
      <c r="S612" s="21" t="s">
        <v>57</v>
      </c>
    </row>
    <row r="613" spans="1:19" x14ac:dyDescent="0.45">
      <c r="A613" s="21">
        <v>598</v>
      </c>
      <c r="B613" s="21" t="s">
        <v>57</v>
      </c>
      <c r="C613" s="24" t="s">
        <v>4</v>
      </c>
      <c r="D613" s="34" t="s">
        <v>12</v>
      </c>
      <c r="E613" s="21">
        <v>2321</v>
      </c>
      <c r="F613" s="21">
        <v>179</v>
      </c>
      <c r="G613" s="21">
        <v>158</v>
      </c>
      <c r="H613" s="21">
        <v>223</v>
      </c>
      <c r="K613" s="21" t="s">
        <v>336</v>
      </c>
      <c r="M613" s="21">
        <v>3</v>
      </c>
      <c r="N613" s="34" t="s">
        <v>375</v>
      </c>
      <c r="P613" s="35" t="s">
        <v>1750</v>
      </c>
      <c r="R613" s="21" t="s">
        <v>378</v>
      </c>
    </row>
    <row r="614" spans="1:19" x14ac:dyDescent="0.45">
      <c r="A614" s="21">
        <v>599</v>
      </c>
      <c r="B614" s="21" t="s">
        <v>374</v>
      </c>
      <c r="C614" s="24" t="s">
        <v>4</v>
      </c>
      <c r="E614" s="21">
        <v>956</v>
      </c>
      <c r="F614" s="21">
        <v>120</v>
      </c>
      <c r="G614" s="21">
        <v>98</v>
      </c>
      <c r="H614" s="21">
        <v>121</v>
      </c>
      <c r="I614" s="21" t="s">
        <v>336</v>
      </c>
      <c r="L614" s="21">
        <v>10</v>
      </c>
      <c r="M614" s="21">
        <v>5</v>
      </c>
      <c r="N614" s="23" t="s">
        <v>373</v>
      </c>
      <c r="P614" s="23" t="s">
        <v>372</v>
      </c>
      <c r="S614" s="21" t="s">
        <v>371</v>
      </c>
    </row>
    <row r="615" spans="1:19" x14ac:dyDescent="0.45">
      <c r="A615" s="21">
        <v>600</v>
      </c>
      <c r="B615" s="21" t="s">
        <v>371</v>
      </c>
      <c r="C615" s="24" t="s">
        <v>4</v>
      </c>
      <c r="E615" s="21">
        <v>1847</v>
      </c>
      <c r="F615" s="21">
        <v>155</v>
      </c>
      <c r="G615" s="21">
        <v>150</v>
      </c>
      <c r="H615" s="21">
        <v>174</v>
      </c>
      <c r="I615" s="21" t="s">
        <v>336</v>
      </c>
      <c r="M615" s="21">
        <v>5</v>
      </c>
      <c r="N615" s="23" t="s">
        <v>368</v>
      </c>
      <c r="P615" s="23" t="s">
        <v>370</v>
      </c>
      <c r="R615" s="21" t="s">
        <v>374</v>
      </c>
      <c r="S615" s="21" t="s">
        <v>369</v>
      </c>
    </row>
    <row r="616" spans="1:19" x14ac:dyDescent="0.45">
      <c r="A616" s="21">
        <v>601</v>
      </c>
      <c r="B616" s="21" t="s">
        <v>369</v>
      </c>
      <c r="C616" s="24" t="s">
        <v>4</v>
      </c>
      <c r="E616" s="21">
        <v>2637</v>
      </c>
      <c r="F616" s="21">
        <v>155</v>
      </c>
      <c r="G616" s="21">
        <v>199</v>
      </c>
      <c r="H616" s="21">
        <v>214</v>
      </c>
      <c r="I616" s="21" t="s">
        <v>336</v>
      </c>
      <c r="M616" s="21">
        <v>5</v>
      </c>
      <c r="N616" s="23" t="s">
        <v>368</v>
      </c>
      <c r="P616" s="23" t="s">
        <v>1751</v>
      </c>
      <c r="R616" s="21" t="s">
        <v>371</v>
      </c>
    </row>
    <row r="617" spans="1:19" x14ac:dyDescent="0.45">
      <c r="A617" s="21">
        <v>607</v>
      </c>
      <c r="B617" s="21" t="s">
        <v>367</v>
      </c>
      <c r="C617" s="32" t="s">
        <v>16</v>
      </c>
      <c r="D617" s="31" t="s">
        <v>22</v>
      </c>
      <c r="E617" s="21">
        <v>1006</v>
      </c>
      <c r="F617" s="21">
        <v>137</v>
      </c>
      <c r="G617" s="21">
        <v>108</v>
      </c>
      <c r="H617" s="21">
        <v>98</v>
      </c>
      <c r="K617" s="21" t="s">
        <v>336</v>
      </c>
      <c r="L617" s="21">
        <v>10</v>
      </c>
      <c r="M617" s="21">
        <v>5</v>
      </c>
      <c r="N617" s="32" t="s">
        <v>364</v>
      </c>
      <c r="P617" s="31" t="s">
        <v>366</v>
      </c>
      <c r="S617" s="21" t="s">
        <v>365</v>
      </c>
    </row>
    <row r="618" spans="1:19" x14ac:dyDescent="0.45">
      <c r="A618" s="21">
        <v>608</v>
      </c>
      <c r="B618" s="21" t="s">
        <v>365</v>
      </c>
      <c r="C618" s="32" t="s">
        <v>16</v>
      </c>
      <c r="D618" s="31" t="s">
        <v>22</v>
      </c>
      <c r="E618" s="21">
        <v>1708</v>
      </c>
      <c r="F618" s="21">
        <v>155</v>
      </c>
      <c r="G618" s="21">
        <v>169</v>
      </c>
      <c r="H618" s="21">
        <v>115</v>
      </c>
      <c r="K618" s="21" t="s">
        <v>336</v>
      </c>
      <c r="M618" s="21">
        <v>5</v>
      </c>
      <c r="N618" s="32" t="s">
        <v>364</v>
      </c>
      <c r="P618" s="34" t="s">
        <v>363</v>
      </c>
      <c r="R618" s="21" t="s">
        <v>367</v>
      </c>
      <c r="S618" s="21" t="s">
        <v>362</v>
      </c>
    </row>
    <row r="619" spans="1:19" x14ac:dyDescent="0.45">
      <c r="A619" s="21">
        <v>609</v>
      </c>
      <c r="B619" s="21" t="s">
        <v>362</v>
      </c>
      <c r="C619" s="32" t="s">
        <v>16</v>
      </c>
      <c r="D619" s="31" t="s">
        <v>22</v>
      </c>
      <c r="E619" s="21">
        <v>3268</v>
      </c>
      <c r="F619" s="21">
        <v>155</v>
      </c>
      <c r="G619" s="21">
        <v>271</v>
      </c>
      <c r="H619" s="21">
        <v>182</v>
      </c>
      <c r="M619" s="21">
        <v>5</v>
      </c>
      <c r="N619" s="32" t="s">
        <v>361</v>
      </c>
      <c r="P619" s="34" t="s">
        <v>360</v>
      </c>
      <c r="R619" s="21" t="s">
        <v>365</v>
      </c>
    </row>
    <row r="620" spans="1:19" x14ac:dyDescent="0.45">
      <c r="A620" s="21">
        <v>610</v>
      </c>
      <c r="B620" s="21" t="s">
        <v>2430</v>
      </c>
      <c r="C620" s="28" t="s">
        <v>90</v>
      </c>
      <c r="E620" s="21">
        <v>1368</v>
      </c>
      <c r="F620" s="21">
        <v>130</v>
      </c>
      <c r="G620" s="21">
        <v>154</v>
      </c>
      <c r="H620" s="21">
        <v>101</v>
      </c>
      <c r="K620" s="21" t="s">
        <v>336</v>
      </c>
      <c r="L620" s="21">
        <v>10</v>
      </c>
      <c r="M620" s="21">
        <v>5</v>
      </c>
      <c r="N620" s="24" t="s">
        <v>2449</v>
      </c>
      <c r="P620" s="37" t="s">
        <v>2581</v>
      </c>
      <c r="S620" s="21" t="s">
        <v>2431</v>
      </c>
    </row>
    <row r="621" spans="1:19" x14ac:dyDescent="0.45">
      <c r="A621" s="21">
        <v>611</v>
      </c>
      <c r="B621" s="21" t="s">
        <v>2431</v>
      </c>
      <c r="C621" s="28" t="s">
        <v>90</v>
      </c>
      <c r="E621" s="21">
        <v>2234</v>
      </c>
      <c r="F621" s="21">
        <v>165</v>
      </c>
      <c r="G621" s="21">
        <v>212</v>
      </c>
      <c r="H621" s="21">
        <v>123</v>
      </c>
      <c r="M621" s="21">
        <v>5</v>
      </c>
      <c r="N621" s="24" t="s">
        <v>2450</v>
      </c>
      <c r="P621" s="37" t="s">
        <v>2582</v>
      </c>
      <c r="R621" s="21" t="s">
        <v>2430</v>
      </c>
      <c r="S621" s="21" t="s">
        <v>2432</v>
      </c>
    </row>
    <row r="622" spans="1:19" x14ac:dyDescent="0.45">
      <c r="A622" s="21">
        <v>612</v>
      </c>
      <c r="B622" s="21" t="s">
        <v>2432</v>
      </c>
      <c r="C622" s="28" t="s">
        <v>90</v>
      </c>
      <c r="E622" s="21">
        <v>3593</v>
      </c>
      <c r="F622" s="21">
        <v>183</v>
      </c>
      <c r="G622" s="21">
        <v>284</v>
      </c>
      <c r="H622" s="21">
        <v>172</v>
      </c>
      <c r="M622" s="21">
        <v>5</v>
      </c>
      <c r="N622" s="24" t="s">
        <v>5356</v>
      </c>
      <c r="P622" s="37" t="s">
        <v>5377</v>
      </c>
      <c r="R622" s="21" t="s">
        <v>2431</v>
      </c>
    </row>
    <row r="623" spans="1:19" x14ac:dyDescent="0.45">
      <c r="A623" s="21">
        <v>613</v>
      </c>
      <c r="B623" s="21" t="s">
        <v>2133</v>
      </c>
      <c r="C623" s="40" t="s">
        <v>62</v>
      </c>
      <c r="E623" s="21">
        <v>1069</v>
      </c>
      <c r="F623" s="21">
        <v>146</v>
      </c>
      <c r="G623" s="21">
        <v>128</v>
      </c>
      <c r="H623" s="21">
        <v>74</v>
      </c>
      <c r="K623" s="21" t="s">
        <v>336</v>
      </c>
      <c r="M623" s="21">
        <v>3</v>
      </c>
      <c r="N623" s="38" t="s">
        <v>2137</v>
      </c>
      <c r="P623" s="40" t="s">
        <v>2143</v>
      </c>
      <c r="S623" s="21" t="s">
        <v>2134</v>
      </c>
    </row>
    <row r="624" spans="1:19" x14ac:dyDescent="0.45">
      <c r="A624" s="21">
        <v>614</v>
      </c>
      <c r="B624" s="21" t="s">
        <v>2134</v>
      </c>
      <c r="C624" s="40" t="s">
        <v>62</v>
      </c>
      <c r="E624" s="21">
        <v>3042</v>
      </c>
      <c r="F624" s="21">
        <v>216</v>
      </c>
      <c r="G624" s="21">
        <v>233</v>
      </c>
      <c r="H624" s="21">
        <v>152</v>
      </c>
      <c r="M624" s="21">
        <v>3</v>
      </c>
      <c r="N624" s="38" t="s">
        <v>2137</v>
      </c>
      <c r="P624" s="38" t="s">
        <v>2144</v>
      </c>
      <c r="R624" s="21" t="s">
        <v>2133</v>
      </c>
    </row>
    <row r="625" spans="1:19" x14ac:dyDescent="0.45">
      <c r="A625" s="21">
        <v>615</v>
      </c>
      <c r="B625" s="21" t="s">
        <v>2135</v>
      </c>
      <c r="C625" s="40" t="s">
        <v>62</v>
      </c>
      <c r="E625" s="21">
        <v>2798</v>
      </c>
      <c r="F625" s="21">
        <v>190</v>
      </c>
      <c r="G625" s="21">
        <v>190</v>
      </c>
      <c r="H625" s="21">
        <v>218</v>
      </c>
      <c r="K625" s="21" t="s">
        <v>336</v>
      </c>
      <c r="M625" s="21">
        <v>5</v>
      </c>
      <c r="N625" s="40" t="s">
        <v>502</v>
      </c>
      <c r="P625" s="40" t="s">
        <v>2145</v>
      </c>
    </row>
    <row r="626" spans="1:19" x14ac:dyDescent="0.45">
      <c r="A626" s="21">
        <v>616</v>
      </c>
      <c r="B626" s="21" t="s">
        <v>2433</v>
      </c>
      <c r="C626" s="30" t="s">
        <v>29</v>
      </c>
      <c r="E626" s="21">
        <v>834</v>
      </c>
      <c r="F626" s="21">
        <v>137</v>
      </c>
      <c r="G626" s="21">
        <v>72</v>
      </c>
      <c r="H626" s="21">
        <v>140</v>
      </c>
      <c r="K626" s="21" t="s">
        <v>336</v>
      </c>
      <c r="L626" s="21">
        <v>5</v>
      </c>
      <c r="M626" s="21">
        <v>3</v>
      </c>
      <c r="N626" s="30" t="s">
        <v>804</v>
      </c>
      <c r="P626" s="30" t="s">
        <v>2583</v>
      </c>
      <c r="S626" s="21" t="s">
        <v>2434</v>
      </c>
    </row>
    <row r="627" spans="1:19" x14ac:dyDescent="0.45">
      <c r="A627" s="21">
        <v>617</v>
      </c>
      <c r="B627" s="21" t="s">
        <v>2434</v>
      </c>
      <c r="C627" s="30" t="s">
        <v>29</v>
      </c>
      <c r="E627" s="21">
        <v>2441</v>
      </c>
      <c r="F627" s="21">
        <v>190</v>
      </c>
      <c r="G627" s="21">
        <v>220</v>
      </c>
      <c r="H627" s="21">
        <v>120</v>
      </c>
      <c r="M627" s="21">
        <v>3</v>
      </c>
      <c r="N627" s="30" t="s">
        <v>5357</v>
      </c>
      <c r="P627" s="35" t="s">
        <v>2584</v>
      </c>
      <c r="R627" s="21" t="s">
        <v>2433</v>
      </c>
    </row>
    <row r="628" spans="1:19" x14ac:dyDescent="0.45">
      <c r="A628" s="21">
        <v>618</v>
      </c>
      <c r="B628" s="21" t="s">
        <v>3450</v>
      </c>
      <c r="C628" s="33" t="s">
        <v>3</v>
      </c>
      <c r="D628" s="23" t="s">
        <v>8</v>
      </c>
      <c r="E628" s="21">
        <v>2162</v>
      </c>
      <c r="F628" s="21">
        <v>240</v>
      </c>
      <c r="G628" s="21">
        <v>144</v>
      </c>
      <c r="H628" s="21">
        <v>171</v>
      </c>
      <c r="K628" s="21" t="s">
        <v>336</v>
      </c>
      <c r="M628" s="21">
        <v>5</v>
      </c>
      <c r="N628" s="23" t="s">
        <v>3453</v>
      </c>
      <c r="P628" s="37" t="s">
        <v>3458</v>
      </c>
    </row>
    <row r="629" spans="1:19" x14ac:dyDescent="0.45">
      <c r="A629" s="21">
        <v>618</v>
      </c>
      <c r="B629" s="21" t="s">
        <v>3936</v>
      </c>
      <c r="C629" s="33" t="s">
        <v>3</v>
      </c>
      <c r="D629" s="24" t="s">
        <v>4</v>
      </c>
      <c r="E629" s="21">
        <v>2162</v>
      </c>
      <c r="F629" s="21">
        <v>240</v>
      </c>
      <c r="G629" s="21">
        <v>144</v>
      </c>
      <c r="H629" s="21">
        <v>171</v>
      </c>
      <c r="K629" s="21" t="s">
        <v>336</v>
      </c>
      <c r="N629" s="33" t="s">
        <v>1410</v>
      </c>
      <c r="P629" s="39" t="s">
        <v>3953</v>
      </c>
    </row>
    <row r="630" spans="1:19" x14ac:dyDescent="0.45">
      <c r="A630" s="21">
        <v>622</v>
      </c>
      <c r="B630" s="21" t="s">
        <v>359</v>
      </c>
      <c r="C630" s="33" t="s">
        <v>3</v>
      </c>
      <c r="D630" s="32" t="s">
        <v>16</v>
      </c>
      <c r="E630" s="21">
        <v>1189</v>
      </c>
      <c r="F630" s="21">
        <v>153</v>
      </c>
      <c r="G630" s="21">
        <v>127</v>
      </c>
      <c r="H630" s="21">
        <v>92</v>
      </c>
      <c r="K630" s="21" t="s">
        <v>336</v>
      </c>
      <c r="L630" s="21">
        <v>10</v>
      </c>
      <c r="M630" s="21">
        <v>5</v>
      </c>
      <c r="N630" s="32" t="s">
        <v>356</v>
      </c>
      <c r="P630" s="26" t="s">
        <v>358</v>
      </c>
      <c r="S630" s="21" t="s">
        <v>357</v>
      </c>
    </row>
    <row r="631" spans="1:19" x14ac:dyDescent="0.45">
      <c r="A631" s="21">
        <v>623</v>
      </c>
      <c r="B631" s="21" t="s">
        <v>357</v>
      </c>
      <c r="C631" s="33" t="s">
        <v>3</v>
      </c>
      <c r="D631" s="32" t="s">
        <v>16</v>
      </c>
      <c r="E631" s="21">
        <v>2854</v>
      </c>
      <c r="F631" s="21">
        <v>205</v>
      </c>
      <c r="G631" s="21">
        <v>222</v>
      </c>
      <c r="H631" s="21">
        <v>154</v>
      </c>
      <c r="K631" s="21" t="s">
        <v>336</v>
      </c>
      <c r="M631" s="21">
        <v>5</v>
      </c>
      <c r="N631" s="32" t="s">
        <v>356</v>
      </c>
      <c r="P631" s="32" t="s">
        <v>355</v>
      </c>
      <c r="R631" s="21" t="s">
        <v>359</v>
      </c>
    </row>
    <row r="632" spans="1:19" x14ac:dyDescent="0.45">
      <c r="A632" s="21">
        <v>627</v>
      </c>
      <c r="B632" s="21" t="s">
        <v>3199</v>
      </c>
      <c r="C632" s="29" t="s">
        <v>68</v>
      </c>
      <c r="D632" s="36" t="s">
        <v>72</v>
      </c>
      <c r="E632" s="21">
        <v>1491</v>
      </c>
      <c r="F632" s="21">
        <v>172</v>
      </c>
      <c r="G632" s="21">
        <v>150</v>
      </c>
      <c r="H632" s="21">
        <v>97</v>
      </c>
      <c r="M632" s="21">
        <v>5</v>
      </c>
      <c r="N632" s="36" t="s">
        <v>3207</v>
      </c>
      <c r="P632" s="39" t="s">
        <v>3213</v>
      </c>
      <c r="S632" s="21" t="s">
        <v>3200</v>
      </c>
    </row>
    <row r="633" spans="1:19" x14ac:dyDescent="0.45">
      <c r="A633" s="21">
        <v>628</v>
      </c>
      <c r="B633" s="21" t="s">
        <v>3200</v>
      </c>
      <c r="C633" s="29" t="s">
        <v>68</v>
      </c>
      <c r="D633" s="36" t="s">
        <v>72</v>
      </c>
      <c r="E633" s="21">
        <v>3088</v>
      </c>
      <c r="F633" s="21">
        <v>225</v>
      </c>
      <c r="G633" s="21">
        <v>232</v>
      </c>
      <c r="H633" s="21">
        <v>152</v>
      </c>
      <c r="M633" s="21">
        <v>5</v>
      </c>
      <c r="N633" s="36" t="s">
        <v>400</v>
      </c>
      <c r="P633" s="39" t="s">
        <v>3214</v>
      </c>
      <c r="R633" s="21" t="s">
        <v>3199</v>
      </c>
    </row>
    <row r="634" spans="1:19" x14ac:dyDescent="0.45">
      <c r="A634" s="21">
        <v>631</v>
      </c>
      <c r="B634" s="21" t="s">
        <v>354</v>
      </c>
      <c r="C634" s="31" t="s">
        <v>22</v>
      </c>
      <c r="E634" s="21">
        <v>2395</v>
      </c>
      <c r="F634" s="21">
        <v>198</v>
      </c>
      <c r="G634" s="21">
        <v>204</v>
      </c>
      <c r="H634" s="21">
        <v>129</v>
      </c>
      <c r="K634" s="21" t="s">
        <v>336</v>
      </c>
      <c r="L634" s="21">
        <v>5</v>
      </c>
      <c r="M634" s="21">
        <v>3</v>
      </c>
      <c r="N634" s="32" t="s">
        <v>353</v>
      </c>
      <c r="P634" s="31" t="s">
        <v>352</v>
      </c>
    </row>
    <row r="635" spans="1:19" x14ac:dyDescent="0.45">
      <c r="A635" s="21">
        <v>632</v>
      </c>
      <c r="B635" s="21" t="s">
        <v>150</v>
      </c>
      <c r="C635" s="30" t="s">
        <v>29</v>
      </c>
      <c r="D635" s="24" t="s">
        <v>4</v>
      </c>
      <c r="E635" s="21">
        <v>2659</v>
      </c>
      <c r="F635" s="21">
        <v>151</v>
      </c>
      <c r="G635" s="21">
        <v>217</v>
      </c>
      <c r="H635" s="21">
        <v>188</v>
      </c>
      <c r="K635" s="21" t="s">
        <v>336</v>
      </c>
      <c r="L635" s="21">
        <v>5</v>
      </c>
      <c r="M635" s="21">
        <v>3</v>
      </c>
      <c r="N635" s="30" t="s">
        <v>351</v>
      </c>
      <c r="P635" s="24" t="s">
        <v>350</v>
      </c>
    </row>
    <row r="636" spans="1:19" x14ac:dyDescent="0.45">
      <c r="A636" s="21">
        <v>633</v>
      </c>
      <c r="B636" s="21" t="s">
        <v>349</v>
      </c>
      <c r="C636" s="28" t="s">
        <v>90</v>
      </c>
      <c r="D636" s="27" t="s">
        <v>78</v>
      </c>
      <c r="E636" s="21">
        <v>1062</v>
      </c>
      <c r="F636" s="21">
        <v>141</v>
      </c>
      <c r="G636" s="21">
        <v>116</v>
      </c>
      <c r="H636" s="21">
        <v>93</v>
      </c>
      <c r="K636" s="21" t="s">
        <v>336</v>
      </c>
      <c r="L636" s="21">
        <v>10</v>
      </c>
      <c r="M636" s="21">
        <v>5</v>
      </c>
      <c r="N636" s="29" t="s">
        <v>348</v>
      </c>
      <c r="P636" s="27" t="s">
        <v>347</v>
      </c>
      <c r="S636" s="21" t="s">
        <v>346</v>
      </c>
    </row>
    <row r="637" spans="1:19" x14ac:dyDescent="0.45">
      <c r="A637" s="21">
        <v>634</v>
      </c>
      <c r="B637" s="21" t="s">
        <v>346</v>
      </c>
      <c r="C637" s="28" t="s">
        <v>90</v>
      </c>
      <c r="D637" s="27" t="s">
        <v>78</v>
      </c>
      <c r="E637" s="21">
        <v>1839</v>
      </c>
      <c r="F637" s="21">
        <v>176</v>
      </c>
      <c r="G637" s="21">
        <v>159</v>
      </c>
      <c r="H637" s="21">
        <v>135</v>
      </c>
      <c r="K637" s="21" t="s">
        <v>336</v>
      </c>
      <c r="M637" s="21">
        <v>5</v>
      </c>
      <c r="N637" s="27" t="s">
        <v>343</v>
      </c>
      <c r="P637" s="27" t="s">
        <v>345</v>
      </c>
      <c r="R637" s="21" t="s">
        <v>349</v>
      </c>
      <c r="S637" s="21" t="s">
        <v>344</v>
      </c>
    </row>
    <row r="638" spans="1:19" x14ac:dyDescent="0.45">
      <c r="A638" s="21">
        <v>635</v>
      </c>
      <c r="B638" s="21" t="s">
        <v>344</v>
      </c>
      <c r="C638" s="28" t="s">
        <v>90</v>
      </c>
      <c r="D638" s="27" t="s">
        <v>78</v>
      </c>
      <c r="E638" s="21">
        <v>3625</v>
      </c>
      <c r="F638" s="21">
        <v>211</v>
      </c>
      <c r="G638" s="21">
        <v>256</v>
      </c>
      <c r="H638" s="21">
        <v>188</v>
      </c>
      <c r="M638" s="21">
        <v>5</v>
      </c>
      <c r="N638" s="27" t="s">
        <v>343</v>
      </c>
      <c r="P638" s="27" t="s">
        <v>342</v>
      </c>
      <c r="R638" s="21" t="s">
        <v>346</v>
      </c>
    </row>
    <row r="639" spans="1:19" x14ac:dyDescent="0.45">
      <c r="A639" s="21">
        <v>638</v>
      </c>
      <c r="B639" s="21" t="s">
        <v>341</v>
      </c>
      <c r="C639" s="26" t="s">
        <v>47</v>
      </c>
      <c r="D639" s="24" t="s">
        <v>4</v>
      </c>
      <c r="E639" s="21">
        <v>3022</v>
      </c>
      <c r="F639" s="21">
        <v>209</v>
      </c>
      <c r="G639" s="21">
        <v>192</v>
      </c>
      <c r="H639" s="21">
        <v>229</v>
      </c>
      <c r="I639" s="21" t="s">
        <v>336</v>
      </c>
      <c r="M639" s="21">
        <v>20</v>
      </c>
      <c r="N639" s="25" t="s">
        <v>340</v>
      </c>
      <c r="P639" s="24" t="s">
        <v>5378</v>
      </c>
      <c r="Q639" s="26" t="s">
        <v>3204</v>
      </c>
    </row>
    <row r="640" spans="1:19" x14ac:dyDescent="0.45">
      <c r="A640" s="21">
        <v>639</v>
      </c>
      <c r="B640" s="21" t="s">
        <v>1706</v>
      </c>
      <c r="C640" s="26" t="s">
        <v>47</v>
      </c>
      <c r="D640" s="39" t="s">
        <v>43</v>
      </c>
      <c r="E640" s="21">
        <v>3698</v>
      </c>
      <c r="F640" s="21">
        <v>209</v>
      </c>
      <c r="G640" s="21">
        <v>260</v>
      </c>
      <c r="H640" s="21">
        <v>192</v>
      </c>
      <c r="I640" s="21" t="s">
        <v>5404</v>
      </c>
      <c r="M640" s="21">
        <v>20</v>
      </c>
      <c r="N640" s="39" t="s">
        <v>652</v>
      </c>
      <c r="P640" s="39" t="s">
        <v>1724</v>
      </c>
    </row>
    <row r="641" spans="1:19" x14ac:dyDescent="0.45">
      <c r="A641" s="21">
        <v>640</v>
      </c>
      <c r="B641" s="21" t="s">
        <v>2136</v>
      </c>
      <c r="C641" s="26" t="s">
        <v>47</v>
      </c>
      <c r="D641" s="34" t="s">
        <v>12</v>
      </c>
      <c r="E641" s="21">
        <v>3022</v>
      </c>
      <c r="F641" s="21">
        <v>209</v>
      </c>
      <c r="G641" s="21">
        <v>192</v>
      </c>
      <c r="H641" s="21">
        <v>229</v>
      </c>
      <c r="I641" s="21" t="s">
        <v>5406</v>
      </c>
      <c r="M641" s="21">
        <v>20</v>
      </c>
      <c r="N641" s="25" t="s">
        <v>2138</v>
      </c>
      <c r="P641" s="26" t="s">
        <v>2146</v>
      </c>
    </row>
    <row r="642" spans="1:19" x14ac:dyDescent="0.45">
      <c r="A642" s="21">
        <v>641</v>
      </c>
      <c r="B642" s="21" t="s">
        <v>3201</v>
      </c>
      <c r="C642" s="36" t="s">
        <v>72</v>
      </c>
      <c r="E642" s="21">
        <v>3345</v>
      </c>
      <c r="F642" s="21">
        <v>188</v>
      </c>
      <c r="G642" s="21">
        <v>266</v>
      </c>
      <c r="H642" s="21">
        <v>164</v>
      </c>
      <c r="M642" s="21">
        <v>20</v>
      </c>
      <c r="N642" s="36" t="s">
        <v>1156</v>
      </c>
      <c r="P642" s="27" t="s">
        <v>3215</v>
      </c>
    </row>
    <row r="643" spans="1:19" x14ac:dyDescent="0.45">
      <c r="A643" s="21">
        <v>642</v>
      </c>
      <c r="B643" s="21" t="s">
        <v>3202</v>
      </c>
      <c r="C643" s="36" t="s">
        <v>72</v>
      </c>
      <c r="D643" s="23" t="s">
        <v>8</v>
      </c>
      <c r="E643" s="21">
        <v>3345</v>
      </c>
      <c r="F643" s="21">
        <v>188</v>
      </c>
      <c r="G643" s="21">
        <v>266</v>
      </c>
      <c r="H643" s="21">
        <v>164</v>
      </c>
      <c r="M643" s="21">
        <v>20</v>
      </c>
      <c r="N643" s="32" t="s">
        <v>3208</v>
      </c>
      <c r="P643" s="27" t="s">
        <v>3216</v>
      </c>
    </row>
    <row r="644" spans="1:19" x14ac:dyDescent="0.45">
      <c r="A644" s="21">
        <v>643</v>
      </c>
      <c r="B644" s="21" t="s">
        <v>3937</v>
      </c>
      <c r="C644" s="31" t="s">
        <v>22</v>
      </c>
      <c r="D644" s="28" t="s">
        <v>90</v>
      </c>
      <c r="E644" s="21">
        <v>4038</v>
      </c>
      <c r="F644" s="21">
        <v>205</v>
      </c>
      <c r="G644" s="21">
        <v>275</v>
      </c>
      <c r="H644" s="21">
        <v>211</v>
      </c>
      <c r="M644" s="21">
        <v>20</v>
      </c>
      <c r="N644" s="31" t="s">
        <v>3943</v>
      </c>
      <c r="P644" s="31" t="s">
        <v>3954</v>
      </c>
    </row>
    <row r="645" spans="1:19" x14ac:dyDescent="0.45">
      <c r="A645" s="21">
        <v>644</v>
      </c>
      <c r="B645" s="21" t="s">
        <v>3938</v>
      </c>
      <c r="C645" s="23" t="s">
        <v>8</v>
      </c>
      <c r="D645" s="28" t="s">
        <v>90</v>
      </c>
      <c r="E645" s="21">
        <v>4038</v>
      </c>
      <c r="F645" s="21">
        <v>205</v>
      </c>
      <c r="G645" s="21">
        <v>275</v>
      </c>
      <c r="H645" s="21">
        <v>211</v>
      </c>
      <c r="M645" s="21">
        <v>20</v>
      </c>
      <c r="N645" s="23" t="s">
        <v>3944</v>
      </c>
      <c r="P645" s="27" t="s">
        <v>3955</v>
      </c>
    </row>
    <row r="646" spans="1:19" x14ac:dyDescent="0.45">
      <c r="A646" s="21">
        <v>645</v>
      </c>
      <c r="B646" s="21" t="s">
        <v>3451</v>
      </c>
      <c r="C646" s="33" t="s">
        <v>3</v>
      </c>
      <c r="D646" s="36" t="s">
        <v>72</v>
      </c>
      <c r="E646" s="21">
        <v>3588</v>
      </c>
      <c r="F646" s="21">
        <v>205</v>
      </c>
      <c r="G646" s="21">
        <v>261</v>
      </c>
      <c r="H646" s="21">
        <v>182</v>
      </c>
      <c r="M646" s="21">
        <v>20</v>
      </c>
      <c r="N646" s="39" t="s">
        <v>3454</v>
      </c>
      <c r="P646" s="39" t="s">
        <v>3459</v>
      </c>
    </row>
    <row r="647" spans="1:19" x14ac:dyDescent="0.45">
      <c r="A647" s="21">
        <v>649</v>
      </c>
      <c r="B647" s="21" t="s">
        <v>3203</v>
      </c>
      <c r="C647" s="30" t="s">
        <v>29</v>
      </c>
      <c r="D647" s="24" t="s">
        <v>4</v>
      </c>
      <c r="E647" s="21">
        <v>3353</v>
      </c>
      <c r="F647" s="21">
        <v>174</v>
      </c>
      <c r="G647" s="21">
        <v>252</v>
      </c>
      <c r="H647" s="21">
        <v>199</v>
      </c>
      <c r="M647" s="21">
        <v>20</v>
      </c>
      <c r="N647" s="24" t="s">
        <v>923</v>
      </c>
      <c r="P647" s="30" t="s">
        <v>3217</v>
      </c>
    </row>
    <row r="648" spans="1:19" x14ac:dyDescent="0.45">
      <c r="A648" s="21">
        <v>808</v>
      </c>
      <c r="B648" s="21" t="s">
        <v>339</v>
      </c>
      <c r="C648" s="24" t="s">
        <v>4</v>
      </c>
      <c r="E648" s="21">
        <v>1068</v>
      </c>
      <c r="F648" s="21">
        <v>130</v>
      </c>
      <c r="G648" s="21">
        <v>118</v>
      </c>
      <c r="H648" s="21">
        <v>99</v>
      </c>
      <c r="I648" s="21" t="s">
        <v>336</v>
      </c>
      <c r="K648" s="21" t="s">
        <v>336</v>
      </c>
      <c r="M648" s="21">
        <v>20</v>
      </c>
      <c r="N648" s="23" t="s">
        <v>115</v>
      </c>
      <c r="P648" s="23" t="s">
        <v>338</v>
      </c>
      <c r="S648" s="21" t="s">
        <v>337</v>
      </c>
    </row>
    <row r="649" spans="1:19" x14ac:dyDescent="0.45">
      <c r="A649" s="21">
        <v>809</v>
      </c>
      <c r="B649" s="21" t="s">
        <v>337</v>
      </c>
      <c r="C649" s="24" t="s">
        <v>4</v>
      </c>
      <c r="E649" s="21">
        <v>3599</v>
      </c>
      <c r="F649" s="21">
        <v>264</v>
      </c>
      <c r="G649" s="21">
        <v>226</v>
      </c>
      <c r="H649" s="21">
        <v>190</v>
      </c>
      <c r="I649" s="21" t="s">
        <v>336</v>
      </c>
      <c r="M649" s="21">
        <v>20</v>
      </c>
      <c r="N649" s="23" t="s">
        <v>115</v>
      </c>
      <c r="P649" s="23" t="s">
        <v>1752</v>
      </c>
      <c r="R649" s="21" t="s">
        <v>339</v>
      </c>
    </row>
    <row r="650" spans="1:19" x14ac:dyDescent="0.45">
      <c r="A650" s="21">
        <v>862</v>
      </c>
      <c r="B650" s="21" t="s">
        <v>3934</v>
      </c>
      <c r="C650" s="29" t="s">
        <v>68</v>
      </c>
      <c r="D650" s="27" t="s">
        <v>78</v>
      </c>
      <c r="E650" s="21">
        <v>2652</v>
      </c>
      <c r="F650" s="21">
        <v>212</v>
      </c>
      <c r="G650" s="21">
        <v>180</v>
      </c>
      <c r="H650" s="21">
        <v>194</v>
      </c>
      <c r="N650" s="26" t="s">
        <v>3945</v>
      </c>
      <c r="P650" s="26" t="s">
        <v>3956</v>
      </c>
      <c r="R650" s="21" t="s">
        <v>3933</v>
      </c>
    </row>
    <row r="651" spans="1:19" x14ac:dyDescent="0.45">
      <c r="A651" s="21">
        <v>863</v>
      </c>
      <c r="B651" s="21" t="s">
        <v>3930</v>
      </c>
      <c r="C651" s="24" t="s">
        <v>4</v>
      </c>
      <c r="E651" s="21">
        <v>2386</v>
      </c>
      <c r="F651" s="21">
        <v>172</v>
      </c>
      <c r="G651" s="21">
        <v>195</v>
      </c>
      <c r="H651" s="21">
        <v>162</v>
      </c>
      <c r="N651" s="32" t="s">
        <v>3946</v>
      </c>
      <c r="P651" s="24" t="s">
        <v>3957</v>
      </c>
      <c r="R651" s="21" t="s">
        <v>3929</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8" r:id="rId4" name="cmbJump">
          <controlPr defaultSize="0" autoLine="0" r:id="rId5">
            <anchor moveWithCells="1">
              <from>
                <xdr:col>1</xdr:col>
                <xdr:colOff>257175</xdr:colOff>
                <xdr:row>0</xdr:row>
                <xdr:rowOff>0</xdr:rowOff>
              </from>
              <to>
                <xdr:col>1</xdr:col>
                <xdr:colOff>1228725</xdr:colOff>
                <xdr:row>0</xdr:row>
                <xdr:rowOff>228600</xdr:rowOff>
              </to>
            </anchor>
          </controlPr>
        </control>
      </mc:Choice>
      <mc:Fallback>
        <control shapeId="3078" r:id="rId4" name="cmbJump"/>
      </mc:Fallback>
    </mc:AlternateContent>
    <mc:AlternateContent xmlns:mc="http://schemas.openxmlformats.org/markup-compatibility/2006">
      <mc:Choice Requires="x14">
        <control shapeId="3076" r:id="rId6" name="chkSameType">
          <controlPr defaultSize="0" autoLine="0" r:id="rId7">
            <anchor moveWithCells="1">
              <from>
                <xdr:col>0</xdr:col>
                <xdr:colOff>0</xdr:colOff>
                <xdr:row>0</xdr:row>
                <xdr:rowOff>0</xdr:rowOff>
              </from>
              <to>
                <xdr:col>1</xdr:col>
                <xdr:colOff>257175</xdr:colOff>
                <xdr:row>0</xdr:row>
                <xdr:rowOff>219075</xdr:rowOff>
              </to>
            </anchor>
          </controlPr>
        </control>
      </mc:Choice>
      <mc:Fallback>
        <control shapeId="3076" r:id="rId6" name="chkSameType"/>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J654"/>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77734375" style="552" customWidth="1"/>
    <col min="83" max="84" width="6.77734375" style="556" customWidth="1"/>
    <col min="85" max="86" width="7.6640625" style="556" customWidth="1"/>
    <col min="87" max="88" width="6.77734375" style="1" customWidth="1"/>
    <col min="89" max="89" width="7.6640625" style="3" customWidth="1"/>
    <col min="90" max="90" width="7.6640625" style="4" customWidth="1"/>
    <col min="91" max="92" width="6.77734375" style="4" customWidth="1"/>
    <col min="93" max="16384" width="8.88671875" style="1"/>
  </cols>
  <sheetData>
    <row r="1" spans="1:166" s="234" customFormat="1" x14ac:dyDescent="0.45">
      <c r="A1" s="227"/>
      <c r="B1" s="227"/>
      <c r="C1" s="227"/>
      <c r="D1" s="227" t="s">
        <v>5414</v>
      </c>
      <c r="E1" s="227"/>
      <c r="F1" s="227" t="s">
        <v>5417</v>
      </c>
      <c r="G1" s="227"/>
      <c r="H1" s="227"/>
      <c r="I1" s="228" t="s">
        <v>5420</v>
      </c>
      <c r="J1" s="228"/>
      <c r="K1" s="228"/>
      <c r="L1" s="229"/>
      <c r="M1" s="229"/>
      <c r="N1" s="229"/>
      <c r="O1" s="230"/>
      <c r="P1" s="230"/>
      <c r="Q1" s="230"/>
      <c r="R1" s="292" t="s">
        <v>5428</v>
      </c>
      <c r="S1" s="231" t="s">
        <v>5429</v>
      </c>
      <c r="T1" s="232"/>
      <c r="U1" s="231" t="s">
        <v>5430</v>
      </c>
      <c r="V1" s="232"/>
      <c r="W1" s="231" t="s">
        <v>5431</v>
      </c>
      <c r="X1" s="232"/>
      <c r="Y1" s="231" t="s">
        <v>5432</v>
      </c>
      <c r="Z1" s="232"/>
      <c r="AA1" s="231" t="s">
        <v>5399</v>
      </c>
      <c r="AB1" s="232"/>
      <c r="AC1" s="231" t="s">
        <v>5433</v>
      </c>
      <c r="AD1" s="231"/>
      <c r="AE1" s="232"/>
      <c r="AF1" s="232"/>
      <c r="AG1" s="231" t="s">
        <v>5400</v>
      </c>
      <c r="AH1" s="231"/>
      <c r="AI1" s="232"/>
      <c r="AJ1" s="232"/>
      <c r="AK1" s="231" t="s">
        <v>5434</v>
      </c>
      <c r="AL1" s="231"/>
      <c r="AM1" s="232"/>
      <c r="AN1" s="232"/>
      <c r="AO1" s="231" t="s">
        <v>5435</v>
      </c>
      <c r="AP1" s="231"/>
      <c r="AQ1" s="232"/>
      <c r="AR1" s="232"/>
      <c r="AS1" s="231" t="s">
        <v>5436</v>
      </c>
      <c r="AT1" s="231"/>
      <c r="AU1" s="232"/>
      <c r="AV1" s="232"/>
      <c r="AW1" s="312" t="s">
        <v>5437</v>
      </c>
      <c r="AX1" s="313" t="s">
        <v>5401</v>
      </c>
      <c r="AY1" s="314"/>
      <c r="AZ1" s="313" t="s">
        <v>5438</v>
      </c>
      <c r="BA1" s="314"/>
      <c r="BB1" s="313" t="s">
        <v>5439</v>
      </c>
      <c r="BC1" s="314"/>
      <c r="BD1" s="313" t="s">
        <v>5398</v>
      </c>
      <c r="BE1" s="314"/>
      <c r="BF1" s="313" t="s">
        <v>5440</v>
      </c>
      <c r="BG1" s="314"/>
      <c r="BH1" s="313" t="s">
        <v>5402</v>
      </c>
      <c r="BI1" s="313"/>
      <c r="BJ1" s="314"/>
      <c r="BK1" s="314"/>
      <c r="BL1" s="313" t="s">
        <v>5441</v>
      </c>
      <c r="BM1" s="313"/>
      <c r="BN1" s="314"/>
      <c r="BO1" s="314"/>
      <c r="BP1" s="313" t="s">
        <v>5442</v>
      </c>
      <c r="BQ1" s="313"/>
      <c r="BR1" s="314"/>
      <c r="BS1" s="314"/>
      <c r="BT1" s="313" t="s">
        <v>5443</v>
      </c>
      <c r="BU1" s="313"/>
      <c r="BV1" s="314"/>
      <c r="BW1" s="314"/>
      <c r="BX1" s="313" t="s">
        <v>5444</v>
      </c>
      <c r="BY1" s="313"/>
      <c r="BZ1" s="314"/>
      <c r="CA1" s="314"/>
      <c r="CB1" s="577" t="s">
        <v>5445</v>
      </c>
      <c r="CC1" s="579" t="s">
        <v>5446</v>
      </c>
      <c r="CD1" s="579"/>
      <c r="CE1" s="580"/>
      <c r="CF1" s="580"/>
      <c r="CG1" s="642" t="s">
        <v>5447</v>
      </c>
      <c r="CH1" s="642"/>
      <c r="CI1" s="576"/>
      <c r="CJ1" s="576"/>
      <c r="CK1" s="583" t="s">
        <v>5448</v>
      </c>
      <c r="CL1" s="584"/>
      <c r="CM1" s="584"/>
      <c r="CN1" s="584"/>
    </row>
    <row r="2" spans="1:166" x14ac:dyDescent="0.45">
      <c r="A2" s="79" t="s">
        <v>3476</v>
      </c>
      <c r="B2" s="79" t="s">
        <v>1767</v>
      </c>
      <c r="C2" s="79" t="s">
        <v>5413</v>
      </c>
      <c r="D2" s="79" t="s">
        <v>5415</v>
      </c>
      <c r="E2" s="79" t="s">
        <v>5416</v>
      </c>
      <c r="F2" s="79" t="s">
        <v>5418</v>
      </c>
      <c r="G2" s="79" t="s">
        <v>5395</v>
      </c>
      <c r="H2" s="79" t="s">
        <v>5419</v>
      </c>
      <c r="I2" s="60" t="s">
        <v>5421</v>
      </c>
      <c r="J2" s="60" t="s">
        <v>5422</v>
      </c>
      <c r="K2" s="60" t="s">
        <v>5396</v>
      </c>
      <c r="L2" s="47" t="s">
        <v>5423</v>
      </c>
      <c r="M2" s="47" t="s">
        <v>5424</v>
      </c>
      <c r="N2" s="47" t="s">
        <v>5425</v>
      </c>
      <c r="O2" s="83" t="s">
        <v>5397</v>
      </c>
      <c r="P2" s="83" t="s">
        <v>5426</v>
      </c>
      <c r="Q2" s="83" t="s">
        <v>5427</v>
      </c>
      <c r="R2" s="82" t="s">
        <v>5864</v>
      </c>
      <c r="S2" s="81" t="s">
        <v>5865</v>
      </c>
      <c r="T2" s="80" t="s">
        <v>5866</v>
      </c>
      <c r="U2" s="81" t="s">
        <v>5867</v>
      </c>
      <c r="V2" s="80" t="s">
        <v>5868</v>
      </c>
      <c r="W2" s="81" t="s">
        <v>5869</v>
      </c>
      <c r="X2" s="80" t="s">
        <v>5870</v>
      </c>
      <c r="Y2" s="81" t="s">
        <v>5871</v>
      </c>
      <c r="Z2" s="80" t="s">
        <v>5872</v>
      </c>
      <c r="AA2" s="81" t="s">
        <v>5873</v>
      </c>
      <c r="AB2" s="80" t="s">
        <v>5874</v>
      </c>
      <c r="AC2" s="81" t="s">
        <v>5875</v>
      </c>
      <c r="AD2" s="81" t="s">
        <v>5876</v>
      </c>
      <c r="AE2" s="80" t="s">
        <v>5877</v>
      </c>
      <c r="AF2" s="80" t="s">
        <v>5878</v>
      </c>
      <c r="AG2" s="81" t="s">
        <v>5879</v>
      </c>
      <c r="AH2" s="81" t="s">
        <v>5880</v>
      </c>
      <c r="AI2" s="80" t="s">
        <v>5881</v>
      </c>
      <c r="AJ2" s="80" t="s">
        <v>5882</v>
      </c>
      <c r="AK2" s="81" t="s">
        <v>5883</v>
      </c>
      <c r="AL2" s="81" t="s">
        <v>5884</v>
      </c>
      <c r="AM2" s="80" t="s">
        <v>5885</v>
      </c>
      <c r="AN2" s="80" t="s">
        <v>5886</v>
      </c>
      <c r="AO2" s="81" t="s">
        <v>5887</v>
      </c>
      <c r="AP2" s="81" t="s">
        <v>5888</v>
      </c>
      <c r="AQ2" s="80" t="s">
        <v>5889</v>
      </c>
      <c r="AR2" s="80" t="s">
        <v>5890</v>
      </c>
      <c r="AS2" s="81" t="s">
        <v>5891</v>
      </c>
      <c r="AT2" s="81" t="s">
        <v>5892</v>
      </c>
      <c r="AU2" s="80" t="s">
        <v>5893</v>
      </c>
      <c r="AV2" s="80" t="s">
        <v>5894</v>
      </c>
      <c r="AW2" s="315" t="s">
        <v>5895</v>
      </c>
      <c r="AX2" s="316" t="s">
        <v>5896</v>
      </c>
      <c r="AY2" s="317" t="s">
        <v>5897</v>
      </c>
      <c r="AZ2" s="316" t="s">
        <v>5898</v>
      </c>
      <c r="BA2" s="317" t="s">
        <v>5899</v>
      </c>
      <c r="BB2" s="316" t="s">
        <v>5900</v>
      </c>
      <c r="BC2" s="317" t="s">
        <v>5901</v>
      </c>
      <c r="BD2" s="316" t="s">
        <v>5902</v>
      </c>
      <c r="BE2" s="317" t="s">
        <v>5903</v>
      </c>
      <c r="BF2" s="316" t="s">
        <v>5904</v>
      </c>
      <c r="BG2" s="317" t="s">
        <v>5905</v>
      </c>
      <c r="BH2" s="316" t="s">
        <v>5906</v>
      </c>
      <c r="BI2" s="316" t="s">
        <v>5907</v>
      </c>
      <c r="BJ2" s="317" t="s">
        <v>5908</v>
      </c>
      <c r="BK2" s="317" t="s">
        <v>5909</v>
      </c>
      <c r="BL2" s="316" t="s">
        <v>5910</v>
      </c>
      <c r="BM2" s="316" t="s">
        <v>5911</v>
      </c>
      <c r="BN2" s="317" t="s">
        <v>5912</v>
      </c>
      <c r="BO2" s="317" t="s">
        <v>5913</v>
      </c>
      <c r="BP2" s="316" t="s">
        <v>5914</v>
      </c>
      <c r="BQ2" s="316" t="s">
        <v>5915</v>
      </c>
      <c r="BR2" s="317" t="s">
        <v>5916</v>
      </c>
      <c r="BS2" s="317" t="s">
        <v>5917</v>
      </c>
      <c r="BT2" s="316" t="s">
        <v>5918</v>
      </c>
      <c r="BU2" s="316" t="s">
        <v>5919</v>
      </c>
      <c r="BV2" s="317" t="s">
        <v>5920</v>
      </c>
      <c r="BW2" s="317" t="s">
        <v>5921</v>
      </c>
      <c r="BX2" s="316" t="s">
        <v>5922</v>
      </c>
      <c r="BY2" s="316" t="s">
        <v>5923</v>
      </c>
      <c r="BZ2" s="317" t="s">
        <v>5924</v>
      </c>
      <c r="CA2" s="317" t="s">
        <v>5925</v>
      </c>
      <c r="CB2" s="578" t="s">
        <v>5403</v>
      </c>
      <c r="CC2" s="553" t="s">
        <v>5926</v>
      </c>
      <c r="CD2" s="553" t="s">
        <v>5927</v>
      </c>
      <c r="CE2" s="554" t="s">
        <v>5928</v>
      </c>
      <c r="CF2" s="554" t="s">
        <v>5929</v>
      </c>
      <c r="CG2" s="616" t="s">
        <v>5930</v>
      </c>
      <c r="CH2" s="616" t="s">
        <v>5931</v>
      </c>
      <c r="CI2" s="581" t="s">
        <v>5932</v>
      </c>
      <c r="CJ2" s="581" t="s">
        <v>5933</v>
      </c>
      <c r="CK2" s="557" t="s">
        <v>5934</v>
      </c>
      <c r="CL2" s="582" t="s">
        <v>5935</v>
      </c>
      <c r="CM2" s="617" t="s">
        <v>5936</v>
      </c>
      <c r="CN2" s="617" t="s">
        <v>5937</v>
      </c>
    </row>
    <row r="3" spans="1:166" x14ac:dyDescent="0.45">
      <c r="A3" s="9">
        <v>1</v>
      </c>
      <c r="B3" s="9" t="s">
        <v>1456</v>
      </c>
      <c r="C3" s="61" t="s">
        <v>1807</v>
      </c>
      <c r="D3" s="63"/>
      <c r="E3" s="243" t="s">
        <v>1895</v>
      </c>
      <c r="F3" s="56" t="s">
        <v>1896</v>
      </c>
      <c r="G3" s="77" t="s">
        <v>1803</v>
      </c>
      <c r="H3" s="9"/>
      <c r="I3" s="60">
        <v>105.10990132966342</v>
      </c>
      <c r="J3" s="60">
        <v>99.577801259681138</v>
      </c>
      <c r="K3" s="60">
        <v>113.01290142963811</v>
      </c>
      <c r="L3" s="47">
        <v>1115.0360459650251</v>
      </c>
      <c r="M3" s="47">
        <v>1118.4660101842089</v>
      </c>
      <c r="N3" s="47">
        <v>1121.2175766645039</v>
      </c>
      <c r="O3" s="59">
        <v>10.233283656193581</v>
      </c>
      <c r="P3" s="59">
        <v>138.52788749300856</v>
      </c>
      <c r="Q3" s="59">
        <v>80.848769445848205</v>
      </c>
      <c r="R3" s="58"/>
      <c r="S3" s="70" t="s">
        <v>24</v>
      </c>
      <c r="T3" s="8">
        <v>5.414615855845863</v>
      </c>
      <c r="U3" s="70" t="s">
        <v>24</v>
      </c>
      <c r="V3" s="8">
        <v>9.0243597597431062</v>
      </c>
      <c r="W3" s="13" t="s">
        <v>3571</v>
      </c>
      <c r="X3" s="8">
        <v>10</v>
      </c>
      <c r="Y3" s="77" t="s">
        <v>1471</v>
      </c>
      <c r="Z3" s="8">
        <v>57.759346718018243</v>
      </c>
      <c r="AA3" s="62" t="s">
        <v>52</v>
      </c>
      <c r="AB3" s="8">
        <v>27.706046760987284</v>
      </c>
      <c r="AC3" s="70" t="s">
        <v>24</v>
      </c>
      <c r="AD3" s="70" t="s">
        <v>1471</v>
      </c>
      <c r="AE3" s="8">
        <v>13.536992831149179</v>
      </c>
      <c r="AF3" s="8">
        <v>7.6000000000000005</v>
      </c>
      <c r="AG3" s="77" t="s">
        <v>24</v>
      </c>
      <c r="AH3" s="61" t="s">
        <v>124</v>
      </c>
      <c r="AI3" s="8">
        <v>13.229390607801914</v>
      </c>
      <c r="AJ3" s="8">
        <v>7.3</v>
      </c>
      <c r="AK3" s="13" t="s">
        <v>127</v>
      </c>
      <c r="AL3" s="70" t="s">
        <v>1471</v>
      </c>
      <c r="AM3" s="8">
        <v>12.373266059267644</v>
      </c>
      <c r="AN3" s="8">
        <v>7.6</v>
      </c>
      <c r="AO3" s="70" t="s">
        <v>24</v>
      </c>
      <c r="AP3" s="62" t="s">
        <v>52</v>
      </c>
      <c r="AQ3" s="8">
        <v>12.266636016157385</v>
      </c>
      <c r="AR3" s="8">
        <v>4.0333333333333332</v>
      </c>
      <c r="AS3" s="70" t="s">
        <v>24</v>
      </c>
      <c r="AT3" s="70" t="s">
        <v>263</v>
      </c>
      <c r="AU3" s="8">
        <v>12.104441712502934</v>
      </c>
      <c r="AV3" s="8">
        <v>5.4333333333333336</v>
      </c>
      <c r="AW3" s="58"/>
      <c r="AX3" s="70" t="s">
        <v>24</v>
      </c>
      <c r="AY3" s="8">
        <v>5.0992861518568731</v>
      </c>
      <c r="AZ3" s="13" t="s">
        <v>127</v>
      </c>
      <c r="BA3" s="8">
        <v>3.0496430759284365</v>
      </c>
      <c r="BB3" s="77" t="s">
        <v>24</v>
      </c>
      <c r="BC3" s="8">
        <v>4</v>
      </c>
      <c r="BD3" s="13" t="s">
        <v>52</v>
      </c>
      <c r="BE3" s="8">
        <v>89.817866623565592</v>
      </c>
      <c r="BF3" s="77" t="s">
        <v>1471</v>
      </c>
      <c r="BG3" s="8">
        <v>1.4957430146684743</v>
      </c>
      <c r="BH3" s="77" t="s">
        <v>24</v>
      </c>
      <c r="BI3" s="77" t="s">
        <v>1471</v>
      </c>
      <c r="BJ3" s="8">
        <v>7.900569569076235</v>
      </c>
      <c r="BK3" s="8">
        <v>13.5</v>
      </c>
      <c r="BL3" s="77" t="s">
        <v>24</v>
      </c>
      <c r="BM3" s="61" t="s">
        <v>124</v>
      </c>
      <c r="BN3" s="8">
        <v>7.2932679169492909</v>
      </c>
      <c r="BO3" s="8">
        <v>13.5</v>
      </c>
      <c r="BP3" s="77" t="s">
        <v>24</v>
      </c>
      <c r="BQ3" s="13" t="s">
        <v>52</v>
      </c>
      <c r="BR3" s="8">
        <v>7.266844348773688</v>
      </c>
      <c r="BS3" s="8">
        <v>18.5</v>
      </c>
      <c r="BT3" s="70" t="s">
        <v>24</v>
      </c>
      <c r="BU3" s="77" t="s">
        <v>263</v>
      </c>
      <c r="BV3" s="8">
        <v>6.5080525845190884</v>
      </c>
      <c r="BW3" s="8">
        <v>11</v>
      </c>
      <c r="BX3" s="13" t="s">
        <v>127</v>
      </c>
      <c r="BY3" s="77" t="s">
        <v>1471</v>
      </c>
      <c r="BZ3" s="8">
        <v>5.8087779858321005</v>
      </c>
      <c r="CA3" s="8">
        <v>26</v>
      </c>
      <c r="CB3" s="8"/>
      <c r="CC3" s="59" t="s">
        <v>5584</v>
      </c>
      <c r="CD3" s="59"/>
      <c r="CE3" s="555">
        <v>80.848769445848205</v>
      </c>
      <c r="CF3" s="555">
        <v>57.58948797477909</v>
      </c>
      <c r="CG3" s="555"/>
      <c r="CH3" s="555"/>
      <c r="CI3" s="408"/>
      <c r="CJ3" s="408"/>
      <c r="CK3" s="555"/>
      <c r="CL3" s="8"/>
      <c r="CM3" s="8"/>
      <c r="CN3" s="8"/>
    </row>
    <row r="4" spans="1:166" x14ac:dyDescent="0.45">
      <c r="A4" s="9">
        <v>2</v>
      </c>
      <c r="B4" s="9" t="s">
        <v>1455</v>
      </c>
      <c r="C4" s="61" t="s">
        <v>1807</v>
      </c>
      <c r="D4" s="63"/>
      <c r="E4" s="243" t="s">
        <v>1895</v>
      </c>
      <c r="F4" s="56" t="s">
        <v>1896</v>
      </c>
      <c r="G4" s="77" t="s">
        <v>1803</v>
      </c>
      <c r="H4" s="9"/>
      <c r="I4" s="60">
        <v>131.1898016595799</v>
      </c>
      <c r="J4" s="60">
        <v>124.86740157960016</v>
      </c>
      <c r="K4" s="60">
        <v>134.35100169956979</v>
      </c>
      <c r="L4" s="47">
        <v>1699.2022210453438</v>
      </c>
      <c r="M4" s="47">
        <v>1691.9727819517127</v>
      </c>
      <c r="N4" s="47">
        <v>1686.2113830347105</v>
      </c>
      <c r="O4" s="59">
        <v>14.874848171589033</v>
      </c>
      <c r="P4" s="59">
        <v>249.57680683611616</v>
      </c>
      <c r="Q4" s="59">
        <v>152.75483832328581</v>
      </c>
      <c r="R4" s="58"/>
      <c r="S4" s="70" t="s">
        <v>64</v>
      </c>
      <c r="T4" s="8">
        <v>11.232804529447233</v>
      </c>
      <c r="U4" s="70" t="s">
        <v>64</v>
      </c>
      <c r="V4" s="8">
        <v>11.232804529447233</v>
      </c>
      <c r="W4" s="70" t="s">
        <v>24</v>
      </c>
      <c r="X4" s="8">
        <v>10</v>
      </c>
      <c r="Y4" s="77" t="s">
        <v>9</v>
      </c>
      <c r="Z4" s="8">
        <v>142.68498579234628</v>
      </c>
      <c r="AA4" s="62" t="s">
        <v>52</v>
      </c>
      <c r="AB4" s="8">
        <v>34.226021843466405</v>
      </c>
      <c r="AC4" s="70" t="s">
        <v>24</v>
      </c>
      <c r="AD4" s="70" t="s">
        <v>9</v>
      </c>
      <c r="AE4" s="8">
        <v>16.778443985250753</v>
      </c>
      <c r="AF4" s="8">
        <v>15.1</v>
      </c>
      <c r="AG4" s="77" t="s">
        <v>24</v>
      </c>
      <c r="AH4" s="77" t="s">
        <v>1471</v>
      </c>
      <c r="AI4" s="8">
        <v>16.591086422415714</v>
      </c>
      <c r="AJ4" s="8">
        <v>7.6000000000000005</v>
      </c>
      <c r="AK4" s="70" t="s">
        <v>24</v>
      </c>
      <c r="AL4" s="52" t="s">
        <v>124</v>
      </c>
      <c r="AM4" s="8">
        <v>16.194639549422558</v>
      </c>
      <c r="AN4" s="8">
        <v>7.3</v>
      </c>
      <c r="AO4" s="70" t="s">
        <v>64</v>
      </c>
      <c r="AP4" s="77" t="s">
        <v>9</v>
      </c>
      <c r="AQ4" s="8">
        <v>15.637037876083156</v>
      </c>
      <c r="AR4" s="8">
        <v>19.899999999999999</v>
      </c>
      <c r="AS4" s="70" t="s">
        <v>64</v>
      </c>
      <c r="AT4" s="70" t="s">
        <v>1471</v>
      </c>
      <c r="AU4" s="8">
        <v>15.609056843776738</v>
      </c>
      <c r="AV4" s="8">
        <v>9.7428571428571438</v>
      </c>
      <c r="AW4" s="58"/>
      <c r="AX4" s="70" t="s">
        <v>64</v>
      </c>
      <c r="AY4" s="8">
        <v>12.256084982391956</v>
      </c>
      <c r="AZ4" s="70" t="s">
        <v>64</v>
      </c>
      <c r="BA4" s="8">
        <v>6.1280424911959779</v>
      </c>
      <c r="BB4" s="77" t="s">
        <v>24</v>
      </c>
      <c r="BC4" s="8">
        <v>4</v>
      </c>
      <c r="BD4" s="70" t="s">
        <v>9</v>
      </c>
      <c r="BE4" s="8">
        <v>154.49206794170848</v>
      </c>
      <c r="BF4" s="77" t="s">
        <v>9</v>
      </c>
      <c r="BG4" s="8">
        <v>1.9311508492713561</v>
      </c>
      <c r="BH4" s="77" t="s">
        <v>24</v>
      </c>
      <c r="BI4" s="77" t="s">
        <v>9</v>
      </c>
      <c r="BJ4" s="8">
        <v>10.269337647092602</v>
      </c>
      <c r="BK4" s="8">
        <v>21</v>
      </c>
      <c r="BL4" s="77" t="s">
        <v>64</v>
      </c>
      <c r="BM4" s="77" t="s">
        <v>9</v>
      </c>
      <c r="BN4" s="8">
        <v>9.7466772582816485</v>
      </c>
      <c r="BO4" s="8">
        <v>41</v>
      </c>
      <c r="BP4" s="77" t="s">
        <v>24</v>
      </c>
      <c r="BQ4" s="70" t="s">
        <v>1471</v>
      </c>
      <c r="BR4" s="8">
        <v>9.7276114755220515</v>
      </c>
      <c r="BS4" s="8">
        <v>13.5</v>
      </c>
      <c r="BT4" s="70" t="s">
        <v>64</v>
      </c>
      <c r="BU4" s="77" t="s">
        <v>1471</v>
      </c>
      <c r="BV4" s="8">
        <v>9.4729347324970981</v>
      </c>
      <c r="BW4" s="8">
        <v>26</v>
      </c>
      <c r="BX4" s="70" t="s">
        <v>64</v>
      </c>
      <c r="BY4" s="61" t="s">
        <v>124</v>
      </c>
      <c r="BZ4" s="8">
        <v>9.0793653275183583</v>
      </c>
      <c r="CA4" s="8">
        <v>26</v>
      </c>
      <c r="CB4" s="8"/>
      <c r="CC4" s="59" t="s">
        <v>3978</v>
      </c>
      <c r="CD4" s="59" t="s">
        <v>3979</v>
      </c>
      <c r="CE4" s="555">
        <v>133.34591308371216</v>
      </c>
      <c r="CF4" s="555">
        <v>116.30380812686569</v>
      </c>
      <c r="CG4" s="555"/>
      <c r="CH4" s="555"/>
      <c r="CI4" s="408"/>
      <c r="CJ4" s="408"/>
      <c r="CK4" s="555"/>
      <c r="CL4" s="8"/>
      <c r="CM4" s="8"/>
      <c r="CN4" s="8"/>
    </row>
    <row r="5" spans="1:166" x14ac:dyDescent="0.45">
      <c r="A5" s="9">
        <v>3</v>
      </c>
      <c r="B5" s="9" t="s">
        <v>1454</v>
      </c>
      <c r="C5" s="61" t="s">
        <v>1807</v>
      </c>
      <c r="D5" s="63"/>
      <c r="E5" s="243" t="s">
        <v>1895</v>
      </c>
      <c r="F5" s="56" t="s">
        <v>1896</v>
      </c>
      <c r="G5" s="77" t="s">
        <v>1803</v>
      </c>
      <c r="H5" s="9"/>
      <c r="I5" s="60">
        <v>168.33390212946097</v>
      </c>
      <c r="J5" s="60">
        <v>161.22120203948373</v>
      </c>
      <c r="K5" s="60">
        <v>162.01150204948121</v>
      </c>
      <c r="L5" s="47">
        <v>2720.5429870655053</v>
      </c>
      <c r="M5" s="47">
        <v>2683.8592076745567</v>
      </c>
      <c r="N5" s="47">
        <v>2654.8686491362582</v>
      </c>
      <c r="O5" s="59">
        <v>22.491696400758887</v>
      </c>
      <c r="P5" s="59">
        <v>500.88575912615357</v>
      </c>
      <c r="Q5" s="59">
        <v>321.04132142187888</v>
      </c>
      <c r="R5" s="58"/>
      <c r="S5" s="70" t="s">
        <v>64</v>
      </c>
      <c r="T5" s="8">
        <v>14.130044366097955</v>
      </c>
      <c r="U5" s="70" t="s">
        <v>64</v>
      </c>
      <c r="V5" s="8">
        <v>14.130044366097955</v>
      </c>
      <c r="W5" s="70" t="s">
        <v>24</v>
      </c>
      <c r="X5" s="8">
        <v>10</v>
      </c>
      <c r="Y5" s="77" t="s">
        <v>9</v>
      </c>
      <c r="Z5" s="8">
        <v>182.80061429981782</v>
      </c>
      <c r="AA5" s="62" t="s">
        <v>52</v>
      </c>
      <c r="AB5" s="8">
        <v>43.512046960936672</v>
      </c>
      <c r="AC5" s="70" t="s">
        <v>24</v>
      </c>
      <c r="AD5" s="70" t="s">
        <v>1551</v>
      </c>
      <c r="AE5" s="8">
        <v>22.269807941621217</v>
      </c>
      <c r="AF5" s="8">
        <v>7.6000000000000005</v>
      </c>
      <c r="AG5" s="77" t="s">
        <v>24</v>
      </c>
      <c r="AH5" s="77" t="s">
        <v>9</v>
      </c>
      <c r="AI5" s="8">
        <v>21.191458305977015</v>
      </c>
      <c r="AJ5" s="8">
        <v>15.1</v>
      </c>
      <c r="AK5" s="70" t="s">
        <v>64</v>
      </c>
      <c r="AL5" s="70" t="s">
        <v>1551</v>
      </c>
      <c r="AM5" s="8">
        <v>20.828513302765892</v>
      </c>
      <c r="AN5" s="8">
        <v>9.7428571428571438</v>
      </c>
      <c r="AO5" s="70" t="s">
        <v>24</v>
      </c>
      <c r="AP5" s="61" t="s">
        <v>124</v>
      </c>
      <c r="AQ5" s="8">
        <v>20.41787289051862</v>
      </c>
      <c r="AR5" s="8">
        <v>7.3</v>
      </c>
      <c r="AS5" s="70" t="s">
        <v>64</v>
      </c>
      <c r="AT5" s="70" t="s">
        <v>9</v>
      </c>
      <c r="AU5" s="8">
        <v>19.836747728205388</v>
      </c>
      <c r="AV5" s="8">
        <v>19.899999999999999</v>
      </c>
      <c r="AW5" s="58"/>
      <c r="AX5" s="70" t="s">
        <v>64</v>
      </c>
      <c r="AY5" s="8">
        <v>15.443048802707752</v>
      </c>
      <c r="AZ5" s="70" t="s">
        <v>64</v>
      </c>
      <c r="BA5" s="8">
        <v>7.721524401353876</v>
      </c>
      <c r="BB5" s="77" t="s">
        <v>24</v>
      </c>
      <c r="BC5" s="8">
        <v>4</v>
      </c>
      <c r="BD5" s="70" t="s">
        <v>9</v>
      </c>
      <c r="BE5" s="8">
        <v>197.95066549146935</v>
      </c>
      <c r="BF5" s="77" t="s">
        <v>1551</v>
      </c>
      <c r="BG5" s="8">
        <v>2.9400098591328794</v>
      </c>
      <c r="BH5" s="77" t="s">
        <v>24</v>
      </c>
      <c r="BI5" s="77" t="s">
        <v>1551</v>
      </c>
      <c r="BJ5" s="8">
        <v>14.273770893112657</v>
      </c>
      <c r="BK5" s="8">
        <v>12.25</v>
      </c>
      <c r="BL5" s="77" t="s">
        <v>24</v>
      </c>
      <c r="BM5" s="77" t="s">
        <v>9</v>
      </c>
      <c r="BN5" s="8">
        <v>13.028613681998054</v>
      </c>
      <c r="BO5" s="8">
        <v>21</v>
      </c>
      <c r="BP5" s="77" t="s">
        <v>64</v>
      </c>
      <c r="BQ5" s="70" t="s">
        <v>1551</v>
      </c>
      <c r="BR5" s="8">
        <v>13.022755008146458</v>
      </c>
      <c r="BS5" s="8">
        <v>23.5</v>
      </c>
      <c r="BT5" s="70" t="s">
        <v>64</v>
      </c>
      <c r="BU5" s="77" t="s">
        <v>9</v>
      </c>
      <c r="BV5" s="8">
        <v>12.361259549893278</v>
      </c>
      <c r="BW5" s="8">
        <v>41</v>
      </c>
      <c r="BX5" s="70" t="s">
        <v>24</v>
      </c>
      <c r="BY5" s="77" t="s">
        <v>103</v>
      </c>
      <c r="BZ5" s="8">
        <v>11.993988015324664</v>
      </c>
      <c r="CA5" s="8">
        <v>17.25</v>
      </c>
      <c r="CB5" s="8"/>
      <c r="CC5" s="59" t="s">
        <v>3982</v>
      </c>
      <c r="CD5" s="59" t="s">
        <v>3977</v>
      </c>
      <c r="CE5" s="555">
        <v>141.78847460003905</v>
      </c>
      <c r="CF5" s="555">
        <v>128.65829044715977</v>
      </c>
      <c r="CG5" s="555" t="s">
        <v>3981</v>
      </c>
      <c r="CH5" s="555" t="s">
        <v>3976</v>
      </c>
      <c r="CI5" s="408">
        <v>293.16226783167309</v>
      </c>
      <c r="CJ5" s="408">
        <v>259.39138384070714</v>
      </c>
      <c r="CK5" s="555" t="s">
        <v>3980</v>
      </c>
      <c r="CL5" s="59"/>
      <c r="CM5" s="8">
        <v>321.04132142187888</v>
      </c>
      <c r="CN5" s="8">
        <v>259.39138384070714</v>
      </c>
    </row>
    <row r="6" spans="1:166" x14ac:dyDescent="0.45">
      <c r="A6" s="9">
        <v>4</v>
      </c>
      <c r="B6" s="9" t="s">
        <v>1453</v>
      </c>
      <c r="C6" s="73" t="s">
        <v>1802</v>
      </c>
      <c r="D6" s="63"/>
      <c r="E6" s="78" t="s">
        <v>1897</v>
      </c>
      <c r="F6" s="245" t="s">
        <v>1898</v>
      </c>
      <c r="G6" s="224"/>
      <c r="H6" s="9"/>
      <c r="I6" s="60">
        <v>103.52930130966848</v>
      </c>
      <c r="J6" s="60">
        <v>85.35240107972669</v>
      </c>
      <c r="K6" s="60">
        <v>105.10990132966342</v>
      </c>
      <c r="L6" s="47">
        <v>980.60243818744982</v>
      </c>
      <c r="M6" s="47">
        <v>951.95211465618809</v>
      </c>
      <c r="N6" s="47">
        <v>929.63573657792642</v>
      </c>
      <c r="O6" s="59">
        <v>8.2572278869570415</v>
      </c>
      <c r="P6" s="59">
        <v>93.620151292019102</v>
      </c>
      <c r="Q6" s="59">
        <v>54.351767423200307</v>
      </c>
      <c r="R6" s="58"/>
      <c r="S6" s="68" t="s">
        <v>138</v>
      </c>
      <c r="T6" s="8">
        <v>7.2117580785801092</v>
      </c>
      <c r="U6" s="13" t="s">
        <v>1475</v>
      </c>
      <c r="V6" s="8">
        <v>8.2117580785801092</v>
      </c>
      <c r="W6" s="68" t="s">
        <v>138</v>
      </c>
      <c r="X6" s="8">
        <v>10</v>
      </c>
      <c r="Y6" s="73" t="s">
        <v>3527</v>
      </c>
      <c r="Z6" s="8">
        <v>44.482306550060763</v>
      </c>
      <c r="AA6" s="62" t="s">
        <v>52</v>
      </c>
      <c r="AB6" s="8">
        <v>27.310896755988551</v>
      </c>
      <c r="AC6" s="13" t="s">
        <v>1475</v>
      </c>
      <c r="AD6" s="68" t="s">
        <v>76</v>
      </c>
      <c r="AE6" s="8">
        <v>11.337963851027983</v>
      </c>
      <c r="AF6" s="8">
        <v>8.4499999999999993</v>
      </c>
      <c r="AG6" s="73" t="s">
        <v>138</v>
      </c>
      <c r="AH6" s="73" t="s">
        <v>76</v>
      </c>
      <c r="AI6" s="8">
        <v>11.186263464300181</v>
      </c>
      <c r="AJ6" s="8">
        <v>7.2</v>
      </c>
      <c r="AK6" s="13" t="s">
        <v>1475</v>
      </c>
      <c r="AL6" s="13" t="s">
        <v>52</v>
      </c>
      <c r="AM6" s="8">
        <v>10.958894463686802</v>
      </c>
      <c r="AN6" s="8">
        <v>4.8666666666666671</v>
      </c>
      <c r="AO6" s="13" t="s">
        <v>1475</v>
      </c>
      <c r="AP6" s="73" t="s">
        <v>279</v>
      </c>
      <c r="AQ6" s="8">
        <v>10.825513507478695</v>
      </c>
      <c r="AR6" s="8">
        <v>8.85</v>
      </c>
      <c r="AS6" s="68" t="s">
        <v>138</v>
      </c>
      <c r="AT6" s="13" t="s">
        <v>52</v>
      </c>
      <c r="AU6" s="8">
        <v>10.700038344907195</v>
      </c>
      <c r="AV6" s="8">
        <v>4.0333333333333332</v>
      </c>
      <c r="AW6" s="58"/>
      <c r="AX6" s="68" t="s">
        <v>138</v>
      </c>
      <c r="AY6" s="8">
        <v>5.8451713012924849</v>
      </c>
      <c r="AZ6" s="13" t="s">
        <v>1475</v>
      </c>
      <c r="BA6" s="8">
        <v>3.6917618340513805</v>
      </c>
      <c r="BB6" s="73" t="s">
        <v>138</v>
      </c>
      <c r="BC6" s="8">
        <v>3</v>
      </c>
      <c r="BD6" s="13" t="s">
        <v>52</v>
      </c>
      <c r="BE6" s="8">
        <v>88.482259606669871</v>
      </c>
      <c r="BF6" s="73" t="s">
        <v>76</v>
      </c>
      <c r="BG6" s="8">
        <v>1.3395921730797686</v>
      </c>
      <c r="BH6" s="73" t="s">
        <v>138</v>
      </c>
      <c r="BI6" s="73" t="s">
        <v>76</v>
      </c>
      <c r="BJ6" s="8">
        <v>6.5823261955811239</v>
      </c>
      <c r="BK6" s="8">
        <v>19.333333333333332</v>
      </c>
      <c r="BL6" s="73" t="s">
        <v>138</v>
      </c>
      <c r="BM6" s="62" t="s">
        <v>52</v>
      </c>
      <c r="BN6" s="8">
        <v>6.4387366351403648</v>
      </c>
      <c r="BO6" s="8">
        <v>24.333333333333332</v>
      </c>
      <c r="BP6" s="62" t="s">
        <v>1475</v>
      </c>
      <c r="BQ6" s="68" t="s">
        <v>76</v>
      </c>
      <c r="BR6" s="8">
        <v>6.1474042089754466</v>
      </c>
      <c r="BS6" s="8">
        <v>28.5</v>
      </c>
      <c r="BT6" s="13" t="s">
        <v>1475</v>
      </c>
      <c r="BU6" s="62" t="s">
        <v>52</v>
      </c>
      <c r="BV6" s="8">
        <v>6.0470534388463379</v>
      </c>
      <c r="BW6" s="8">
        <v>36</v>
      </c>
      <c r="BX6" s="68" t="s">
        <v>138</v>
      </c>
      <c r="BY6" s="73" t="s">
        <v>1468</v>
      </c>
      <c r="BZ6" s="8">
        <v>6.0134014731613039</v>
      </c>
      <c r="CA6" s="8">
        <v>17.666666666666668</v>
      </c>
      <c r="CB6" s="8"/>
      <c r="CC6" s="59"/>
      <c r="CD6" s="59"/>
      <c r="CE6" s="555"/>
      <c r="CF6" s="555"/>
      <c r="CG6" s="555"/>
      <c r="CH6" s="555"/>
      <c r="CI6" s="408"/>
      <c r="CJ6" s="408"/>
      <c r="CK6" s="555"/>
      <c r="CL6" s="8"/>
      <c r="CM6" s="8"/>
      <c r="CN6" s="8"/>
    </row>
    <row r="7" spans="1:166" x14ac:dyDescent="0.45">
      <c r="A7" s="9">
        <v>5</v>
      </c>
      <c r="B7" s="9" t="s">
        <v>1452</v>
      </c>
      <c r="C7" s="73" t="s">
        <v>1802</v>
      </c>
      <c r="D7" s="63"/>
      <c r="E7" s="78" t="s">
        <v>1897</v>
      </c>
      <c r="F7" s="245" t="s">
        <v>1898</v>
      </c>
      <c r="G7" s="224"/>
      <c r="H7" s="9"/>
      <c r="I7" s="60">
        <v>136.72190172956218</v>
      </c>
      <c r="J7" s="60">
        <v>111.43230140964317</v>
      </c>
      <c r="K7" s="60">
        <v>131.1898016595799</v>
      </c>
      <c r="L7" s="47">
        <v>1653.0792645861595</v>
      </c>
      <c r="M7" s="47">
        <v>1586.7171314473901</v>
      </c>
      <c r="N7" s="47">
        <v>1535.5507578201737</v>
      </c>
      <c r="O7" s="59">
        <v>13.134071653441151</v>
      </c>
      <c r="P7" s="59">
        <v>211.82035659934215</v>
      </c>
      <c r="Q7" s="59">
        <v>115.2513007987418</v>
      </c>
      <c r="R7" s="58"/>
      <c r="S7" s="68" t="s">
        <v>1498</v>
      </c>
      <c r="T7" s="8">
        <v>10.843976924528477</v>
      </c>
      <c r="U7" s="68" t="s">
        <v>1498</v>
      </c>
      <c r="V7" s="8">
        <v>12.048863249476085</v>
      </c>
      <c r="W7" s="68" t="s">
        <v>138</v>
      </c>
      <c r="X7" s="8">
        <v>10</v>
      </c>
      <c r="Y7" s="73" t="s">
        <v>3528</v>
      </c>
      <c r="Z7" s="8">
        <v>58.423198726416111</v>
      </c>
      <c r="AA7" s="62" t="s">
        <v>52</v>
      </c>
      <c r="AB7" s="8">
        <v>35.609046860961975</v>
      </c>
      <c r="AC7" s="68" t="s">
        <v>1498</v>
      </c>
      <c r="AD7" s="68" t="s">
        <v>76</v>
      </c>
      <c r="AE7" s="8">
        <v>16.127546901561544</v>
      </c>
      <c r="AF7" s="8">
        <v>7.8250000000000002</v>
      </c>
      <c r="AG7" s="73" t="s">
        <v>1498</v>
      </c>
      <c r="AH7" s="62" t="s">
        <v>52</v>
      </c>
      <c r="AI7" s="8">
        <v>15.754959547912067</v>
      </c>
      <c r="AJ7" s="8">
        <v>4.45</v>
      </c>
      <c r="AK7" s="68" t="s">
        <v>1498</v>
      </c>
      <c r="AL7" s="68" t="s">
        <v>13</v>
      </c>
      <c r="AM7" s="8">
        <v>15.344783992653923</v>
      </c>
      <c r="AN7" s="8">
        <v>5.95</v>
      </c>
      <c r="AO7" s="68" t="s">
        <v>1498</v>
      </c>
      <c r="AP7" s="73" t="s">
        <v>279</v>
      </c>
      <c r="AQ7" s="8">
        <v>15.343228511212049</v>
      </c>
      <c r="AR7" s="8">
        <v>8.2249999999999996</v>
      </c>
      <c r="AS7" s="68" t="s">
        <v>138</v>
      </c>
      <c r="AT7" s="68" t="s">
        <v>76</v>
      </c>
      <c r="AU7" s="8">
        <v>14.505523506289551</v>
      </c>
      <c r="AV7" s="8">
        <v>7.2</v>
      </c>
      <c r="AW7" s="58"/>
      <c r="AX7" s="68" t="s">
        <v>1498</v>
      </c>
      <c r="AY7" s="8">
        <v>9.5314466679246799</v>
      </c>
      <c r="AZ7" s="68" t="s">
        <v>1498</v>
      </c>
      <c r="BA7" s="8">
        <v>4.7657233339623399</v>
      </c>
      <c r="BB7" s="73" t="s">
        <v>138</v>
      </c>
      <c r="BC7" s="8">
        <v>3</v>
      </c>
      <c r="BD7" s="13" t="s">
        <v>52</v>
      </c>
      <c r="BE7" s="8">
        <v>116.53000696148004</v>
      </c>
      <c r="BF7" s="73" t="s">
        <v>76</v>
      </c>
      <c r="BG7" s="8">
        <v>1.7632504548027754</v>
      </c>
      <c r="BH7" s="73" t="s">
        <v>1498</v>
      </c>
      <c r="BI7" s="73" t="s">
        <v>76</v>
      </c>
      <c r="BJ7" s="8">
        <v>8.7749864504923529</v>
      </c>
      <c r="BK7" s="8">
        <v>23</v>
      </c>
      <c r="BL7" s="73" t="s">
        <v>1498</v>
      </c>
      <c r="BM7" s="62" t="s">
        <v>52</v>
      </c>
      <c r="BN7" s="8">
        <v>8.6196641487043291</v>
      </c>
      <c r="BO7" s="8">
        <v>29</v>
      </c>
      <c r="BP7" s="73" t="s">
        <v>138</v>
      </c>
      <c r="BQ7" s="68" t="s">
        <v>76</v>
      </c>
      <c r="BR7" s="8">
        <v>8.524093320144905</v>
      </c>
      <c r="BS7" s="8">
        <v>19.333333333333332</v>
      </c>
      <c r="BT7" s="68" t="s">
        <v>138</v>
      </c>
      <c r="BU7" s="62" t="s">
        <v>52</v>
      </c>
      <c r="BV7" s="8">
        <v>8.336171176951547</v>
      </c>
      <c r="BW7" s="8">
        <v>24.333333333333332</v>
      </c>
      <c r="BX7" s="68" t="s">
        <v>1498</v>
      </c>
      <c r="BY7" s="73" t="s">
        <v>13</v>
      </c>
      <c r="BZ7" s="8">
        <v>7.9944275991399767</v>
      </c>
      <c r="CA7" s="8">
        <v>17</v>
      </c>
      <c r="CB7" s="8"/>
      <c r="CC7" s="59" t="s">
        <v>3983</v>
      </c>
      <c r="CD7" s="59" t="s">
        <v>3984</v>
      </c>
      <c r="CE7" s="555">
        <v>104.49972321359644</v>
      </c>
      <c r="CF7" s="555">
        <v>86.853143047864521</v>
      </c>
      <c r="CG7" s="555"/>
      <c r="CH7" s="555"/>
      <c r="CI7" s="408"/>
      <c r="CJ7" s="408"/>
      <c r="CK7" s="555"/>
      <c r="CL7" s="8"/>
      <c r="CM7" s="8"/>
      <c r="CN7" s="8"/>
    </row>
    <row r="8" spans="1:166" x14ac:dyDescent="0.45">
      <c r="A8" s="9">
        <v>6</v>
      </c>
      <c r="B8" s="9" t="s">
        <v>227</v>
      </c>
      <c r="C8" s="243" t="s">
        <v>1808</v>
      </c>
      <c r="D8" s="54" t="s">
        <v>1806</v>
      </c>
      <c r="E8" s="244" t="s">
        <v>1842</v>
      </c>
      <c r="F8" s="56" t="s">
        <v>1899</v>
      </c>
      <c r="G8" s="245" t="s">
        <v>1819</v>
      </c>
      <c r="H8" s="9"/>
      <c r="I8" s="60">
        <v>188.09140237939769</v>
      </c>
      <c r="J8" s="60">
        <v>148.57640187952424</v>
      </c>
      <c r="K8" s="60">
        <v>158.85030200949132</v>
      </c>
      <c r="L8" s="47">
        <v>2889.6010421555256</v>
      </c>
      <c r="M8" s="47">
        <v>2701.0827167221473</v>
      </c>
      <c r="N8" s="47">
        <v>2559.1626162689145</v>
      </c>
      <c r="O8" s="59">
        <v>20.438406586231746</v>
      </c>
      <c r="P8" s="59">
        <v>485.73432742027376</v>
      </c>
      <c r="Q8" s="59">
        <v>315.15646010015621</v>
      </c>
      <c r="R8" s="58"/>
      <c r="S8" s="14" t="s">
        <v>3648</v>
      </c>
      <c r="T8" s="8">
        <v>16.799677799869407</v>
      </c>
      <c r="U8" s="68" t="s">
        <v>36</v>
      </c>
      <c r="V8" s="8">
        <v>15.272434363517641</v>
      </c>
      <c r="W8" s="14" t="s">
        <v>1491</v>
      </c>
      <c r="X8" s="8">
        <v>11.25</v>
      </c>
      <c r="Y8" s="73" t="s">
        <v>48</v>
      </c>
      <c r="Z8" s="8">
        <v>181.56774628422178</v>
      </c>
      <c r="AA8" s="62" t="s">
        <v>52</v>
      </c>
      <c r="AB8" s="8">
        <v>48.451422023420854</v>
      </c>
      <c r="AC8" s="68" t="s">
        <v>36</v>
      </c>
      <c r="AD8" s="68" t="s">
        <v>1549</v>
      </c>
      <c r="AE8" s="8">
        <v>23.765763019289714</v>
      </c>
      <c r="AF8" s="8">
        <v>8.8000000000000007</v>
      </c>
      <c r="AG8" s="243" t="s">
        <v>1491</v>
      </c>
      <c r="AH8" s="73" t="s">
        <v>1549</v>
      </c>
      <c r="AI8" s="8">
        <v>23.35268717136552</v>
      </c>
      <c r="AJ8" s="8">
        <v>7.7444444444444445</v>
      </c>
      <c r="AK8" s="68" t="s">
        <v>36</v>
      </c>
      <c r="AL8" s="68" t="s">
        <v>48</v>
      </c>
      <c r="AM8" s="8">
        <v>23.304301618861057</v>
      </c>
      <c r="AN8" s="8">
        <v>15</v>
      </c>
      <c r="AO8" s="14" t="s">
        <v>158</v>
      </c>
      <c r="AP8" s="73" t="s">
        <v>1549</v>
      </c>
      <c r="AQ8" s="8">
        <v>22.488033824704249</v>
      </c>
      <c r="AR8" s="8">
        <v>9.2999999999999989</v>
      </c>
      <c r="AS8" s="68" t="s">
        <v>138</v>
      </c>
      <c r="AT8" s="68" t="s">
        <v>1549</v>
      </c>
      <c r="AU8" s="8">
        <v>22.478041720990575</v>
      </c>
      <c r="AV8" s="8">
        <v>8.3000000000000007</v>
      </c>
      <c r="AW8" s="58"/>
      <c r="AX8" s="14" t="s">
        <v>3648</v>
      </c>
      <c r="AY8" s="8">
        <v>14.204016447033718</v>
      </c>
      <c r="AZ8" s="68" t="s">
        <v>138</v>
      </c>
      <c r="BA8" s="8">
        <v>4.9013388156779065</v>
      </c>
      <c r="BB8" s="243" t="s">
        <v>1491</v>
      </c>
      <c r="BC8" s="8">
        <v>3.5</v>
      </c>
      <c r="BD8" s="68" t="s">
        <v>19</v>
      </c>
      <c r="BE8" s="8">
        <v>206.3958113983023</v>
      </c>
      <c r="BF8" s="73" t="s">
        <v>48</v>
      </c>
      <c r="BG8" s="8">
        <v>3.4859033093219871</v>
      </c>
      <c r="BH8" s="73" t="s">
        <v>36</v>
      </c>
      <c r="BI8" s="73" t="s">
        <v>48</v>
      </c>
      <c r="BJ8" s="8">
        <v>15.419815569793984</v>
      </c>
      <c r="BK8" s="8">
        <v>17.5</v>
      </c>
      <c r="BL8" s="243" t="s">
        <v>1491</v>
      </c>
      <c r="BM8" s="73" t="s">
        <v>48</v>
      </c>
      <c r="BN8" s="8">
        <v>15.389135317886948</v>
      </c>
      <c r="BO8" s="8">
        <v>16.714285714285715</v>
      </c>
      <c r="BP8" s="73" t="s">
        <v>36</v>
      </c>
      <c r="BQ8" s="68" t="s">
        <v>1549</v>
      </c>
      <c r="BR8" s="8">
        <v>14.587656592293238</v>
      </c>
      <c r="BS8" s="8">
        <v>16</v>
      </c>
      <c r="BT8" s="68" t="s">
        <v>138</v>
      </c>
      <c r="BU8" s="73" t="s">
        <v>48</v>
      </c>
      <c r="BV8" s="8">
        <v>14.564615187938152</v>
      </c>
      <c r="BW8" s="8">
        <v>19.333333333333332</v>
      </c>
      <c r="BX8" s="14" t="s">
        <v>1491</v>
      </c>
      <c r="BY8" s="73" t="s">
        <v>1549</v>
      </c>
      <c r="BZ8" s="8">
        <v>14.51827287224755</v>
      </c>
      <c r="CA8" s="8">
        <v>15.285714285714286</v>
      </c>
      <c r="CB8" s="8"/>
      <c r="CC8" s="59" t="s">
        <v>3989</v>
      </c>
      <c r="CD8" s="59" t="s">
        <v>3990</v>
      </c>
      <c r="CE8" s="555">
        <v>127.26149103392876</v>
      </c>
      <c r="CF8" s="555">
        <v>115.03655788622525</v>
      </c>
      <c r="CG8" s="555" t="s">
        <v>3987</v>
      </c>
      <c r="CH8" s="555" t="s">
        <v>3988</v>
      </c>
      <c r="CI8" s="408">
        <v>264.98561363146263</v>
      </c>
      <c r="CJ8" s="408">
        <v>245.36911306065934</v>
      </c>
      <c r="CK8" s="555" t="s">
        <v>3985</v>
      </c>
      <c r="CL8" s="59" t="s">
        <v>3986</v>
      </c>
      <c r="CM8" s="8">
        <v>315.15646010015621</v>
      </c>
      <c r="CN8" s="8">
        <v>254.12471280379273</v>
      </c>
      <c r="FI8" s="14"/>
      <c r="FJ8" s="13"/>
    </row>
    <row r="9" spans="1:166" x14ac:dyDescent="0.45">
      <c r="A9" s="9">
        <v>7</v>
      </c>
      <c r="B9" s="9" t="s">
        <v>1449</v>
      </c>
      <c r="C9" s="244" t="s">
        <v>1805</v>
      </c>
      <c r="D9" s="63"/>
      <c r="E9" s="246" t="s">
        <v>1900</v>
      </c>
      <c r="F9" s="57" t="s">
        <v>1901</v>
      </c>
      <c r="G9" s="224"/>
      <c r="H9" s="9"/>
      <c r="I9" s="60">
        <v>86.142701089724156</v>
      </c>
      <c r="J9" s="60">
        <v>107.48080135965583</v>
      </c>
      <c r="K9" s="60">
        <v>112.22260141964064</v>
      </c>
      <c r="L9" s="47">
        <v>946.07180375587154</v>
      </c>
      <c r="M9" s="47">
        <v>1025.8561711177895</v>
      </c>
      <c r="N9" s="47">
        <v>1094.5015381704147</v>
      </c>
      <c r="O9" s="59">
        <v>10.869578720915584</v>
      </c>
      <c r="P9" s="59">
        <v>101.52043204450266</v>
      </c>
      <c r="Q9" s="59">
        <v>61.871399163520131</v>
      </c>
      <c r="R9" s="58"/>
      <c r="S9" s="71" t="s">
        <v>214</v>
      </c>
      <c r="T9" s="8">
        <v>7.2022744784601391</v>
      </c>
      <c r="U9" s="13" t="s">
        <v>127</v>
      </c>
      <c r="V9" s="8">
        <v>6.3071350544862081</v>
      </c>
      <c r="W9" s="71" t="s">
        <v>214</v>
      </c>
      <c r="X9" s="8">
        <v>11.667</v>
      </c>
      <c r="Y9" s="244" t="s">
        <v>237</v>
      </c>
      <c r="Z9" s="8">
        <v>37.179934457684141</v>
      </c>
      <c r="AA9" s="62" t="s">
        <v>52</v>
      </c>
      <c r="AB9" s="8">
        <v>22.96424670100247</v>
      </c>
      <c r="AC9" s="71" t="s">
        <v>214</v>
      </c>
      <c r="AD9" s="13" t="s">
        <v>52</v>
      </c>
      <c r="AE9" s="8">
        <v>9.3398681449497083</v>
      </c>
      <c r="AF9" s="8">
        <v>3.5571428571428569</v>
      </c>
      <c r="AG9" s="244" t="s">
        <v>214</v>
      </c>
      <c r="AH9" s="244" t="s">
        <v>305</v>
      </c>
      <c r="AI9" s="8">
        <v>9.2473747826653554</v>
      </c>
      <c r="AJ9" s="8">
        <v>4.7571428571428571</v>
      </c>
      <c r="AK9" s="13" t="s">
        <v>127</v>
      </c>
      <c r="AL9" s="13" t="s">
        <v>52</v>
      </c>
      <c r="AM9" s="8">
        <v>9.1980387286749803</v>
      </c>
      <c r="AN9" s="8">
        <v>4.0333333333333332</v>
      </c>
      <c r="AO9" s="13" t="s">
        <v>127</v>
      </c>
      <c r="AP9" s="244" t="s">
        <v>305</v>
      </c>
      <c r="AQ9" s="8">
        <v>9.1464828997206258</v>
      </c>
      <c r="AR9" s="8">
        <v>5.2333333333333334</v>
      </c>
      <c r="AS9" s="71" t="s">
        <v>214</v>
      </c>
      <c r="AT9" s="71" t="s">
        <v>237</v>
      </c>
      <c r="AU9" s="8">
        <v>8.4029847932307735</v>
      </c>
      <c r="AV9" s="8">
        <v>7.4857142857142858</v>
      </c>
      <c r="AW9" s="58"/>
      <c r="AX9" s="71" t="s">
        <v>214</v>
      </c>
      <c r="AY9" s="8">
        <v>6.3753045479987875</v>
      </c>
      <c r="AZ9" s="13" t="s">
        <v>127</v>
      </c>
      <c r="BA9" s="8">
        <v>2.6797826712496211</v>
      </c>
      <c r="BB9" s="244" t="s">
        <v>214</v>
      </c>
      <c r="BC9" s="8">
        <v>3.6666666666666998</v>
      </c>
      <c r="BD9" s="13" t="s">
        <v>52</v>
      </c>
      <c r="BE9" s="8">
        <v>73.790582420816918</v>
      </c>
      <c r="BF9" s="62" t="s">
        <v>52</v>
      </c>
      <c r="BG9" s="8">
        <v>1.0541511774402417</v>
      </c>
      <c r="BH9" s="244" t="s">
        <v>214</v>
      </c>
      <c r="BI9" s="62" t="s">
        <v>52</v>
      </c>
      <c r="BJ9" s="8">
        <v>5.6921616515334899</v>
      </c>
      <c r="BK9" s="8">
        <v>20.09090909090909</v>
      </c>
      <c r="BL9" s="244" t="s">
        <v>214</v>
      </c>
      <c r="BM9" s="244" t="s">
        <v>305</v>
      </c>
      <c r="BN9" s="8">
        <v>5.2042055763351227</v>
      </c>
      <c r="BO9" s="8">
        <v>10.545454545454545</v>
      </c>
      <c r="BP9" s="244" t="s">
        <v>214</v>
      </c>
      <c r="BQ9" s="71" t="s">
        <v>237</v>
      </c>
      <c r="BR9" s="8">
        <v>4.7690645844230923</v>
      </c>
      <c r="BS9" s="8">
        <v>17.363636363636363</v>
      </c>
      <c r="BT9" s="13" t="s">
        <v>127</v>
      </c>
      <c r="BU9" s="62" t="s">
        <v>52</v>
      </c>
      <c r="BV9" s="8">
        <v>4.6550826642931575</v>
      </c>
      <c r="BW9" s="8">
        <v>36</v>
      </c>
      <c r="BX9" s="13" t="s">
        <v>127</v>
      </c>
      <c r="BY9" s="244" t="s">
        <v>305</v>
      </c>
      <c r="BZ9" s="8">
        <v>4.4049648741546372</v>
      </c>
      <c r="CA9" s="8">
        <v>18.5</v>
      </c>
      <c r="CB9" s="8"/>
      <c r="CC9" s="59"/>
      <c r="CD9" s="59"/>
      <c r="CE9" s="555"/>
      <c r="CF9" s="555"/>
      <c r="CG9" s="555"/>
      <c r="CH9" s="555"/>
      <c r="CI9" s="408"/>
      <c r="CJ9" s="408"/>
      <c r="CK9" s="555"/>
      <c r="CL9" s="8"/>
      <c r="CM9" s="8"/>
      <c r="CN9" s="8"/>
    </row>
    <row r="10" spans="1:166" x14ac:dyDescent="0.45">
      <c r="A10" s="9">
        <v>8</v>
      </c>
      <c r="B10" s="9" t="s">
        <v>1448</v>
      </c>
      <c r="C10" s="244" t="s">
        <v>1805</v>
      </c>
      <c r="D10" s="63"/>
      <c r="E10" s="246" t="s">
        <v>1900</v>
      </c>
      <c r="F10" s="57" t="s">
        <v>1901</v>
      </c>
      <c r="G10" s="224"/>
      <c r="H10" s="9"/>
      <c r="I10" s="60">
        <v>111.43230140964317</v>
      </c>
      <c r="J10" s="60">
        <v>134.35100169956979</v>
      </c>
      <c r="K10" s="60">
        <v>132.77040167957483</v>
      </c>
      <c r="L10" s="47">
        <v>1488.2715817689054</v>
      </c>
      <c r="M10" s="47">
        <v>1580.8919404073217</v>
      </c>
      <c r="N10" s="47">
        <v>1659.1214662860173</v>
      </c>
      <c r="O10" s="59">
        <v>15.633901850284705</v>
      </c>
      <c r="P10" s="59">
        <v>205.44660406449393</v>
      </c>
      <c r="Q10" s="59">
        <v>122.77438413645146</v>
      </c>
      <c r="R10" s="58"/>
      <c r="S10" s="65" t="s">
        <v>3572</v>
      </c>
      <c r="T10" s="8">
        <v>4.3429690422892948</v>
      </c>
      <c r="U10" s="65" t="s">
        <v>3572</v>
      </c>
      <c r="V10" s="8">
        <v>8.6859380845785896</v>
      </c>
      <c r="W10" s="71" t="s">
        <v>121</v>
      </c>
      <c r="X10" s="8">
        <v>10</v>
      </c>
      <c r="Y10" s="244" t="s">
        <v>197</v>
      </c>
      <c r="Z10" s="8">
        <v>87.917195099521678</v>
      </c>
      <c r="AA10" s="62" t="s">
        <v>52</v>
      </c>
      <c r="AB10" s="8">
        <v>29.286646780982228</v>
      </c>
      <c r="AC10" s="71" t="s">
        <v>121</v>
      </c>
      <c r="AD10" s="71" t="s">
        <v>197</v>
      </c>
      <c r="AE10" s="8">
        <v>13.141095935737411</v>
      </c>
      <c r="AF10" s="8">
        <v>13.3</v>
      </c>
      <c r="AG10" s="74" t="s">
        <v>66</v>
      </c>
      <c r="AH10" s="244" t="s">
        <v>197</v>
      </c>
      <c r="AI10" s="8">
        <v>12.436165895997092</v>
      </c>
      <c r="AJ10" s="8">
        <v>15.8</v>
      </c>
      <c r="AK10" s="71" t="s">
        <v>121</v>
      </c>
      <c r="AL10" s="13" t="s">
        <v>52</v>
      </c>
      <c r="AM10" s="8">
        <v>12.261267693045337</v>
      </c>
      <c r="AN10" s="8">
        <v>4.0333333333333332</v>
      </c>
      <c r="AO10" s="65" t="s">
        <v>66</v>
      </c>
      <c r="AP10" s="62" t="s">
        <v>52</v>
      </c>
      <c r="AQ10" s="8">
        <v>11.649053718992811</v>
      </c>
      <c r="AR10" s="8">
        <v>4.8666666666666671</v>
      </c>
      <c r="AS10" s="71" t="s">
        <v>121</v>
      </c>
      <c r="AT10" s="72" t="s">
        <v>189</v>
      </c>
      <c r="AU10" s="8">
        <v>11.394485067136431</v>
      </c>
      <c r="AV10" s="8">
        <v>8.3000000000000007</v>
      </c>
      <c r="AW10" s="58"/>
      <c r="AX10" s="65" t="s">
        <v>66</v>
      </c>
      <c r="AY10" s="8">
        <v>3.8972398366507228</v>
      </c>
      <c r="AZ10" s="65" t="s">
        <v>66</v>
      </c>
      <c r="BA10" s="8">
        <v>3.8972398366507228</v>
      </c>
      <c r="BB10" s="244" t="s">
        <v>121</v>
      </c>
      <c r="BC10" s="8">
        <v>3</v>
      </c>
      <c r="BD10" s="71" t="s">
        <v>197</v>
      </c>
      <c r="BE10" s="8">
        <v>113.99235362937819</v>
      </c>
      <c r="BF10" s="244" t="s">
        <v>197</v>
      </c>
      <c r="BG10" s="8">
        <v>1.5198980483917091</v>
      </c>
      <c r="BH10" s="244" t="s">
        <v>121</v>
      </c>
      <c r="BI10" s="244" t="s">
        <v>197</v>
      </c>
      <c r="BJ10" s="8">
        <v>7.8530865366930556</v>
      </c>
      <c r="BK10" s="8">
        <v>26</v>
      </c>
      <c r="BL10" s="244" t="s">
        <v>121</v>
      </c>
      <c r="BM10" s="62" t="s">
        <v>52</v>
      </c>
      <c r="BN10" s="8">
        <v>7.3699588189375476</v>
      </c>
      <c r="BO10" s="8">
        <v>24.333333333333332</v>
      </c>
      <c r="BP10" s="244" t="s">
        <v>121</v>
      </c>
      <c r="BQ10" s="72" t="s">
        <v>189</v>
      </c>
      <c r="BR10" s="8">
        <v>6.8444320842781812</v>
      </c>
      <c r="BS10" s="8">
        <v>19.333333333333332</v>
      </c>
      <c r="BT10" s="65" t="s">
        <v>66</v>
      </c>
      <c r="BU10" s="244" t="s">
        <v>197</v>
      </c>
      <c r="BV10" s="8">
        <v>6.7568531819163713</v>
      </c>
      <c r="BW10" s="8">
        <v>38.5</v>
      </c>
      <c r="BX10" s="65" t="s">
        <v>66</v>
      </c>
      <c r="BY10" s="62" t="s">
        <v>52</v>
      </c>
      <c r="BZ10" s="8">
        <v>6.4323246937201048</v>
      </c>
      <c r="CA10" s="8">
        <v>36</v>
      </c>
      <c r="CB10" s="8"/>
      <c r="CC10" s="59" t="s">
        <v>3991</v>
      </c>
      <c r="CD10" s="59"/>
      <c r="CE10" s="555">
        <v>122.77438413645146</v>
      </c>
      <c r="CF10" s="555">
        <v>93.292335712741021</v>
      </c>
      <c r="CG10" s="555"/>
      <c r="CH10" s="555"/>
      <c r="CI10" s="408"/>
      <c r="CJ10" s="408"/>
      <c r="CK10" s="555"/>
      <c r="CL10" s="8"/>
      <c r="CM10" s="8"/>
      <c r="CN10" s="8"/>
    </row>
    <row r="11" spans="1:166" x14ac:dyDescent="0.45">
      <c r="A11" s="9">
        <v>9</v>
      </c>
      <c r="B11" s="9" t="s">
        <v>234</v>
      </c>
      <c r="C11" s="244" t="s">
        <v>1805</v>
      </c>
      <c r="D11" s="63"/>
      <c r="E11" s="246" t="s">
        <v>1900</v>
      </c>
      <c r="F11" s="57" t="s">
        <v>1901</v>
      </c>
      <c r="G11" s="224"/>
      <c r="H11" s="9"/>
      <c r="I11" s="60">
        <v>146.99580185952928</v>
      </c>
      <c r="J11" s="60">
        <v>175.44660221943818</v>
      </c>
      <c r="K11" s="60">
        <v>160.43090202948628</v>
      </c>
      <c r="L11" s="47">
        <v>2466.1609985830319</v>
      </c>
      <c r="M11" s="47">
        <v>2577.2622502284125</v>
      </c>
      <c r="N11" s="47">
        <v>2669.7362746606063</v>
      </c>
      <c r="O11" s="59">
        <v>23.881524096548954</v>
      </c>
      <c r="P11" s="59">
        <v>465.43523823042631</v>
      </c>
      <c r="Q11" s="59">
        <v>253.12427912057862</v>
      </c>
      <c r="R11" s="58"/>
      <c r="S11" s="65" t="s">
        <v>3572</v>
      </c>
      <c r="T11" s="8">
        <v>5.4098740557858784</v>
      </c>
      <c r="U11" s="65" t="s">
        <v>3572</v>
      </c>
      <c r="V11" s="8">
        <v>10.819748111571757</v>
      </c>
      <c r="W11" s="71" t="s">
        <v>121</v>
      </c>
      <c r="X11" s="8">
        <v>10</v>
      </c>
      <c r="Y11" s="244" t="s">
        <v>197</v>
      </c>
      <c r="Z11" s="8">
        <v>115.65672545043283</v>
      </c>
      <c r="AA11" s="244" t="s">
        <v>1550</v>
      </c>
      <c r="AB11" s="8">
        <v>42.304070002182009</v>
      </c>
      <c r="AC11" s="71" t="s">
        <v>121</v>
      </c>
      <c r="AD11" s="71" t="s">
        <v>1550</v>
      </c>
      <c r="AE11" s="8">
        <v>19.489343994493421</v>
      </c>
      <c r="AF11" s="8">
        <v>6.9</v>
      </c>
      <c r="AG11" s="74" t="s">
        <v>66</v>
      </c>
      <c r="AH11" s="244" t="s">
        <v>1550</v>
      </c>
      <c r="AI11" s="8">
        <v>18.159651374413407</v>
      </c>
      <c r="AJ11" s="8">
        <v>8.15</v>
      </c>
      <c r="AK11" s="71" t="s">
        <v>121</v>
      </c>
      <c r="AL11" s="71" t="s">
        <v>197</v>
      </c>
      <c r="AM11" s="8">
        <v>16.831143350838374</v>
      </c>
      <c r="AN11" s="8">
        <v>13.3</v>
      </c>
      <c r="AO11" s="65" t="s">
        <v>66</v>
      </c>
      <c r="AP11" s="244" t="s">
        <v>197</v>
      </c>
      <c r="AQ11" s="8">
        <v>15.879973218043023</v>
      </c>
      <c r="AR11" s="8">
        <v>15.8</v>
      </c>
      <c r="AS11" s="71" t="s">
        <v>121</v>
      </c>
      <c r="AT11" s="13" t="s">
        <v>142</v>
      </c>
      <c r="AU11" s="8">
        <v>15.629370406443634</v>
      </c>
      <c r="AV11" s="8">
        <v>13.1</v>
      </c>
      <c r="AW11" s="58"/>
      <c r="AX11" s="65" t="s">
        <v>66</v>
      </c>
      <c r="AY11" s="8">
        <v>4.8218908483477616</v>
      </c>
      <c r="AZ11" s="65" t="s">
        <v>66</v>
      </c>
      <c r="BA11" s="8">
        <v>4.8218908483477616</v>
      </c>
      <c r="BB11" s="244" t="s">
        <v>121</v>
      </c>
      <c r="BC11" s="8">
        <v>3</v>
      </c>
      <c r="BD11" s="71" t="s">
        <v>197</v>
      </c>
      <c r="BE11" s="8">
        <v>150.0537430855627</v>
      </c>
      <c r="BF11" s="244" t="s">
        <v>1550</v>
      </c>
      <c r="BG11" s="8">
        <v>2.3181345090086571</v>
      </c>
      <c r="BH11" s="244" t="s">
        <v>121</v>
      </c>
      <c r="BI11" s="244" t="s">
        <v>1550</v>
      </c>
      <c r="BJ11" s="8">
        <v>10.599167712129262</v>
      </c>
      <c r="BK11" s="8">
        <v>14.333333333333334</v>
      </c>
      <c r="BL11" s="244" t="s">
        <v>121</v>
      </c>
      <c r="BM11" s="244" t="s">
        <v>197</v>
      </c>
      <c r="BN11" s="8">
        <v>10.040241814361051</v>
      </c>
      <c r="BO11" s="8">
        <v>26</v>
      </c>
      <c r="BP11" s="244" t="s">
        <v>121</v>
      </c>
      <c r="BQ11" s="13" t="s">
        <v>52</v>
      </c>
      <c r="BR11" s="8">
        <v>9.40292439944953</v>
      </c>
      <c r="BS11" s="8">
        <v>24.333333333333332</v>
      </c>
      <c r="BT11" s="71" t="s">
        <v>121</v>
      </c>
      <c r="BU11" s="62" t="s">
        <v>142</v>
      </c>
      <c r="BV11" s="8">
        <v>9.0847691022741106</v>
      </c>
      <c r="BW11" s="8">
        <v>26</v>
      </c>
      <c r="BX11" s="65" t="s">
        <v>66</v>
      </c>
      <c r="BY11" s="244" t="s">
        <v>1550</v>
      </c>
      <c r="BZ11" s="8">
        <v>9.0077713013000711</v>
      </c>
      <c r="CA11" s="8">
        <v>21</v>
      </c>
      <c r="CB11" s="8"/>
      <c r="CC11" s="59" t="s">
        <v>3993</v>
      </c>
      <c r="CD11" s="59" t="s">
        <v>3994</v>
      </c>
      <c r="CE11" s="555">
        <v>132.66599167548227</v>
      </c>
      <c r="CF11" s="555">
        <v>119.42926463435347</v>
      </c>
      <c r="CG11" s="555" t="s">
        <v>3992</v>
      </c>
      <c r="CH11" s="555"/>
      <c r="CI11" s="408">
        <v>253.12427912057862</v>
      </c>
      <c r="CJ11" s="408">
        <v>204.43613766596829</v>
      </c>
      <c r="CK11" s="555"/>
      <c r="CL11" s="8"/>
      <c r="CM11" s="8"/>
      <c r="CN11" s="8"/>
    </row>
    <row r="12" spans="1:166" x14ac:dyDescent="0.45">
      <c r="A12" s="9">
        <v>10</v>
      </c>
      <c r="B12" s="9" t="s">
        <v>1447</v>
      </c>
      <c r="C12" s="245" t="s">
        <v>1788</v>
      </c>
      <c r="D12" s="63"/>
      <c r="E12" s="243" t="s">
        <v>1902</v>
      </c>
      <c r="F12" s="56" t="s">
        <v>1903</v>
      </c>
      <c r="G12" s="224"/>
      <c r="H12" s="9"/>
      <c r="I12" s="60">
        <v>55.321000699822854</v>
      </c>
      <c r="J12" s="60">
        <v>55.321000699822854</v>
      </c>
      <c r="K12" s="60">
        <v>113.01290142963811</v>
      </c>
      <c r="L12" s="47">
        <v>437.42042037550465</v>
      </c>
      <c r="M12" s="47">
        <v>492.72589442373044</v>
      </c>
      <c r="N12" s="47">
        <v>541.96401672590241</v>
      </c>
      <c r="O12" s="59">
        <v>5.9235749832842606</v>
      </c>
      <c r="P12" s="59">
        <v>30.293807334500354</v>
      </c>
      <c r="Q12" s="59">
        <v>15.539764250687838</v>
      </c>
      <c r="R12" s="58"/>
      <c r="S12" s="67" t="s">
        <v>38</v>
      </c>
      <c r="T12" s="8">
        <v>2.6596300209946855</v>
      </c>
      <c r="U12" s="67" t="s">
        <v>38</v>
      </c>
      <c r="V12" s="8">
        <v>5.319260041989371</v>
      </c>
      <c r="W12" s="67" t="s">
        <v>38</v>
      </c>
      <c r="X12" s="8">
        <v>12</v>
      </c>
      <c r="Y12" s="62" t="s">
        <v>640</v>
      </c>
      <c r="Z12" s="8">
        <v>10.681175122469</v>
      </c>
      <c r="AA12" s="62" t="s">
        <v>640</v>
      </c>
      <c r="AB12" s="8">
        <v>4.8550796011222719</v>
      </c>
      <c r="AC12" s="67" t="s">
        <v>38</v>
      </c>
      <c r="AD12" s="13" t="s">
        <v>640</v>
      </c>
      <c r="AE12" s="8">
        <v>5.1141088649990021</v>
      </c>
      <c r="AF12" s="8">
        <v>4.9777777777777779</v>
      </c>
      <c r="AG12" s="62" t="s">
        <v>127</v>
      </c>
      <c r="AH12" s="62" t="s">
        <v>640</v>
      </c>
      <c r="AI12" s="8">
        <v>4.8014473323685802</v>
      </c>
      <c r="AJ12" s="8">
        <v>5.5333333333333332</v>
      </c>
      <c r="AK12" s="64"/>
      <c r="AL12" s="71"/>
      <c r="AM12" s="8"/>
      <c r="AN12" s="8"/>
      <c r="AO12" s="64"/>
      <c r="AP12" s="76"/>
      <c r="AQ12" s="8"/>
      <c r="AR12" s="8"/>
      <c r="AS12" s="64"/>
      <c r="AT12" s="68"/>
      <c r="AU12" s="8"/>
      <c r="AV12" s="8"/>
      <c r="AW12" s="58"/>
      <c r="AX12" s="67" t="s">
        <v>38</v>
      </c>
      <c r="AY12" s="8">
        <v>2.2945114163758547</v>
      </c>
      <c r="AZ12" s="67" t="s">
        <v>38</v>
      </c>
      <c r="BA12" s="8">
        <v>2.2945114163758547</v>
      </c>
      <c r="BB12" s="245" t="s">
        <v>38</v>
      </c>
      <c r="BC12" s="8">
        <v>3</v>
      </c>
      <c r="BD12" s="13" t="s">
        <v>640</v>
      </c>
      <c r="BE12" s="8">
        <v>13.585527659209699</v>
      </c>
      <c r="BF12" s="62" t="s">
        <v>640</v>
      </c>
      <c r="BG12" s="8">
        <v>0.13585527659209698</v>
      </c>
      <c r="BH12" s="245" t="s">
        <v>38</v>
      </c>
      <c r="BI12" s="62" t="s">
        <v>640</v>
      </c>
      <c r="BJ12" s="8">
        <v>2.623375967138005</v>
      </c>
      <c r="BK12" s="8">
        <v>34.333333333333336</v>
      </c>
      <c r="BL12" s="62" t="s">
        <v>127</v>
      </c>
      <c r="BM12" s="62" t="s">
        <v>640</v>
      </c>
      <c r="BN12" s="8">
        <v>2.3043824184615094</v>
      </c>
      <c r="BO12" s="8">
        <v>51</v>
      </c>
      <c r="BP12" s="76"/>
      <c r="BQ12" s="71"/>
      <c r="BR12" s="8"/>
      <c r="BS12" s="8"/>
      <c r="BT12" s="64"/>
      <c r="BU12" s="74"/>
      <c r="BV12" s="8"/>
      <c r="BW12" s="8"/>
      <c r="BX12" s="64"/>
      <c r="BY12" s="76"/>
      <c r="BZ12" s="8"/>
      <c r="CA12" s="8"/>
      <c r="CB12" s="8"/>
      <c r="CC12" s="59"/>
      <c r="CD12" s="59"/>
      <c r="CE12" s="555"/>
      <c r="CF12" s="555"/>
      <c r="CG12" s="555"/>
      <c r="CH12" s="555"/>
      <c r="CI12" s="408"/>
      <c r="CJ12" s="408"/>
      <c r="CK12" s="555"/>
      <c r="CL12" s="8"/>
      <c r="CM12" s="8"/>
      <c r="CN12" s="8"/>
    </row>
    <row r="13" spans="1:166" x14ac:dyDescent="0.45">
      <c r="A13" s="9">
        <v>11</v>
      </c>
      <c r="B13" s="9" t="s">
        <v>1446</v>
      </c>
      <c r="C13" s="245" t="s">
        <v>1788</v>
      </c>
      <c r="D13" s="63"/>
      <c r="E13" s="243" t="s">
        <v>1902</v>
      </c>
      <c r="F13" s="56" t="s">
        <v>1903</v>
      </c>
      <c r="G13" s="224"/>
      <c r="H13" s="9"/>
      <c r="I13" s="60">
        <v>47.418000599848156</v>
      </c>
      <c r="J13" s="60">
        <v>75.078500949759587</v>
      </c>
      <c r="K13" s="60">
        <v>120.12560151961533</v>
      </c>
      <c r="L13" s="47">
        <v>450.31749715258593</v>
      </c>
      <c r="M13" s="47">
        <v>567.62685904595378</v>
      </c>
      <c r="N13" s="47">
        <v>683.12193323979807</v>
      </c>
      <c r="O13" s="59">
        <v>8.380243959870775</v>
      </c>
      <c r="P13" s="59">
        <v>38.311623079557066</v>
      </c>
      <c r="Q13" s="59">
        <v>20.041061082620185</v>
      </c>
      <c r="R13" s="58"/>
      <c r="S13" s="67" t="s">
        <v>38</v>
      </c>
      <c r="T13" s="8">
        <v>2.4225400179954448</v>
      </c>
      <c r="U13" s="67" t="s">
        <v>38</v>
      </c>
      <c r="V13" s="8">
        <v>4.8450800359908897</v>
      </c>
      <c r="W13" s="67" t="s">
        <v>38</v>
      </c>
      <c r="X13" s="8">
        <v>12</v>
      </c>
      <c r="Y13" s="62" t="s">
        <v>640</v>
      </c>
      <c r="Z13" s="8">
        <v>9.298150104973427</v>
      </c>
      <c r="AA13" s="62" t="s">
        <v>640</v>
      </c>
      <c r="AB13" s="8">
        <v>4.2264318658970117</v>
      </c>
      <c r="AC13" s="67" t="s">
        <v>38</v>
      </c>
      <c r="AD13" s="13" t="s">
        <v>640</v>
      </c>
      <c r="AE13" s="8">
        <v>4.5716596393868993</v>
      </c>
      <c r="AF13" s="8">
        <v>4.9777777777777779</v>
      </c>
      <c r="AG13" s="62" t="s">
        <v>127</v>
      </c>
      <c r="AH13" s="62" t="s">
        <v>640</v>
      </c>
      <c r="AI13" s="8">
        <v>4.3134608804123102</v>
      </c>
      <c r="AJ13" s="8">
        <v>5.5333333333333332</v>
      </c>
      <c r="AK13" s="71"/>
      <c r="AL13" s="72"/>
      <c r="AM13" s="8"/>
      <c r="AN13" s="8"/>
      <c r="AO13" s="71"/>
      <c r="AP13" s="76"/>
      <c r="AQ13" s="8"/>
      <c r="AR13" s="8"/>
      <c r="AS13" s="64"/>
      <c r="AT13" s="68"/>
      <c r="AU13" s="8"/>
      <c r="AV13" s="8"/>
      <c r="AW13" s="58"/>
      <c r="AX13" s="67" t="s">
        <v>38</v>
      </c>
      <c r="AY13" s="8">
        <v>2.1095812140364467</v>
      </c>
      <c r="AZ13" s="67" t="s">
        <v>38</v>
      </c>
      <c r="BA13" s="8">
        <v>2.1095812140364467</v>
      </c>
      <c r="BB13" s="245" t="s">
        <v>38</v>
      </c>
      <c r="BC13" s="8">
        <v>3</v>
      </c>
      <c r="BD13" s="13" t="s">
        <v>640</v>
      </c>
      <c r="BE13" s="8">
        <v>11.787595136465455</v>
      </c>
      <c r="BF13" s="62" t="s">
        <v>640</v>
      </c>
      <c r="BG13" s="8">
        <v>0.11787595136465455</v>
      </c>
      <c r="BH13" s="245" t="s">
        <v>38</v>
      </c>
      <c r="BI13" s="62" t="s">
        <v>640</v>
      </c>
      <c r="BJ13" s="8">
        <v>2.3914651146897188</v>
      </c>
      <c r="BK13" s="8">
        <v>34.333333333333336</v>
      </c>
      <c r="BL13" s="62" t="s">
        <v>127</v>
      </c>
      <c r="BM13" s="62" t="s">
        <v>640</v>
      </c>
      <c r="BN13" s="8">
        <v>2.118042072967008</v>
      </c>
      <c r="BO13" s="8">
        <v>51</v>
      </c>
      <c r="BP13" s="76"/>
      <c r="BQ13" s="72"/>
      <c r="BR13" s="8"/>
      <c r="BS13" s="8"/>
      <c r="BT13" s="71"/>
      <c r="BU13" s="74"/>
      <c r="BV13" s="8"/>
      <c r="BW13" s="8"/>
      <c r="BX13" s="64"/>
      <c r="BY13" s="76"/>
      <c r="BZ13" s="8"/>
      <c r="CA13" s="8"/>
      <c r="CB13" s="8"/>
      <c r="CC13" s="59"/>
      <c r="CD13" s="59"/>
      <c r="CE13" s="555"/>
      <c r="CF13" s="555"/>
      <c r="CG13" s="555"/>
      <c r="CH13" s="555"/>
      <c r="CI13" s="408"/>
      <c r="CJ13" s="408"/>
      <c r="CK13" s="555"/>
      <c r="CL13" s="8"/>
      <c r="CM13" s="8"/>
      <c r="CN13" s="8"/>
    </row>
    <row r="14" spans="1:166" x14ac:dyDescent="0.45">
      <c r="A14" s="9">
        <v>12</v>
      </c>
      <c r="B14" s="9" t="s">
        <v>1445</v>
      </c>
      <c r="C14" s="243" t="s">
        <v>1809</v>
      </c>
      <c r="D14" s="54" t="s">
        <v>1806</v>
      </c>
      <c r="E14" s="243" t="s">
        <v>1904</v>
      </c>
      <c r="F14" s="245" t="s">
        <v>1788</v>
      </c>
      <c r="G14" s="56" t="s">
        <v>1865</v>
      </c>
      <c r="H14" s="78" t="s">
        <v>1793</v>
      </c>
      <c r="I14" s="60">
        <v>143.83460181953942</v>
      </c>
      <c r="J14" s="60">
        <v>120.12560151961533</v>
      </c>
      <c r="K14" s="60">
        <v>134.35100169956979</v>
      </c>
      <c r="L14" s="47">
        <v>1827.2653442657331</v>
      </c>
      <c r="M14" s="47">
        <v>1753.1802641076392</v>
      </c>
      <c r="N14" s="47">
        <v>1696.0807986184877</v>
      </c>
      <c r="O14" s="59">
        <v>14.370558606812248</v>
      </c>
      <c r="P14" s="59">
        <v>226.93976788395463</v>
      </c>
      <c r="Q14" s="59">
        <v>129.53107207863025</v>
      </c>
      <c r="R14" s="58"/>
      <c r="S14" s="55" t="s">
        <v>101</v>
      </c>
      <c r="T14" s="8">
        <v>15.383460181953941</v>
      </c>
      <c r="U14" s="67" t="s">
        <v>38</v>
      </c>
      <c r="V14" s="8">
        <v>10.630076109172364</v>
      </c>
      <c r="W14" s="67" t="s">
        <v>38</v>
      </c>
      <c r="X14" s="8">
        <v>12</v>
      </c>
      <c r="Y14" s="245" t="s">
        <v>126</v>
      </c>
      <c r="Z14" s="8">
        <v>78.670684982551279</v>
      </c>
      <c r="AA14" s="224" t="s">
        <v>82</v>
      </c>
      <c r="AB14" s="8">
        <v>23.473418149568836</v>
      </c>
      <c r="AC14" s="67" t="s">
        <v>38</v>
      </c>
      <c r="AD14" s="55" t="s">
        <v>82</v>
      </c>
      <c r="AE14" s="8">
        <v>15.79199348425994</v>
      </c>
      <c r="AF14" s="8">
        <v>6.9666666666666668</v>
      </c>
      <c r="AG14" s="245" t="s">
        <v>38</v>
      </c>
      <c r="AH14" s="245" t="s">
        <v>126</v>
      </c>
      <c r="AI14" s="8">
        <v>15.630847725097812</v>
      </c>
      <c r="AJ14" s="8">
        <v>7.8666666666666671</v>
      </c>
      <c r="AK14" s="67" t="s">
        <v>38</v>
      </c>
      <c r="AL14" s="67" t="s">
        <v>1520</v>
      </c>
      <c r="AM14" s="8">
        <v>15.568521878350603</v>
      </c>
      <c r="AN14" s="8">
        <v>7.0666666666666664</v>
      </c>
      <c r="AO14" s="67" t="s">
        <v>1509</v>
      </c>
      <c r="AP14" s="224" t="s">
        <v>82</v>
      </c>
      <c r="AQ14" s="8">
        <v>14.385805730511267</v>
      </c>
      <c r="AR14" s="8">
        <v>7.8</v>
      </c>
      <c r="AS14" s="55" t="s">
        <v>101</v>
      </c>
      <c r="AT14" s="55" t="s">
        <v>82</v>
      </c>
      <c r="AU14" s="8">
        <v>14.385709601472033</v>
      </c>
      <c r="AV14" s="8">
        <v>8.1333333333333329</v>
      </c>
      <c r="AW14" s="58"/>
      <c r="AX14" s="55" t="s">
        <v>101</v>
      </c>
      <c r="AY14" s="8">
        <v>15.958798589232099</v>
      </c>
      <c r="AZ14" s="67" t="s">
        <v>38</v>
      </c>
      <c r="BA14" s="8">
        <v>4.3657296825772223</v>
      </c>
      <c r="BB14" s="224" t="s">
        <v>3578</v>
      </c>
      <c r="BC14" s="8">
        <v>3</v>
      </c>
      <c r="BD14" s="67" t="s">
        <v>126</v>
      </c>
      <c r="BE14" s="8">
        <v>101.97189047731668</v>
      </c>
      <c r="BF14" s="245" t="s">
        <v>126</v>
      </c>
      <c r="BG14" s="8">
        <v>1.699531507955278</v>
      </c>
      <c r="BH14" s="245" t="s">
        <v>38</v>
      </c>
      <c r="BI14" s="245" t="s">
        <v>126</v>
      </c>
      <c r="BJ14" s="8">
        <v>9.0136421013743391</v>
      </c>
      <c r="BK14" s="8">
        <v>21</v>
      </c>
      <c r="BL14" s="224" t="s">
        <v>101</v>
      </c>
      <c r="BM14" s="245" t="s">
        <v>126</v>
      </c>
      <c r="BN14" s="8">
        <v>8.6555182582608179</v>
      </c>
      <c r="BO14" s="8">
        <v>21</v>
      </c>
      <c r="BP14" s="245" t="s">
        <v>38</v>
      </c>
      <c r="BQ14" s="55" t="s">
        <v>82</v>
      </c>
      <c r="BR14" s="8">
        <v>8.5438768747420504</v>
      </c>
      <c r="BS14" s="8">
        <v>19.333333333333332</v>
      </c>
      <c r="BT14" s="67" t="s">
        <v>38</v>
      </c>
      <c r="BU14" s="245" t="s">
        <v>1520</v>
      </c>
      <c r="BV14" s="8">
        <v>8.5438768747420504</v>
      </c>
      <c r="BW14" s="8">
        <v>19.333333333333332</v>
      </c>
      <c r="BX14" s="55" t="s">
        <v>101</v>
      </c>
      <c r="BY14" s="224" t="s">
        <v>82</v>
      </c>
      <c r="BZ14" s="8">
        <v>8.1872966688833291</v>
      </c>
      <c r="CA14" s="8">
        <v>19.333333333333332</v>
      </c>
      <c r="CB14" s="8"/>
      <c r="CC14" s="59" t="s">
        <v>3995</v>
      </c>
      <c r="CD14" s="59" t="s">
        <v>3996</v>
      </c>
      <c r="CE14" s="555">
        <v>102.4039007489497</v>
      </c>
      <c r="CF14" s="555">
        <v>92.707549755594101</v>
      </c>
      <c r="CG14" s="555"/>
      <c r="CH14" s="555"/>
      <c r="CI14" s="408"/>
      <c r="CJ14" s="408"/>
      <c r="CK14" s="555"/>
      <c r="CL14" s="8"/>
      <c r="CM14" s="8"/>
      <c r="CN14" s="8"/>
    </row>
    <row r="15" spans="1:166" x14ac:dyDescent="0.45">
      <c r="A15" s="9">
        <v>13</v>
      </c>
      <c r="B15" s="9" t="s">
        <v>1443</v>
      </c>
      <c r="C15" s="61" t="s">
        <v>1810</v>
      </c>
      <c r="D15" s="63"/>
      <c r="E15" s="243" t="s">
        <v>1905</v>
      </c>
      <c r="F15" s="61" t="s">
        <v>1906</v>
      </c>
      <c r="G15" s="56" t="s">
        <v>1865</v>
      </c>
      <c r="H15" s="9"/>
      <c r="I15" s="60">
        <v>61.643400779802604</v>
      </c>
      <c r="J15" s="60">
        <v>51.369500649835501</v>
      </c>
      <c r="K15" s="60">
        <v>106.69050134965836</v>
      </c>
      <c r="L15" s="47">
        <v>456.35429274844029</v>
      </c>
      <c r="M15" s="47">
        <v>485.07824029035766</v>
      </c>
      <c r="N15" s="47">
        <v>509.3537595623863</v>
      </c>
      <c r="O15" s="59">
        <v>5.1791183456596261</v>
      </c>
      <c r="P15" s="59">
        <v>41.127404827046519</v>
      </c>
      <c r="Q15" s="59">
        <v>23.429331858141545</v>
      </c>
      <c r="R15" s="58"/>
      <c r="S15" s="52" t="s">
        <v>3545</v>
      </c>
      <c r="T15" s="8">
        <v>2.849302023394078</v>
      </c>
      <c r="U15" s="67" t="s">
        <v>38</v>
      </c>
      <c r="V15" s="8">
        <v>5.698604046788156</v>
      </c>
      <c r="W15" s="67" t="s">
        <v>38</v>
      </c>
      <c r="X15" s="8">
        <v>12</v>
      </c>
      <c r="Y15" s="62" t="s">
        <v>3529</v>
      </c>
      <c r="Z15" s="8">
        <v>11.787595136465455</v>
      </c>
      <c r="AA15" s="62" t="s">
        <v>52</v>
      </c>
      <c r="AB15" s="8">
        <v>16.839421623522082</v>
      </c>
      <c r="AC15" s="67" t="s">
        <v>38</v>
      </c>
      <c r="AD15" s="13" t="s">
        <v>52</v>
      </c>
      <c r="AE15" s="8">
        <v>7.9410050286866776</v>
      </c>
      <c r="AF15" s="8">
        <v>3.4777777777777779</v>
      </c>
      <c r="AG15" s="61" t="s">
        <v>92</v>
      </c>
      <c r="AH15" s="62" t="s">
        <v>52</v>
      </c>
      <c r="AI15" s="8">
        <v>7.1281084364816927</v>
      </c>
      <c r="AJ15" s="8">
        <v>3.5571428571428569</v>
      </c>
      <c r="AK15" s="67" t="s">
        <v>38</v>
      </c>
      <c r="AL15" s="13" t="s">
        <v>640</v>
      </c>
      <c r="AM15" s="8">
        <v>5.5480682454886834</v>
      </c>
      <c r="AN15" s="8">
        <v>4.9777777777777779</v>
      </c>
      <c r="AO15" s="52" t="s">
        <v>92</v>
      </c>
      <c r="AP15" s="62" t="s">
        <v>640</v>
      </c>
      <c r="AQ15" s="8">
        <v>5.0138389849828853</v>
      </c>
      <c r="AR15" s="8">
        <v>5.0571428571428569</v>
      </c>
      <c r="AS15" s="67" t="s">
        <v>38</v>
      </c>
      <c r="AT15" s="13" t="s">
        <v>1521</v>
      </c>
      <c r="AU15" s="8">
        <v>4.1675495702468623</v>
      </c>
      <c r="AV15" s="8">
        <v>4.7777777777777786</v>
      </c>
      <c r="AW15" s="58"/>
      <c r="AX15" s="52" t="s">
        <v>3545</v>
      </c>
      <c r="AY15" s="8">
        <v>2.4424555782473809</v>
      </c>
      <c r="AZ15" s="67" t="s">
        <v>38</v>
      </c>
      <c r="BA15" s="8">
        <v>2.4424555782473809</v>
      </c>
      <c r="BB15" s="61" t="s">
        <v>3530</v>
      </c>
      <c r="BC15" s="8">
        <v>3</v>
      </c>
      <c r="BD15" s="13" t="s">
        <v>52</v>
      </c>
      <c r="BE15" s="8">
        <v>53.088673658933203</v>
      </c>
      <c r="BF15" s="62" t="s">
        <v>52</v>
      </c>
      <c r="BG15" s="8">
        <v>0.75840962369904574</v>
      </c>
      <c r="BH15" s="245" t="s">
        <v>38</v>
      </c>
      <c r="BI15" s="62" t="s">
        <v>52</v>
      </c>
      <c r="BJ15" s="8">
        <v>4.5238070062207711</v>
      </c>
      <c r="BK15" s="8">
        <v>24.333333333333332</v>
      </c>
      <c r="BL15" s="61" t="s">
        <v>92</v>
      </c>
      <c r="BM15" s="62" t="s">
        <v>52</v>
      </c>
      <c r="BN15" s="8">
        <v>3.3527666604857256</v>
      </c>
      <c r="BO15" s="8">
        <v>24.333333333333332</v>
      </c>
      <c r="BP15" s="245" t="s">
        <v>38</v>
      </c>
      <c r="BQ15" s="13" t="s">
        <v>640</v>
      </c>
      <c r="BR15" s="8">
        <v>2.8089046490966347</v>
      </c>
      <c r="BS15" s="8">
        <v>34.333333333333336</v>
      </c>
      <c r="BT15" s="67" t="s">
        <v>38</v>
      </c>
      <c r="BU15" s="62" t="s">
        <v>1521</v>
      </c>
      <c r="BV15" s="8">
        <v>2.5478404606764133</v>
      </c>
      <c r="BW15" s="8">
        <v>24.333333333333332</v>
      </c>
      <c r="BX15" s="52" t="s">
        <v>92</v>
      </c>
      <c r="BY15" s="62" t="s">
        <v>640</v>
      </c>
      <c r="BZ15" s="8">
        <v>1.6232466014037312</v>
      </c>
      <c r="CA15" s="8">
        <v>34.333333333333336</v>
      </c>
      <c r="CB15" s="8"/>
      <c r="CC15" s="59"/>
      <c r="CD15" s="59"/>
      <c r="CE15" s="555"/>
      <c r="CF15" s="555"/>
      <c r="CG15" s="555"/>
      <c r="CH15" s="555"/>
      <c r="CI15" s="408"/>
      <c r="CJ15" s="408"/>
      <c r="CK15" s="555"/>
      <c r="CL15" s="8"/>
      <c r="CM15" s="8"/>
      <c r="CN15" s="8"/>
    </row>
    <row r="16" spans="1:166" x14ac:dyDescent="0.45">
      <c r="A16" s="9">
        <v>14</v>
      </c>
      <c r="B16" s="9" t="s">
        <v>1442</v>
      </c>
      <c r="C16" s="61" t="s">
        <v>1810</v>
      </c>
      <c r="D16" s="63"/>
      <c r="E16" s="243" t="s">
        <v>1905</v>
      </c>
      <c r="F16" s="61" t="s">
        <v>1906</v>
      </c>
      <c r="G16" s="56" t="s">
        <v>1865</v>
      </c>
      <c r="H16" s="9"/>
      <c r="I16" s="60">
        <v>48.208300609845629</v>
      </c>
      <c r="J16" s="60">
        <v>71.127000899772241</v>
      </c>
      <c r="K16" s="60">
        <v>113.01290142963811</v>
      </c>
      <c r="L16" s="47">
        <v>432.21823281055015</v>
      </c>
      <c r="M16" s="47">
        <v>531.52402088323834</v>
      </c>
      <c r="N16" s="47">
        <v>627.16057034783785</v>
      </c>
      <c r="O16" s="59">
        <v>7.5036397130524168</v>
      </c>
      <c r="P16" s="59">
        <v>49.682371528949631</v>
      </c>
      <c r="Q16" s="59">
        <v>28.18215342809911</v>
      </c>
      <c r="R16" s="58"/>
      <c r="S16" s="52" t="s">
        <v>3545</v>
      </c>
      <c r="T16" s="8">
        <v>2.4462490182953687</v>
      </c>
      <c r="U16" s="67" t="s">
        <v>38</v>
      </c>
      <c r="V16" s="8">
        <v>4.8924980365907373</v>
      </c>
      <c r="W16" s="67" t="s">
        <v>38</v>
      </c>
      <c r="X16" s="8">
        <v>12</v>
      </c>
      <c r="Y16" s="62" t="s">
        <v>3529</v>
      </c>
      <c r="Z16" s="8">
        <v>9.4364526067229857</v>
      </c>
      <c r="AA16" s="62" t="s">
        <v>52</v>
      </c>
      <c r="AB16" s="8">
        <v>13.480646581032838</v>
      </c>
      <c r="AC16" s="67" t="s">
        <v>38</v>
      </c>
      <c r="AD16" s="13" t="s">
        <v>52</v>
      </c>
      <c r="AE16" s="8">
        <v>6.6211030151845156</v>
      </c>
      <c r="AF16" s="8">
        <v>3.4777777777777779</v>
      </c>
      <c r="AG16" s="61" t="s">
        <v>92</v>
      </c>
      <c r="AH16" s="62" t="s">
        <v>52</v>
      </c>
      <c r="AI16" s="8">
        <v>5.9275824172787095</v>
      </c>
      <c r="AJ16" s="8">
        <v>3.5571428571428569</v>
      </c>
      <c r="AK16" s="67" t="s">
        <v>38</v>
      </c>
      <c r="AL16" s="13" t="s">
        <v>640</v>
      </c>
      <c r="AM16" s="8">
        <v>4.6259045619481105</v>
      </c>
      <c r="AN16" s="8">
        <v>4.9777777777777779</v>
      </c>
      <c r="AO16" s="52" t="s">
        <v>92</v>
      </c>
      <c r="AP16" s="62" t="s">
        <v>640</v>
      </c>
      <c r="AQ16" s="8">
        <v>4.1694011918146856</v>
      </c>
      <c r="AR16" s="8">
        <v>5.0571428571428569</v>
      </c>
      <c r="AS16" s="67" t="s">
        <v>38</v>
      </c>
      <c r="AT16" s="13" t="s">
        <v>1521</v>
      </c>
      <c r="AU16" s="8">
        <v>3.558283399748813</v>
      </c>
      <c r="AV16" s="8">
        <v>4.7777777777777786</v>
      </c>
      <c r="AW16" s="58"/>
      <c r="AX16" s="52" t="s">
        <v>3545</v>
      </c>
      <c r="AY16" s="8">
        <v>2.1280742342703878</v>
      </c>
      <c r="AZ16" s="67" t="s">
        <v>38</v>
      </c>
      <c r="BA16" s="8">
        <v>2.1280742342703878</v>
      </c>
      <c r="BB16" s="61" t="s">
        <v>3530</v>
      </c>
      <c r="BC16" s="8">
        <v>3</v>
      </c>
      <c r="BD16" s="13" t="s">
        <v>52</v>
      </c>
      <c r="BE16" s="8">
        <v>41.736014015319562</v>
      </c>
      <c r="BF16" s="62" t="s">
        <v>52</v>
      </c>
      <c r="BG16" s="8">
        <v>0.59622877164742227</v>
      </c>
      <c r="BH16" s="245" t="s">
        <v>38</v>
      </c>
      <c r="BI16" s="62" t="s">
        <v>52</v>
      </c>
      <c r="BJ16" s="8">
        <v>3.7557977869162444</v>
      </c>
      <c r="BK16" s="8">
        <v>24.333333333333332</v>
      </c>
      <c r="BL16" s="61" t="s">
        <v>92</v>
      </c>
      <c r="BM16" s="62" t="s">
        <v>52</v>
      </c>
      <c r="BN16" s="8">
        <v>2.735488222540031</v>
      </c>
      <c r="BO16" s="8">
        <v>24.333333333333332</v>
      </c>
      <c r="BP16" s="245" t="s">
        <v>38</v>
      </c>
      <c r="BQ16" s="13" t="s">
        <v>640</v>
      </c>
      <c r="BR16" s="8">
        <v>2.4146561999345475</v>
      </c>
      <c r="BS16" s="8">
        <v>34.333333333333336</v>
      </c>
      <c r="BT16" s="67" t="s">
        <v>38</v>
      </c>
      <c r="BU16" s="62" t="s">
        <v>1521</v>
      </c>
      <c r="BV16" s="8">
        <v>2.210490616682836</v>
      </c>
      <c r="BW16" s="8">
        <v>24.333333333333332</v>
      </c>
      <c r="BX16" s="52" t="s">
        <v>92</v>
      </c>
      <c r="BY16" s="62" t="s">
        <v>640</v>
      </c>
      <c r="BZ16" s="8">
        <v>1.3816104551430974</v>
      </c>
      <c r="CA16" s="8">
        <v>34.333333333333336</v>
      </c>
      <c r="CB16" s="8"/>
      <c r="CC16" s="59"/>
      <c r="CD16" s="59"/>
      <c r="CE16" s="555"/>
      <c r="CF16" s="555"/>
      <c r="CG16" s="555"/>
      <c r="CH16" s="555"/>
      <c r="CI16" s="408"/>
      <c r="CJ16" s="408"/>
      <c r="CK16" s="555"/>
      <c r="CL16" s="8"/>
      <c r="CM16" s="8"/>
      <c r="CN16" s="8"/>
    </row>
    <row r="17" spans="1:92" x14ac:dyDescent="0.45">
      <c r="A17" s="9">
        <v>15</v>
      </c>
      <c r="B17" s="9" t="s">
        <v>166</v>
      </c>
      <c r="C17" s="61" t="s">
        <v>1810</v>
      </c>
      <c r="D17" s="63"/>
      <c r="E17" s="243" t="s">
        <v>1905</v>
      </c>
      <c r="F17" s="61" t="s">
        <v>1906</v>
      </c>
      <c r="G17" s="56" t="s">
        <v>1865</v>
      </c>
      <c r="H17" s="9"/>
      <c r="I17" s="60">
        <v>145.41520183953435</v>
      </c>
      <c r="J17" s="60">
        <v>114.59350144963305</v>
      </c>
      <c r="K17" s="60">
        <v>140.67340177954952</v>
      </c>
      <c r="L17" s="47">
        <v>1846.2724964786007</v>
      </c>
      <c r="M17" s="47">
        <v>1764.6335280545081</v>
      </c>
      <c r="N17" s="47">
        <v>1701.9292711907947</v>
      </c>
      <c r="O17" s="59">
        <v>14.39366924540928</v>
      </c>
      <c r="P17" s="59">
        <v>257.05260084835294</v>
      </c>
      <c r="Q17" s="59">
        <v>138.88480698790283</v>
      </c>
      <c r="R17" s="58"/>
      <c r="S17" s="52" t="s">
        <v>3649</v>
      </c>
      <c r="T17" s="8">
        <v>9.7249121103720597</v>
      </c>
      <c r="U17" s="52" t="s">
        <v>171</v>
      </c>
      <c r="V17" s="8">
        <v>12.156140137965075</v>
      </c>
      <c r="W17" s="67" t="s">
        <v>10</v>
      </c>
      <c r="X17" s="8">
        <v>12.727</v>
      </c>
      <c r="Y17" s="61" t="s">
        <v>124</v>
      </c>
      <c r="Z17" s="8">
        <v>70.799296882976478</v>
      </c>
      <c r="AA17" s="62" t="s">
        <v>52</v>
      </c>
      <c r="AB17" s="8">
        <v>37.782371888455017</v>
      </c>
      <c r="AC17" s="67" t="s">
        <v>38</v>
      </c>
      <c r="AD17" s="52" t="s">
        <v>124</v>
      </c>
      <c r="AE17" s="8">
        <v>17.858726393225783</v>
      </c>
      <c r="AF17" s="8">
        <v>6.4666666666666668</v>
      </c>
      <c r="AG17" s="61" t="s">
        <v>171</v>
      </c>
      <c r="AH17" s="61" t="s">
        <v>124</v>
      </c>
      <c r="AI17" s="8">
        <v>17.501616465230629</v>
      </c>
      <c r="AJ17" s="8">
        <v>8.0142857142857142</v>
      </c>
      <c r="AK17" s="67" t="s">
        <v>10</v>
      </c>
      <c r="AL17" s="52" t="s">
        <v>124</v>
      </c>
      <c r="AM17" s="8">
        <v>16.943070663764605</v>
      </c>
      <c r="AN17" s="8">
        <v>6.2285714285714286</v>
      </c>
      <c r="AO17" s="67" t="s">
        <v>38</v>
      </c>
      <c r="AP17" s="62" t="s">
        <v>52</v>
      </c>
      <c r="AQ17" s="8">
        <v>16.170982289347226</v>
      </c>
      <c r="AR17" s="8">
        <v>3.4777777777777779</v>
      </c>
      <c r="AS17" s="52" t="s">
        <v>171</v>
      </c>
      <c r="AT17" s="13" t="s">
        <v>52</v>
      </c>
      <c r="AU17" s="8">
        <v>16.134024052771856</v>
      </c>
      <c r="AV17" s="8">
        <v>4.5095238095238095</v>
      </c>
      <c r="AW17" s="58"/>
      <c r="AX17" s="52" t="s">
        <v>3649</v>
      </c>
      <c r="AY17" s="8">
        <v>7.8054314460902079</v>
      </c>
      <c r="AZ17" s="67" t="s">
        <v>38</v>
      </c>
      <c r="BA17" s="8">
        <v>4.4027157230451035</v>
      </c>
      <c r="BB17" s="245" t="s">
        <v>10</v>
      </c>
      <c r="BC17" s="8">
        <v>3.6666666666666998</v>
      </c>
      <c r="BD17" s="13" t="s">
        <v>52</v>
      </c>
      <c r="BE17" s="8">
        <v>123.87584555440652</v>
      </c>
      <c r="BF17" s="61" t="s">
        <v>124</v>
      </c>
      <c r="BG17" s="8">
        <v>1.8347817189573887</v>
      </c>
      <c r="BH17" s="61" t="s">
        <v>171</v>
      </c>
      <c r="BI17" s="61" t="s">
        <v>124</v>
      </c>
      <c r="BJ17" s="8">
        <v>9.6490203171924893</v>
      </c>
      <c r="BK17" s="8">
        <v>15.285714285714286</v>
      </c>
      <c r="BL17" s="61" t="s">
        <v>171</v>
      </c>
      <c r="BM17" s="62" t="s">
        <v>52</v>
      </c>
      <c r="BN17" s="8">
        <v>9.6157219054908865</v>
      </c>
      <c r="BO17" s="8">
        <v>21</v>
      </c>
      <c r="BP17" s="245" t="s">
        <v>38</v>
      </c>
      <c r="BQ17" s="52" t="s">
        <v>124</v>
      </c>
      <c r="BR17" s="8">
        <v>9.3462838489785565</v>
      </c>
      <c r="BS17" s="8">
        <v>17.666666666666668</v>
      </c>
      <c r="BT17" s="67" t="s">
        <v>38</v>
      </c>
      <c r="BU17" s="62" t="s">
        <v>52</v>
      </c>
      <c r="BV17" s="8">
        <v>9.3125703736489971</v>
      </c>
      <c r="BW17" s="8">
        <v>24.333333333333332</v>
      </c>
      <c r="BX17" s="67" t="s">
        <v>10</v>
      </c>
      <c r="BY17" s="61" t="s">
        <v>124</v>
      </c>
      <c r="BZ17" s="8">
        <v>8.6919348927395923</v>
      </c>
      <c r="CA17" s="8">
        <v>14.636363636363637</v>
      </c>
      <c r="CB17" s="8"/>
      <c r="CC17" s="59" t="s">
        <v>3997</v>
      </c>
      <c r="CD17" s="59" t="s">
        <v>3998</v>
      </c>
      <c r="CE17" s="555">
        <v>107.55383340461402</v>
      </c>
      <c r="CF17" s="555">
        <v>97.89607638258677</v>
      </c>
      <c r="CG17" s="555"/>
      <c r="CH17" s="555"/>
      <c r="CI17" s="408"/>
      <c r="CJ17" s="408"/>
      <c r="CK17" s="555"/>
      <c r="CL17" s="8"/>
      <c r="CM17" s="8"/>
      <c r="CN17" s="8"/>
    </row>
    <row r="18" spans="1:92" x14ac:dyDescent="0.45">
      <c r="A18" s="9">
        <v>16</v>
      </c>
      <c r="B18" s="9" t="s">
        <v>1441</v>
      </c>
      <c r="C18" s="62" t="s">
        <v>1811</v>
      </c>
      <c r="D18" s="63"/>
      <c r="E18" s="54" t="s">
        <v>1907</v>
      </c>
      <c r="F18" s="245" t="s">
        <v>1819</v>
      </c>
      <c r="G18" s="78" t="s">
        <v>1892</v>
      </c>
      <c r="H18" s="9"/>
      <c r="I18" s="60">
        <v>79.030000999746932</v>
      </c>
      <c r="J18" s="60">
        <v>69.546400879777295</v>
      </c>
      <c r="K18" s="60">
        <v>106.69050134965836</v>
      </c>
      <c r="L18" s="47">
        <v>680.75712453295796</v>
      </c>
      <c r="M18" s="47">
        <v>700.58623797175073</v>
      </c>
      <c r="N18" s="47">
        <v>716.86458790273866</v>
      </c>
      <c r="O18" s="59">
        <v>6.8925653783627068</v>
      </c>
      <c r="P18" s="59">
        <v>59.571681814153216</v>
      </c>
      <c r="Q18" s="59">
        <v>30.414314812301303</v>
      </c>
      <c r="R18" s="58"/>
      <c r="S18" s="13" t="s">
        <v>290</v>
      </c>
      <c r="T18" s="8">
        <v>4.7934400479878523</v>
      </c>
      <c r="U18" s="13" t="s">
        <v>127</v>
      </c>
      <c r="V18" s="8">
        <v>6.7418000599848158</v>
      </c>
      <c r="W18" s="13" t="s">
        <v>290</v>
      </c>
      <c r="X18" s="8">
        <v>12.5</v>
      </c>
      <c r="Y18" s="243" t="s">
        <v>210</v>
      </c>
      <c r="Z18" s="8">
        <v>29.450800359908893</v>
      </c>
      <c r="AA18" s="243" t="s">
        <v>203</v>
      </c>
      <c r="AB18" s="8">
        <v>11.283291804131871</v>
      </c>
      <c r="AC18" s="13" t="s">
        <v>127</v>
      </c>
      <c r="AD18" s="14" t="s">
        <v>203</v>
      </c>
      <c r="AE18" s="8">
        <v>8.6428896273021873</v>
      </c>
      <c r="AF18" s="8">
        <v>5.7333333333333334</v>
      </c>
      <c r="AG18" s="62" t="s">
        <v>290</v>
      </c>
      <c r="AH18" s="243" t="s">
        <v>203</v>
      </c>
      <c r="AI18" s="8">
        <v>8.4982961493176301</v>
      </c>
      <c r="AJ18" s="8">
        <v>5.0666666666666664</v>
      </c>
      <c r="AK18" s="13" t="s">
        <v>127</v>
      </c>
      <c r="AL18" s="14" t="s">
        <v>210</v>
      </c>
      <c r="AM18" s="8">
        <v>8.2025715142640223</v>
      </c>
      <c r="AN18" s="8">
        <v>7.7</v>
      </c>
      <c r="AO18" s="13" t="s">
        <v>290</v>
      </c>
      <c r="AP18" s="243" t="s">
        <v>210</v>
      </c>
      <c r="AQ18" s="8">
        <v>7.9728359104250979</v>
      </c>
      <c r="AR18" s="8">
        <v>6.7</v>
      </c>
      <c r="AS18" s="13" t="s">
        <v>127</v>
      </c>
      <c r="AT18" s="64" t="s">
        <v>1500</v>
      </c>
      <c r="AU18" s="8">
        <v>6.7262636562324642</v>
      </c>
      <c r="AV18" s="8">
        <v>6.1333333333333329</v>
      </c>
      <c r="AW18" s="58"/>
      <c r="AX18" s="13" t="s">
        <v>290</v>
      </c>
      <c r="AY18" s="8">
        <v>4.0821700389901308</v>
      </c>
      <c r="AZ18" s="13" t="s">
        <v>127</v>
      </c>
      <c r="BA18" s="8">
        <v>2.8493020233940785</v>
      </c>
      <c r="BB18" s="62" t="s">
        <v>290</v>
      </c>
      <c r="BC18" s="8">
        <v>3.5</v>
      </c>
      <c r="BD18" s="14" t="s">
        <v>210</v>
      </c>
      <c r="BE18" s="8">
        <v>37.986040467881566</v>
      </c>
      <c r="BF18" s="243" t="s">
        <v>203</v>
      </c>
      <c r="BG18" s="8">
        <v>0.77564156508647641</v>
      </c>
      <c r="BH18" s="62" t="s">
        <v>290</v>
      </c>
      <c r="BI18" s="243" t="s">
        <v>203</v>
      </c>
      <c r="BJ18" s="8">
        <v>4.4126262346061438</v>
      </c>
      <c r="BK18" s="8">
        <v>13.857142857142858</v>
      </c>
      <c r="BL18" s="62" t="s">
        <v>127</v>
      </c>
      <c r="BM18" s="243" t="s">
        <v>203</v>
      </c>
      <c r="BN18" s="8">
        <v>4.2133262108620508</v>
      </c>
      <c r="BO18" s="8">
        <v>23.5</v>
      </c>
      <c r="BP18" s="62" t="s">
        <v>290</v>
      </c>
      <c r="BQ18" s="14" t="s">
        <v>210</v>
      </c>
      <c r="BR18" s="8">
        <v>4.1916379095694714</v>
      </c>
      <c r="BS18" s="8">
        <v>16.714285714285715</v>
      </c>
      <c r="BT18" s="13" t="s">
        <v>127</v>
      </c>
      <c r="BU18" s="243" t="s">
        <v>210</v>
      </c>
      <c r="BV18" s="8">
        <v>4.0821700389901308</v>
      </c>
      <c r="BW18" s="8">
        <v>28.5</v>
      </c>
      <c r="BX18" s="13" t="s">
        <v>127</v>
      </c>
      <c r="BY18" s="76" t="s">
        <v>1500</v>
      </c>
      <c r="BZ18" s="8">
        <v>3.7542796093103297</v>
      </c>
      <c r="CA18" s="8">
        <v>23.5</v>
      </c>
      <c r="CB18" s="8"/>
      <c r="CC18" s="59"/>
      <c r="CD18" s="59"/>
      <c r="CE18" s="555"/>
      <c r="CF18" s="555"/>
      <c r="CG18" s="555"/>
      <c r="CH18" s="555"/>
      <c r="CI18" s="408"/>
      <c r="CJ18" s="408"/>
      <c r="CK18" s="555"/>
      <c r="CL18" s="8"/>
      <c r="CM18" s="8"/>
      <c r="CN18" s="8"/>
    </row>
    <row r="19" spans="1:92" x14ac:dyDescent="0.45">
      <c r="A19" s="9">
        <v>17</v>
      </c>
      <c r="B19" s="9" t="s">
        <v>1440</v>
      </c>
      <c r="C19" s="62" t="s">
        <v>1811</v>
      </c>
      <c r="D19" s="63"/>
      <c r="E19" s="54" t="s">
        <v>1907</v>
      </c>
      <c r="F19" s="245" t="s">
        <v>1819</v>
      </c>
      <c r="G19" s="78" t="s">
        <v>1892</v>
      </c>
      <c r="H19" s="9"/>
      <c r="I19" s="60">
        <v>104.31960131966595</v>
      </c>
      <c r="J19" s="60">
        <v>94.836001199696312</v>
      </c>
      <c r="K19" s="60">
        <v>138.30250174955714</v>
      </c>
      <c r="L19" s="47">
        <v>1194.723904848034</v>
      </c>
      <c r="M19" s="47">
        <v>1232.4788032879042</v>
      </c>
      <c r="N19" s="47">
        <v>1263.5399655599881</v>
      </c>
      <c r="O19" s="59">
        <v>11.953724714219529</v>
      </c>
      <c r="P19" s="59">
        <v>128.55386690844438</v>
      </c>
      <c r="Q19" s="59">
        <v>67.575843100568918</v>
      </c>
      <c r="R19" s="58"/>
      <c r="S19" s="51" t="s">
        <v>185</v>
      </c>
      <c r="T19" s="8">
        <v>6.737578072581627</v>
      </c>
      <c r="U19" s="51" t="s">
        <v>185</v>
      </c>
      <c r="V19" s="8">
        <v>8.4219725907270337</v>
      </c>
      <c r="W19" s="14" t="s">
        <v>1491</v>
      </c>
      <c r="X19" s="8">
        <v>11.25</v>
      </c>
      <c r="Y19" s="243" t="s">
        <v>210</v>
      </c>
      <c r="Z19" s="8">
        <v>38.555056475079738</v>
      </c>
      <c r="AA19" s="243" t="s">
        <v>203</v>
      </c>
      <c r="AB19" s="8">
        <v>14.760611848120735</v>
      </c>
      <c r="AC19" s="14" t="s">
        <v>1491</v>
      </c>
      <c r="AD19" s="14" t="s">
        <v>203</v>
      </c>
      <c r="AE19" s="8">
        <v>10.754293743733564</v>
      </c>
      <c r="AF19" s="8">
        <v>5.3629629629629632</v>
      </c>
      <c r="AG19" s="57" t="s">
        <v>185</v>
      </c>
      <c r="AH19" s="243" t="s">
        <v>203</v>
      </c>
      <c r="AI19" s="8">
        <v>10.644612330332617</v>
      </c>
      <c r="AJ19" s="8">
        <v>6.844444444444445</v>
      </c>
      <c r="AK19" s="51" t="s">
        <v>185</v>
      </c>
      <c r="AL19" s="14" t="s">
        <v>210</v>
      </c>
      <c r="AM19" s="8">
        <v>10.110484741629177</v>
      </c>
      <c r="AN19" s="8">
        <v>9.3666666666666671</v>
      </c>
      <c r="AO19" s="14" t="s">
        <v>1491</v>
      </c>
      <c r="AP19" s="243" t="s">
        <v>210</v>
      </c>
      <c r="AQ19" s="8">
        <v>10.067846834259967</v>
      </c>
      <c r="AR19" s="8">
        <v>7.1444444444444448</v>
      </c>
      <c r="AS19" s="51" t="s">
        <v>185</v>
      </c>
      <c r="AT19" s="64" t="s">
        <v>1500</v>
      </c>
      <c r="AU19" s="8">
        <v>8.5448787776289095</v>
      </c>
      <c r="AV19" s="8">
        <v>7.2444444444444454</v>
      </c>
      <c r="AW19" s="58"/>
      <c r="AX19" s="51" t="s">
        <v>185</v>
      </c>
      <c r="AY19" s="8">
        <v>5.7465418600448013</v>
      </c>
      <c r="AZ19" s="51" t="s">
        <v>185</v>
      </c>
      <c r="BA19" s="8">
        <v>2.8732709300224006</v>
      </c>
      <c r="BB19" s="243" t="s">
        <v>1491</v>
      </c>
      <c r="BC19" s="8">
        <v>3.5</v>
      </c>
      <c r="BD19" s="14" t="s">
        <v>210</v>
      </c>
      <c r="BE19" s="8">
        <v>49.821573417603666</v>
      </c>
      <c r="BF19" s="243" t="s">
        <v>203</v>
      </c>
      <c r="BG19" s="8">
        <v>1.0167357548030376</v>
      </c>
      <c r="BH19" s="243" t="s">
        <v>1491</v>
      </c>
      <c r="BI19" s="243" t="s">
        <v>203</v>
      </c>
      <c r="BJ19" s="8">
        <v>5.6531202379275314</v>
      </c>
      <c r="BK19" s="8">
        <v>13.857142857142858</v>
      </c>
      <c r="BL19" s="243" t="s">
        <v>1491</v>
      </c>
      <c r="BM19" s="243" t="s">
        <v>210</v>
      </c>
      <c r="BN19" s="8">
        <v>5.3633893910590515</v>
      </c>
      <c r="BO19" s="8">
        <v>16.714285714285715</v>
      </c>
      <c r="BP19" s="57" t="s">
        <v>185</v>
      </c>
      <c r="BQ19" s="14" t="s">
        <v>203</v>
      </c>
      <c r="BR19" s="8">
        <v>5.1301045108705212</v>
      </c>
      <c r="BS19" s="8">
        <v>19</v>
      </c>
      <c r="BT19" s="51" t="s">
        <v>185</v>
      </c>
      <c r="BU19" s="243" t="s">
        <v>210</v>
      </c>
      <c r="BV19" s="8">
        <v>4.9145014729607164</v>
      </c>
      <c r="BW19" s="8">
        <v>23</v>
      </c>
      <c r="BX19" s="14" t="s">
        <v>1491</v>
      </c>
      <c r="BY19" s="76" t="s">
        <v>1500</v>
      </c>
      <c r="BZ19" s="8">
        <v>4.625518391938451</v>
      </c>
      <c r="CA19" s="8">
        <v>13.857142857142858</v>
      </c>
      <c r="CB19" s="8"/>
      <c r="CC19" s="59" t="s">
        <v>5585</v>
      </c>
      <c r="CD19" s="59"/>
      <c r="CE19" s="555">
        <v>67.575843100568918</v>
      </c>
      <c r="CF19" s="555">
        <v>48.96424904857453</v>
      </c>
      <c r="CG19" s="555"/>
      <c r="CH19" s="555"/>
      <c r="CI19" s="408"/>
      <c r="CJ19" s="408"/>
      <c r="CK19" s="555"/>
      <c r="CL19" s="8"/>
      <c r="CM19" s="8"/>
      <c r="CN19" s="8"/>
    </row>
    <row r="20" spans="1:92" x14ac:dyDescent="0.45">
      <c r="A20" s="9">
        <v>18</v>
      </c>
      <c r="B20" s="9" t="s">
        <v>1438</v>
      </c>
      <c r="C20" s="62" t="s">
        <v>1811</v>
      </c>
      <c r="D20" s="63"/>
      <c r="E20" s="54" t="s">
        <v>1907</v>
      </c>
      <c r="F20" s="245" t="s">
        <v>1819</v>
      </c>
      <c r="G20" s="78" t="s">
        <v>1892</v>
      </c>
      <c r="H20" s="9"/>
      <c r="I20" s="60">
        <v>143.04430180954193</v>
      </c>
      <c r="J20" s="60">
        <v>133.56070168957231</v>
      </c>
      <c r="K20" s="60">
        <v>165.96300209946855</v>
      </c>
      <c r="L20" s="47">
        <v>2129.6858697783514</v>
      </c>
      <c r="M20" s="47">
        <v>2158.2762133700135</v>
      </c>
      <c r="N20" s="47">
        <v>2181.4245895078566</v>
      </c>
      <c r="O20" s="59">
        <v>19.440966633663741</v>
      </c>
      <c r="P20" s="59">
        <v>299.99585906713872</v>
      </c>
      <c r="Q20" s="59">
        <v>183.58819733791802</v>
      </c>
      <c r="R20" s="58"/>
      <c r="S20" s="14" t="s">
        <v>158</v>
      </c>
      <c r="T20" s="8">
        <v>13.015721352001522</v>
      </c>
      <c r="U20" s="51" t="s">
        <v>185</v>
      </c>
      <c r="V20" s="8">
        <v>11.084295749406007</v>
      </c>
      <c r="W20" s="14" t="s">
        <v>1491</v>
      </c>
      <c r="X20" s="8">
        <v>11.25</v>
      </c>
      <c r="Y20" s="243" t="s">
        <v>1516</v>
      </c>
      <c r="Z20" s="8">
        <v>95.409239194297669</v>
      </c>
      <c r="AA20" s="243" t="s">
        <v>1503</v>
      </c>
      <c r="AB20" s="8">
        <v>39.121961488576318</v>
      </c>
      <c r="AC20" s="14" t="s">
        <v>1491</v>
      </c>
      <c r="AD20" s="14" t="s">
        <v>1516</v>
      </c>
      <c r="AE20" s="8">
        <v>15.431118458259659</v>
      </c>
      <c r="AF20" s="8">
        <v>12.3</v>
      </c>
      <c r="AG20" s="243" t="s">
        <v>158</v>
      </c>
      <c r="AH20" s="243" t="s">
        <v>1516</v>
      </c>
      <c r="AI20" s="8">
        <v>15.344656647232171</v>
      </c>
      <c r="AJ20" s="8">
        <v>14.7</v>
      </c>
      <c r="AK20" s="51" t="s">
        <v>185</v>
      </c>
      <c r="AL20" s="14" t="s">
        <v>1516</v>
      </c>
      <c r="AM20" s="8">
        <v>15.101574318172966</v>
      </c>
      <c r="AN20" s="8">
        <v>16.3</v>
      </c>
      <c r="AO20" s="14" t="s">
        <v>158</v>
      </c>
      <c r="AP20" s="243" t="s">
        <v>1503</v>
      </c>
      <c r="AQ20" s="8">
        <v>14.885795464083419</v>
      </c>
      <c r="AR20" s="8">
        <v>14</v>
      </c>
      <c r="AS20" s="14" t="s">
        <v>1491</v>
      </c>
      <c r="AT20" s="14" t="s">
        <v>1503</v>
      </c>
      <c r="AU20" s="8">
        <v>14.882538001676618</v>
      </c>
      <c r="AV20" s="8">
        <v>11.600000000000001</v>
      </c>
      <c r="AW20" s="58"/>
      <c r="AX20" s="14" t="s">
        <v>158</v>
      </c>
      <c r="AY20" s="8">
        <v>11.041709987029844</v>
      </c>
      <c r="AZ20" s="51" t="s">
        <v>185</v>
      </c>
      <c r="BA20" s="8">
        <v>3.7542578661670789</v>
      </c>
      <c r="BB20" s="243" t="s">
        <v>1491</v>
      </c>
      <c r="BC20" s="8">
        <v>3.5</v>
      </c>
      <c r="BD20" s="14" t="s">
        <v>1516</v>
      </c>
      <c r="BE20" s="8">
        <v>123.73201095258699</v>
      </c>
      <c r="BF20" s="243" t="s">
        <v>1516</v>
      </c>
      <c r="BG20" s="8">
        <v>1.9035693992705691</v>
      </c>
      <c r="BH20" s="243" t="s">
        <v>1491</v>
      </c>
      <c r="BI20" s="243" t="s">
        <v>1516</v>
      </c>
      <c r="BJ20" s="8">
        <v>9.4433677500386697</v>
      </c>
      <c r="BK20" s="8">
        <v>19.571428571428573</v>
      </c>
      <c r="BL20" s="243" t="s">
        <v>1491</v>
      </c>
      <c r="BM20" s="243" t="s">
        <v>1503</v>
      </c>
      <c r="BN20" s="8">
        <v>9.1602540724235588</v>
      </c>
      <c r="BO20" s="8">
        <v>16.714285714285715</v>
      </c>
      <c r="BP20" s="243" t="s">
        <v>158</v>
      </c>
      <c r="BQ20" s="14" t="s">
        <v>1516</v>
      </c>
      <c r="BR20" s="8">
        <v>8.9769570967167791</v>
      </c>
      <c r="BS20" s="8">
        <v>22.666666666666668</v>
      </c>
      <c r="BT20" s="14" t="s">
        <v>158</v>
      </c>
      <c r="BU20" s="243" t="s">
        <v>1503</v>
      </c>
      <c r="BV20" s="8">
        <v>8.7359077478122273</v>
      </c>
      <c r="BW20" s="8">
        <v>19.333333333333332</v>
      </c>
      <c r="BX20" s="51" t="s">
        <v>185</v>
      </c>
      <c r="BY20" s="243" t="s">
        <v>1516</v>
      </c>
      <c r="BZ20" s="8">
        <v>8.1978783508492974</v>
      </c>
      <c r="CA20" s="8">
        <v>27</v>
      </c>
      <c r="CB20" s="8"/>
      <c r="CC20" s="59" t="s">
        <v>3999</v>
      </c>
      <c r="CD20" s="59" t="s">
        <v>4000</v>
      </c>
      <c r="CE20" s="555">
        <v>116.74340406806405</v>
      </c>
      <c r="CF20" s="555">
        <v>105.32545525739144</v>
      </c>
      <c r="CG20" s="555" t="s">
        <v>4132</v>
      </c>
      <c r="CH20" s="555" t="s">
        <v>4133</v>
      </c>
      <c r="CI20" s="408">
        <v>183.58819733791802</v>
      </c>
      <c r="CJ20" s="408">
        <v>145.44180313888992</v>
      </c>
      <c r="CK20" s="555"/>
      <c r="CL20" s="8"/>
      <c r="CM20" s="8"/>
      <c r="CN20" s="8"/>
    </row>
    <row r="21" spans="1:92" x14ac:dyDescent="0.45">
      <c r="A21" s="9">
        <v>19</v>
      </c>
      <c r="B21" s="9" t="s">
        <v>1434</v>
      </c>
      <c r="C21" s="62" t="s">
        <v>1790</v>
      </c>
      <c r="D21" s="63"/>
      <c r="E21" s="56" t="s">
        <v>1798</v>
      </c>
      <c r="F21" s="75"/>
      <c r="G21" s="75" t="s">
        <v>1789</v>
      </c>
      <c r="H21" s="9"/>
      <c r="I21" s="60">
        <v>93.25540117970138</v>
      </c>
      <c r="J21" s="60">
        <v>67.175500849784896</v>
      </c>
      <c r="K21" s="60">
        <v>92.465101169703914</v>
      </c>
      <c r="L21" s="47">
        <v>734.96790741137693</v>
      </c>
      <c r="M21" s="47">
        <v>694.87790828460936</v>
      </c>
      <c r="N21" s="47">
        <v>664.38620709390784</v>
      </c>
      <c r="O21" s="59">
        <v>5.7911243963706065</v>
      </c>
      <c r="P21" s="59">
        <v>66.80635100921539</v>
      </c>
      <c r="Q21" s="59">
        <v>39.1398887279368</v>
      </c>
      <c r="R21" s="58"/>
      <c r="S21" s="13" t="s">
        <v>290</v>
      </c>
      <c r="T21" s="8">
        <v>5.4762592566256663</v>
      </c>
      <c r="U21" s="13" t="s">
        <v>127</v>
      </c>
      <c r="V21" s="8">
        <v>7.5953240707820822</v>
      </c>
      <c r="W21" s="13" t="s">
        <v>290</v>
      </c>
      <c r="X21" s="8">
        <v>12.5</v>
      </c>
      <c r="Y21" s="78" t="s">
        <v>1476</v>
      </c>
      <c r="Z21" s="8">
        <v>47.62770058985069</v>
      </c>
      <c r="AA21" s="62" t="s">
        <v>52</v>
      </c>
      <c r="AB21" s="8">
        <v>29.405191782481847</v>
      </c>
      <c r="AC21" s="13" t="s">
        <v>290</v>
      </c>
      <c r="AD21" s="13" t="s">
        <v>52</v>
      </c>
      <c r="AE21" s="8">
        <v>11.535989634600845</v>
      </c>
      <c r="AF21" s="8">
        <v>3.3666666666666667</v>
      </c>
      <c r="AG21" s="62" t="s">
        <v>127</v>
      </c>
      <c r="AH21" s="62" t="s">
        <v>52</v>
      </c>
      <c r="AI21" s="8">
        <v>11.380507723225842</v>
      </c>
      <c r="AJ21" s="8">
        <v>4.0333333333333332</v>
      </c>
      <c r="AK21" s="13" t="s">
        <v>290</v>
      </c>
      <c r="AL21" s="13" t="s">
        <v>1479</v>
      </c>
      <c r="AM21" s="8">
        <v>11.25290597682846</v>
      </c>
      <c r="AN21" s="8">
        <v>6.5</v>
      </c>
      <c r="AO21" s="13" t="s">
        <v>127</v>
      </c>
      <c r="AP21" s="62" t="s">
        <v>1479</v>
      </c>
      <c r="AQ21" s="8">
        <v>11.165228389355608</v>
      </c>
      <c r="AR21" s="8">
        <v>7.5</v>
      </c>
      <c r="AS21" s="13" t="s">
        <v>127</v>
      </c>
      <c r="AT21" s="13" t="s">
        <v>1466</v>
      </c>
      <c r="AU21" s="8">
        <v>10.374719857933252</v>
      </c>
      <c r="AV21" s="8">
        <v>5.2333333333333334</v>
      </c>
      <c r="AW21" s="58"/>
      <c r="AX21" s="13" t="s">
        <v>290</v>
      </c>
      <c r="AY21" s="8">
        <v>4.6369606460083537</v>
      </c>
      <c r="AZ21" s="13" t="s">
        <v>127</v>
      </c>
      <c r="BA21" s="8">
        <v>3.1821763876050122</v>
      </c>
      <c r="BB21" s="62" t="s">
        <v>290</v>
      </c>
      <c r="BC21" s="8">
        <v>3.5</v>
      </c>
      <c r="BD21" s="13" t="s">
        <v>52</v>
      </c>
      <c r="BE21" s="8">
        <v>95.560976796217204</v>
      </c>
      <c r="BF21" s="62" t="s">
        <v>52</v>
      </c>
      <c r="BG21" s="8">
        <v>1.3651568113745316</v>
      </c>
      <c r="BH21" s="62" t="s">
        <v>290</v>
      </c>
      <c r="BI21" s="62" t="s">
        <v>52</v>
      </c>
      <c r="BJ21" s="8">
        <v>6.7585992026809878</v>
      </c>
      <c r="BK21" s="8">
        <v>21</v>
      </c>
      <c r="BL21" s="62" t="s">
        <v>290</v>
      </c>
      <c r="BM21" s="62" t="s">
        <v>1466</v>
      </c>
      <c r="BN21" s="8">
        <v>6.1662119074674564</v>
      </c>
      <c r="BO21" s="8">
        <v>11</v>
      </c>
      <c r="BP21" s="62" t="s">
        <v>290</v>
      </c>
      <c r="BQ21" s="13" t="s">
        <v>1479</v>
      </c>
      <c r="BR21" s="8">
        <v>6.0391366790033016</v>
      </c>
      <c r="BS21" s="8">
        <v>15.285714285714286</v>
      </c>
      <c r="BT21" s="13" t="s">
        <v>127</v>
      </c>
      <c r="BU21" s="62" t="s">
        <v>52</v>
      </c>
      <c r="BV21" s="8">
        <v>5.7482541767331288</v>
      </c>
      <c r="BW21" s="8">
        <v>36</v>
      </c>
      <c r="BX21" s="13" t="s">
        <v>127</v>
      </c>
      <c r="BY21" s="62" t="s">
        <v>1466</v>
      </c>
      <c r="BZ21" s="8">
        <v>5.4233305154155662</v>
      </c>
      <c r="CA21" s="8">
        <v>18.5</v>
      </c>
      <c r="CB21" s="8"/>
      <c r="CC21" s="59"/>
      <c r="CD21" s="59"/>
      <c r="CE21" s="555"/>
      <c r="CF21" s="555"/>
      <c r="CG21" s="555"/>
      <c r="CH21" s="555"/>
      <c r="CI21" s="408"/>
      <c r="CJ21" s="408"/>
      <c r="CK21" s="555"/>
      <c r="CL21" s="8"/>
      <c r="CM21" s="8"/>
      <c r="CN21" s="8"/>
    </row>
    <row r="22" spans="1:92" x14ac:dyDescent="0.45">
      <c r="A22" s="9">
        <v>19</v>
      </c>
      <c r="B22" s="9" t="s">
        <v>1436</v>
      </c>
      <c r="C22" s="62" t="s">
        <v>1812</v>
      </c>
      <c r="D22" s="56" t="s">
        <v>1798</v>
      </c>
      <c r="E22" s="245" t="s">
        <v>1908</v>
      </c>
      <c r="F22" s="74" t="s">
        <v>1792</v>
      </c>
      <c r="G22" s="224" t="s">
        <v>1800</v>
      </c>
      <c r="H22" s="75" t="s">
        <v>1789</v>
      </c>
      <c r="I22" s="60">
        <v>93.25540117970138</v>
      </c>
      <c r="J22" s="60">
        <v>67.175500849784896</v>
      </c>
      <c r="K22" s="60">
        <v>92.465101169703914</v>
      </c>
      <c r="L22" s="47">
        <v>734.96790741137693</v>
      </c>
      <c r="M22" s="47">
        <v>694.87790828460936</v>
      </c>
      <c r="N22" s="47">
        <v>664.38620709390784</v>
      </c>
      <c r="O22" s="59">
        <v>5.7911243963706065</v>
      </c>
      <c r="P22" s="59">
        <v>65.166978332475907</v>
      </c>
      <c r="Q22" s="59">
        <v>34.973391754792587</v>
      </c>
      <c r="R22" s="58"/>
      <c r="S22" s="13" t="s">
        <v>290</v>
      </c>
      <c r="T22" s="8">
        <v>5.4762592566256663</v>
      </c>
      <c r="U22" s="13" t="s">
        <v>127</v>
      </c>
      <c r="V22" s="8">
        <v>7.5953240707820822</v>
      </c>
      <c r="W22" s="13" t="s">
        <v>290</v>
      </c>
      <c r="X22" s="8">
        <v>12.5</v>
      </c>
      <c r="Y22" s="75" t="s">
        <v>73</v>
      </c>
      <c r="Z22" s="8">
        <v>47.62770058985069</v>
      </c>
      <c r="AA22" s="62" t="s">
        <v>1479</v>
      </c>
      <c r="AB22" s="8">
        <v>18.305037026502664</v>
      </c>
      <c r="AC22" s="13" t="s">
        <v>290</v>
      </c>
      <c r="AD22" s="13" t="s">
        <v>1479</v>
      </c>
      <c r="AE22" s="8">
        <v>11.25290597682846</v>
      </c>
      <c r="AF22" s="8">
        <v>6.5</v>
      </c>
      <c r="AG22" s="62" t="s">
        <v>127</v>
      </c>
      <c r="AH22" s="62" t="s">
        <v>1479</v>
      </c>
      <c r="AI22" s="8">
        <v>11.165228389355608</v>
      </c>
      <c r="AJ22" s="8">
        <v>7.5</v>
      </c>
      <c r="AK22" s="13" t="s">
        <v>290</v>
      </c>
      <c r="AL22" s="66" t="s">
        <v>73</v>
      </c>
      <c r="AM22" s="8">
        <v>10.715570981854146</v>
      </c>
      <c r="AN22" s="8">
        <v>7</v>
      </c>
      <c r="AO22" s="13" t="s">
        <v>127</v>
      </c>
      <c r="AP22" s="75" t="s">
        <v>73</v>
      </c>
      <c r="AQ22" s="8">
        <v>10.700540117970137</v>
      </c>
      <c r="AR22" s="8">
        <v>8</v>
      </c>
      <c r="AS22" s="13" t="s">
        <v>127</v>
      </c>
      <c r="AT22" s="65" t="s">
        <v>91</v>
      </c>
      <c r="AU22" s="8">
        <v>10.023216642563497</v>
      </c>
      <c r="AV22" s="8">
        <v>6.5333333333333332</v>
      </c>
      <c r="AW22" s="58"/>
      <c r="AX22" s="13" t="s">
        <v>290</v>
      </c>
      <c r="AY22" s="8">
        <v>4.6369606460083537</v>
      </c>
      <c r="AZ22" s="13" t="s">
        <v>127</v>
      </c>
      <c r="BA22" s="8">
        <v>3.1821763876050122</v>
      </c>
      <c r="BB22" s="62" t="s">
        <v>290</v>
      </c>
      <c r="BC22" s="8">
        <v>3.5</v>
      </c>
      <c r="BD22" s="66" t="s">
        <v>73</v>
      </c>
      <c r="BE22" s="8">
        <v>61.6160107668059</v>
      </c>
      <c r="BF22" s="62" t="s">
        <v>1479</v>
      </c>
      <c r="BG22" s="8">
        <v>1.1838274067226733</v>
      </c>
      <c r="BH22" s="62" t="s">
        <v>290</v>
      </c>
      <c r="BI22" s="62" t="s">
        <v>1479</v>
      </c>
      <c r="BJ22" s="8">
        <v>6.0391366790033016</v>
      </c>
      <c r="BK22" s="8">
        <v>15.285714285714286</v>
      </c>
      <c r="BL22" s="62" t="s">
        <v>290</v>
      </c>
      <c r="BM22" s="74" t="s">
        <v>91</v>
      </c>
      <c r="BN22" s="8">
        <v>5.8977873441154083</v>
      </c>
      <c r="BO22" s="8">
        <v>13.857142857142858</v>
      </c>
      <c r="BP22" s="62" t="s">
        <v>290</v>
      </c>
      <c r="BQ22" s="66" t="s">
        <v>73</v>
      </c>
      <c r="BR22" s="8">
        <v>5.8661958196418871</v>
      </c>
      <c r="BS22" s="8">
        <v>16.714285714285715</v>
      </c>
      <c r="BT22" s="13" t="s">
        <v>127</v>
      </c>
      <c r="BU22" s="62" t="s">
        <v>1479</v>
      </c>
      <c r="BV22" s="8">
        <v>5.3363761548561151</v>
      </c>
      <c r="BW22" s="8">
        <v>26</v>
      </c>
      <c r="BX22" s="13" t="s">
        <v>127</v>
      </c>
      <c r="BY22" s="74" t="s">
        <v>91</v>
      </c>
      <c r="BZ22" s="8">
        <v>5.2560177772438186</v>
      </c>
      <c r="CA22" s="8">
        <v>23.5</v>
      </c>
      <c r="CB22" s="8"/>
      <c r="CC22" s="59"/>
      <c r="CD22" s="59"/>
      <c r="CE22" s="555"/>
      <c r="CF22" s="555"/>
      <c r="CG22" s="555"/>
      <c r="CH22" s="555"/>
      <c r="CI22" s="408"/>
      <c r="CJ22" s="408"/>
      <c r="CK22" s="555"/>
      <c r="CL22" s="8"/>
      <c r="CM22" s="8"/>
      <c r="CN22" s="8"/>
    </row>
    <row r="23" spans="1:92" x14ac:dyDescent="0.45">
      <c r="A23" s="9">
        <v>20</v>
      </c>
      <c r="B23" s="9" t="s">
        <v>1433</v>
      </c>
      <c r="C23" s="62" t="s">
        <v>1790</v>
      </c>
      <c r="D23" s="63"/>
      <c r="E23" s="56" t="s">
        <v>1798</v>
      </c>
      <c r="F23" s="75"/>
      <c r="G23" s="75" t="s">
        <v>1789</v>
      </c>
      <c r="H23" s="9"/>
      <c r="I23" s="60">
        <v>139.09280175955459</v>
      </c>
      <c r="J23" s="60">
        <v>121.70620153961028</v>
      </c>
      <c r="K23" s="60">
        <v>127.23830160959255</v>
      </c>
      <c r="L23" s="47">
        <v>1730.8918822171654</v>
      </c>
      <c r="M23" s="47">
        <v>1667.849342151346</v>
      </c>
      <c r="N23" s="47">
        <v>1619.0725862866288</v>
      </c>
      <c r="O23" s="59">
        <v>13.779622127715134</v>
      </c>
      <c r="P23" s="59">
        <v>236.99556499413757</v>
      </c>
      <c r="Q23" s="59">
        <v>136.9826119792244</v>
      </c>
      <c r="R23" s="58"/>
      <c r="S23" s="13" t="s">
        <v>290</v>
      </c>
      <c r="T23" s="8">
        <v>7.6764544844586204</v>
      </c>
      <c r="U23" s="65" t="s">
        <v>66</v>
      </c>
      <c r="V23" s="8">
        <v>10.345568105573275</v>
      </c>
      <c r="W23" s="13" t="s">
        <v>290</v>
      </c>
      <c r="X23" s="8">
        <v>12.5</v>
      </c>
      <c r="Y23" s="62" t="s">
        <v>112</v>
      </c>
      <c r="Z23" s="8">
        <v>126.18352158359913</v>
      </c>
      <c r="AA23" s="62" t="s">
        <v>52</v>
      </c>
      <c r="AB23" s="8">
        <v>43.156411956437807</v>
      </c>
      <c r="AC23" s="13" t="s">
        <v>290</v>
      </c>
      <c r="AD23" s="13" t="s">
        <v>112</v>
      </c>
      <c r="AE23" s="8">
        <v>17.198988680354688</v>
      </c>
      <c r="AF23" s="8">
        <v>11.8</v>
      </c>
      <c r="AG23" s="62" t="s">
        <v>290</v>
      </c>
      <c r="AH23" s="62" t="s">
        <v>52</v>
      </c>
      <c r="AI23" s="8">
        <v>16.573565341891644</v>
      </c>
      <c r="AJ23" s="8">
        <v>3.3666666666666667</v>
      </c>
      <c r="AK23" s="13" t="s">
        <v>290</v>
      </c>
      <c r="AL23" s="13" t="s">
        <v>1479</v>
      </c>
      <c r="AM23" s="8">
        <v>16.330279579519893</v>
      </c>
      <c r="AN23" s="8">
        <v>6.5</v>
      </c>
      <c r="AO23" s="65" t="s">
        <v>66</v>
      </c>
      <c r="AP23" s="62" t="s">
        <v>112</v>
      </c>
      <c r="AQ23" s="8">
        <v>15.675038214924236</v>
      </c>
      <c r="AR23" s="8">
        <v>16.3</v>
      </c>
      <c r="AS23" s="65" t="s">
        <v>66</v>
      </c>
      <c r="AT23" s="13" t="s">
        <v>1479</v>
      </c>
      <c r="AU23" s="8">
        <v>15.134210914790762</v>
      </c>
      <c r="AV23" s="8">
        <v>8.75</v>
      </c>
      <c r="AW23" s="58"/>
      <c r="AX23" s="13" t="s">
        <v>290</v>
      </c>
      <c r="AY23" s="8">
        <v>6.4246192686226289</v>
      </c>
      <c r="AZ23" s="65" t="s">
        <v>66</v>
      </c>
      <c r="BA23" s="8">
        <v>4.6164128457484193</v>
      </c>
      <c r="BB23" s="62" t="s">
        <v>290</v>
      </c>
      <c r="BC23" s="8">
        <v>3.5</v>
      </c>
      <c r="BD23" s="13" t="s">
        <v>112</v>
      </c>
      <c r="BE23" s="8">
        <v>163.73857805867888</v>
      </c>
      <c r="BF23" s="62" t="s">
        <v>112</v>
      </c>
      <c r="BG23" s="8">
        <v>2.0467322257334861</v>
      </c>
      <c r="BH23" s="62" t="s">
        <v>290</v>
      </c>
      <c r="BI23" s="62" t="s">
        <v>112</v>
      </c>
      <c r="BJ23" s="8">
        <v>9.9409556161710331</v>
      </c>
      <c r="BK23" s="8">
        <v>23.857142857142858</v>
      </c>
      <c r="BL23" s="62" t="s">
        <v>290</v>
      </c>
      <c r="BM23" s="62" t="s">
        <v>52</v>
      </c>
      <c r="BN23" s="8">
        <v>9.8231568414483181</v>
      </c>
      <c r="BO23" s="8">
        <v>21</v>
      </c>
      <c r="BP23" s="62" t="s">
        <v>290</v>
      </c>
      <c r="BQ23" s="13" t="s">
        <v>1479</v>
      </c>
      <c r="BR23" s="8">
        <v>8.7456852478211751</v>
      </c>
      <c r="BS23" s="8">
        <v>15.285714285714286</v>
      </c>
      <c r="BT23" s="65" t="s">
        <v>66</v>
      </c>
      <c r="BU23" s="62" t="s">
        <v>112</v>
      </c>
      <c r="BV23" s="8">
        <v>8.4974412655759917</v>
      </c>
      <c r="BW23" s="8">
        <v>41</v>
      </c>
      <c r="BX23" s="65" t="s">
        <v>66</v>
      </c>
      <c r="BY23" s="62" t="s">
        <v>52</v>
      </c>
      <c r="BZ23" s="8">
        <v>8.4337375162606403</v>
      </c>
      <c r="CA23" s="8">
        <v>36</v>
      </c>
      <c r="CB23" s="8"/>
      <c r="CC23" s="59" t="s">
        <v>4001</v>
      </c>
      <c r="CD23" s="59" t="s">
        <v>4002</v>
      </c>
      <c r="CE23" s="555">
        <v>116.61414944668704</v>
      </c>
      <c r="CF23" s="555">
        <v>104.01507610428121</v>
      </c>
      <c r="CG23" s="555"/>
      <c r="CH23" s="555"/>
      <c r="CI23" s="408"/>
      <c r="CJ23" s="408"/>
      <c r="CK23" s="555"/>
      <c r="CL23" s="8"/>
      <c r="CM23" s="8"/>
      <c r="CN23" s="8"/>
    </row>
    <row r="24" spans="1:92" x14ac:dyDescent="0.45">
      <c r="A24" s="9">
        <v>20</v>
      </c>
      <c r="B24" s="9" t="s">
        <v>1432</v>
      </c>
      <c r="C24" s="62" t="s">
        <v>1812</v>
      </c>
      <c r="D24" s="56" t="s">
        <v>1798</v>
      </c>
      <c r="E24" s="245" t="s">
        <v>1908</v>
      </c>
      <c r="F24" s="74" t="s">
        <v>1792</v>
      </c>
      <c r="G24" s="224" t="s">
        <v>1800</v>
      </c>
      <c r="H24" s="75" t="s">
        <v>1789</v>
      </c>
      <c r="I24" s="60">
        <v>118.5450014996204</v>
      </c>
      <c r="J24" s="60">
        <v>133.56070168957231</v>
      </c>
      <c r="K24" s="60">
        <v>154.89880195950397</v>
      </c>
      <c r="L24" s="47">
        <v>1705.0873088394601</v>
      </c>
      <c r="M24" s="47">
        <v>1818.6117729975044</v>
      </c>
      <c r="N24" s="47">
        <v>1914.8497360574916</v>
      </c>
      <c r="O24" s="59">
        <v>18.14490219141949</v>
      </c>
      <c r="P24" s="59">
        <v>268.47089961398075</v>
      </c>
      <c r="Q24" s="59">
        <v>155.1273930233011</v>
      </c>
      <c r="R24" s="58"/>
      <c r="S24" s="13" t="s">
        <v>290</v>
      </c>
      <c r="T24" s="8">
        <v>6.6901600719817793</v>
      </c>
      <c r="U24" s="65" t="s">
        <v>66</v>
      </c>
      <c r="V24" s="8">
        <v>10.535240107972669</v>
      </c>
      <c r="W24" s="13" t="s">
        <v>290</v>
      </c>
      <c r="X24" s="8">
        <v>12.5</v>
      </c>
      <c r="Y24" s="62" t="s">
        <v>112</v>
      </c>
      <c r="Z24" s="8">
        <v>107.69050134965835</v>
      </c>
      <c r="AA24" s="62" t="s">
        <v>112</v>
      </c>
      <c r="AB24" s="8">
        <v>28.339605618331145</v>
      </c>
      <c r="AC24" s="13" t="s">
        <v>290</v>
      </c>
      <c r="AD24" s="13" t="s">
        <v>112</v>
      </c>
      <c r="AE24" s="8">
        <v>14.795940853345435</v>
      </c>
      <c r="AF24" s="8">
        <v>11.8</v>
      </c>
      <c r="AG24" s="74" t="s">
        <v>66</v>
      </c>
      <c r="AH24" s="62" t="s">
        <v>112</v>
      </c>
      <c r="AI24" s="8">
        <v>14.68595108584765</v>
      </c>
      <c r="AJ24" s="8">
        <v>16.3</v>
      </c>
      <c r="AK24" s="65" t="s">
        <v>66</v>
      </c>
      <c r="AL24" s="13" t="s">
        <v>1479</v>
      </c>
      <c r="AM24" s="8">
        <v>14.142497302245367</v>
      </c>
      <c r="AN24" s="8">
        <v>8.75</v>
      </c>
      <c r="AO24" s="13" t="s">
        <v>290</v>
      </c>
      <c r="AP24" s="62" t="s">
        <v>1479</v>
      </c>
      <c r="AQ24" s="8">
        <v>14.054215550727182</v>
      </c>
      <c r="AR24" s="8">
        <v>6.5</v>
      </c>
      <c r="AS24" s="65" t="s">
        <v>66</v>
      </c>
      <c r="AT24" s="65" t="s">
        <v>91</v>
      </c>
      <c r="AU24" s="8">
        <v>12.853267114895024</v>
      </c>
      <c r="AV24" s="8">
        <v>7.3666666666666671</v>
      </c>
      <c r="AW24" s="58"/>
      <c r="AX24" s="13" t="s">
        <v>290</v>
      </c>
      <c r="AY24" s="8">
        <v>5.6232550584851957</v>
      </c>
      <c r="AZ24" s="65" t="s">
        <v>66</v>
      </c>
      <c r="BA24" s="8">
        <v>4.6986040467881569</v>
      </c>
      <c r="BB24" s="62" t="s">
        <v>290</v>
      </c>
      <c r="BC24" s="8">
        <v>3.5</v>
      </c>
      <c r="BD24" s="13" t="s">
        <v>112</v>
      </c>
      <c r="BE24" s="8">
        <v>139.69765175455586</v>
      </c>
      <c r="BF24" s="62" t="s">
        <v>112</v>
      </c>
      <c r="BG24" s="8">
        <v>1.7462206469319483</v>
      </c>
      <c r="BH24" s="62" t="s">
        <v>290</v>
      </c>
      <c r="BI24" s="62" t="s">
        <v>112</v>
      </c>
      <c r="BJ24" s="8">
        <v>8.5493650716209988</v>
      </c>
      <c r="BK24" s="8">
        <v>23.857142857142858</v>
      </c>
      <c r="BL24" s="74" t="s">
        <v>66</v>
      </c>
      <c r="BM24" s="62" t="s">
        <v>112</v>
      </c>
      <c r="BN24" s="8">
        <v>7.9912637469776131</v>
      </c>
      <c r="BO24" s="8">
        <v>41</v>
      </c>
      <c r="BP24" s="62" t="s">
        <v>290</v>
      </c>
      <c r="BQ24" s="13" t="s">
        <v>1479</v>
      </c>
      <c r="BR24" s="8">
        <v>7.5324048549028193</v>
      </c>
      <c r="BS24" s="8">
        <v>15.285714285714286</v>
      </c>
      <c r="BT24" s="65" t="s">
        <v>66</v>
      </c>
      <c r="BU24" s="62" t="s">
        <v>1479</v>
      </c>
      <c r="BV24" s="8">
        <v>7.4014300809795026</v>
      </c>
      <c r="BW24" s="8">
        <v>26</v>
      </c>
      <c r="BX24" s="13" t="s">
        <v>290</v>
      </c>
      <c r="BY24" s="74" t="s">
        <v>91</v>
      </c>
      <c r="BZ24" s="8">
        <v>7.3518090037462152</v>
      </c>
      <c r="CA24" s="8">
        <v>13.857142857142858</v>
      </c>
      <c r="CB24" s="8"/>
      <c r="CC24" s="59" t="s">
        <v>4003</v>
      </c>
      <c r="CD24" s="59" t="s">
        <v>4004</v>
      </c>
      <c r="CE24" s="555">
        <v>136.39400645663142</v>
      </c>
      <c r="CF24" s="555">
        <v>120.19226416148588</v>
      </c>
      <c r="CG24" s="555"/>
      <c r="CH24" s="555"/>
      <c r="CI24" s="408"/>
      <c r="CJ24" s="408"/>
      <c r="CK24" s="555"/>
      <c r="CL24" s="8"/>
      <c r="CM24" s="8"/>
      <c r="CN24" s="8"/>
    </row>
    <row r="25" spans="1:92" x14ac:dyDescent="0.45">
      <c r="A25" s="9">
        <v>21</v>
      </c>
      <c r="B25" s="9" t="s">
        <v>1430</v>
      </c>
      <c r="C25" s="62" t="s">
        <v>1811</v>
      </c>
      <c r="D25" s="63"/>
      <c r="E25" s="54" t="s">
        <v>1907</v>
      </c>
      <c r="F25" s="245" t="s">
        <v>1819</v>
      </c>
      <c r="G25" s="78" t="s">
        <v>1892</v>
      </c>
      <c r="H25" s="9"/>
      <c r="I25" s="60">
        <v>100.3681012696786</v>
      </c>
      <c r="J25" s="60">
        <v>59.272500749810199</v>
      </c>
      <c r="K25" s="60">
        <v>106.69050134965836</v>
      </c>
      <c r="L25" s="47">
        <v>798.15127504520751</v>
      </c>
      <c r="M25" s="47">
        <v>738.55551149887526</v>
      </c>
      <c r="N25" s="47">
        <v>694.09911195630616</v>
      </c>
      <c r="O25" s="59">
        <v>5.9313208593940807</v>
      </c>
      <c r="P25" s="59">
        <v>77.369170380828749</v>
      </c>
      <c r="Q25" s="59">
        <v>40.758195428038107</v>
      </c>
      <c r="R25" s="58"/>
      <c r="S25" s="14" t="s">
        <v>1501</v>
      </c>
      <c r="T25" s="8">
        <v>7.0220860761807158</v>
      </c>
      <c r="U25" s="13" t="s">
        <v>290</v>
      </c>
      <c r="V25" s="8">
        <v>7.2720860761807158</v>
      </c>
      <c r="W25" s="13" t="s">
        <v>290</v>
      </c>
      <c r="X25" s="8">
        <v>12.5</v>
      </c>
      <c r="Y25" s="243" t="s">
        <v>228</v>
      </c>
      <c r="Z25" s="8">
        <v>49.176688609445726</v>
      </c>
      <c r="AA25" s="243" t="s">
        <v>228</v>
      </c>
      <c r="AB25" s="8">
        <v>24.588344304722863</v>
      </c>
      <c r="AC25" s="13" t="s">
        <v>290</v>
      </c>
      <c r="AD25" s="14" t="s">
        <v>228</v>
      </c>
      <c r="AE25" s="8">
        <v>13.044172152361432</v>
      </c>
      <c r="AF25" s="8">
        <v>6</v>
      </c>
      <c r="AG25" s="243" t="s">
        <v>1501</v>
      </c>
      <c r="AH25" s="243" t="s">
        <v>228</v>
      </c>
      <c r="AI25" s="8">
        <v>12.041016998621329</v>
      </c>
      <c r="AJ25" s="8">
        <v>7</v>
      </c>
      <c r="AK25" s="13" t="s">
        <v>290</v>
      </c>
      <c r="AL25" s="14" t="s">
        <v>146</v>
      </c>
      <c r="AM25" s="8">
        <v>11.380821340986484</v>
      </c>
      <c r="AN25" s="8">
        <v>4.9666666666666668</v>
      </c>
      <c r="AO25" s="14" t="s">
        <v>1501</v>
      </c>
      <c r="AP25" s="243" t="s">
        <v>146</v>
      </c>
      <c r="AQ25" s="8">
        <v>10.746651487163316</v>
      </c>
      <c r="AR25" s="8">
        <v>5.6333333333333329</v>
      </c>
      <c r="AS25" s="13" t="s">
        <v>290</v>
      </c>
      <c r="AT25" s="14" t="s">
        <v>203</v>
      </c>
      <c r="AU25" s="8">
        <v>10.561915057001812</v>
      </c>
      <c r="AV25" s="8">
        <v>5.0666666666666664</v>
      </c>
      <c r="AW25" s="58"/>
      <c r="AX25" s="14" t="s">
        <v>1501</v>
      </c>
      <c r="AY25" s="8">
        <v>5.697227139420959</v>
      </c>
      <c r="AZ25" s="14" t="s">
        <v>1501</v>
      </c>
      <c r="BA25" s="8">
        <v>2.8486135697104795</v>
      </c>
      <c r="BB25" s="62" t="s">
        <v>290</v>
      </c>
      <c r="BC25" s="8">
        <v>3.5</v>
      </c>
      <c r="BD25" s="14" t="s">
        <v>228</v>
      </c>
      <c r="BE25" s="8">
        <v>63.629695192279449</v>
      </c>
      <c r="BF25" s="243" t="s">
        <v>228</v>
      </c>
      <c r="BG25" s="8">
        <v>1.413993226495099</v>
      </c>
      <c r="BH25" s="62" t="s">
        <v>290</v>
      </c>
      <c r="BI25" s="243" t="s">
        <v>228</v>
      </c>
      <c r="BJ25" s="8">
        <v>6.8716895265385789</v>
      </c>
      <c r="BK25" s="8">
        <v>13.857142857142858</v>
      </c>
      <c r="BL25" s="62" t="s">
        <v>290</v>
      </c>
      <c r="BM25" s="243" t="s">
        <v>146</v>
      </c>
      <c r="BN25" s="8">
        <v>6.1193119280478818</v>
      </c>
      <c r="BO25" s="8">
        <v>12.428571428571429</v>
      </c>
      <c r="BP25" s="243" t="s">
        <v>1501</v>
      </c>
      <c r="BQ25" s="14" t="s">
        <v>228</v>
      </c>
      <c r="BR25" s="8">
        <v>6.0476178656351625</v>
      </c>
      <c r="BS25" s="8">
        <v>19</v>
      </c>
      <c r="BT25" s="14" t="s">
        <v>1501</v>
      </c>
      <c r="BU25" s="243" t="s">
        <v>146</v>
      </c>
      <c r="BV25" s="8">
        <v>5.502946382916309</v>
      </c>
      <c r="BW25" s="8">
        <v>17</v>
      </c>
      <c r="BX25" s="13" t="s">
        <v>290</v>
      </c>
      <c r="BY25" s="243" t="s">
        <v>203</v>
      </c>
      <c r="BZ25" s="8">
        <v>5.459293049908565</v>
      </c>
      <c r="CA25" s="8">
        <v>13.857142857142858</v>
      </c>
      <c r="CB25" s="8"/>
      <c r="CC25" s="59"/>
      <c r="CD25" s="59"/>
      <c r="CE25" s="555"/>
      <c r="CF25" s="555"/>
      <c r="CG25" s="555"/>
      <c r="CH25" s="555"/>
      <c r="CI25" s="408"/>
      <c r="CJ25" s="408"/>
      <c r="CK25" s="555"/>
      <c r="CL25" s="8"/>
      <c r="CM25" s="8"/>
      <c r="CN25" s="8"/>
    </row>
    <row r="26" spans="1:92" x14ac:dyDescent="0.45">
      <c r="A26" s="9">
        <v>22</v>
      </c>
      <c r="B26" s="9" t="s">
        <v>1428</v>
      </c>
      <c r="C26" s="62" t="s">
        <v>1811</v>
      </c>
      <c r="D26" s="63"/>
      <c r="E26" s="54" t="s">
        <v>1907</v>
      </c>
      <c r="F26" s="245" t="s">
        <v>1819</v>
      </c>
      <c r="G26" s="78" t="s">
        <v>1892</v>
      </c>
      <c r="H26" s="9"/>
      <c r="I26" s="60">
        <v>155.68910196950145</v>
      </c>
      <c r="J26" s="60">
        <v>116.96440147962545</v>
      </c>
      <c r="K26" s="60">
        <v>140.67340177954952</v>
      </c>
      <c r="L26" s="47">
        <v>1997.0597553561634</v>
      </c>
      <c r="M26" s="47">
        <v>1872.1871961100351</v>
      </c>
      <c r="N26" s="47">
        <v>1777.934836481197</v>
      </c>
      <c r="O26" s="59">
        <v>14.660284773136755</v>
      </c>
      <c r="P26" s="59">
        <v>266.89571913961976</v>
      </c>
      <c r="Q26" s="59">
        <v>133.27452650973586</v>
      </c>
      <c r="R26" s="58"/>
      <c r="S26" s="14" t="s">
        <v>1501</v>
      </c>
      <c r="T26" s="8">
        <v>10.341346118170087</v>
      </c>
      <c r="U26" s="51" t="s">
        <v>185</v>
      </c>
      <c r="V26" s="8">
        <v>11.953625760403224</v>
      </c>
      <c r="W26" s="14" t="s">
        <v>1501</v>
      </c>
      <c r="X26" s="8">
        <v>10</v>
      </c>
      <c r="Y26" s="243" t="s">
        <v>228</v>
      </c>
      <c r="Z26" s="8">
        <v>75.730768945360694</v>
      </c>
      <c r="AA26" s="243" t="s">
        <v>228</v>
      </c>
      <c r="AB26" s="8">
        <v>37.865384472680347</v>
      </c>
      <c r="AC26" s="14" t="s">
        <v>1501</v>
      </c>
      <c r="AD26" s="14" t="s">
        <v>228</v>
      </c>
      <c r="AE26" s="8">
        <v>18.20535707660159</v>
      </c>
      <c r="AF26" s="8">
        <v>7</v>
      </c>
      <c r="AG26" s="57" t="s">
        <v>185</v>
      </c>
      <c r="AH26" s="243" t="s">
        <v>228</v>
      </c>
      <c r="AI26" s="8">
        <v>17.933262386313327</v>
      </c>
      <c r="AJ26" s="8">
        <v>8.6666666666666679</v>
      </c>
      <c r="AK26" s="51" t="s">
        <v>185</v>
      </c>
      <c r="AL26" s="14" t="s">
        <v>203</v>
      </c>
      <c r="AM26" s="8">
        <v>15.414637390674482</v>
      </c>
      <c r="AN26" s="8">
        <v>6.844444444444445</v>
      </c>
      <c r="AO26" s="14" t="s">
        <v>1501</v>
      </c>
      <c r="AP26" s="243" t="s">
        <v>203</v>
      </c>
      <c r="AQ26" s="8">
        <v>15.148004193692286</v>
      </c>
      <c r="AR26" s="8">
        <v>5.7333333333333334</v>
      </c>
      <c r="AS26" s="51" t="s">
        <v>185</v>
      </c>
      <c r="AT26" s="69" t="s">
        <v>1473</v>
      </c>
      <c r="AU26" s="8">
        <v>15.102092872234726</v>
      </c>
      <c r="AV26" s="8">
        <v>9.4666666666666668</v>
      </c>
      <c r="AW26" s="58"/>
      <c r="AX26" s="14" t="s">
        <v>1501</v>
      </c>
      <c r="AY26" s="8">
        <v>8.2862499721726675</v>
      </c>
      <c r="AZ26" s="14" t="s">
        <v>1501</v>
      </c>
      <c r="BA26" s="8">
        <v>4.1431249860863337</v>
      </c>
      <c r="BB26" s="243" t="s">
        <v>3579</v>
      </c>
      <c r="BC26" s="8">
        <v>2.5</v>
      </c>
      <c r="BD26" s="14" t="s">
        <v>228</v>
      </c>
      <c r="BE26" s="8">
        <v>98.149999628968914</v>
      </c>
      <c r="BF26" s="243" t="s">
        <v>228</v>
      </c>
      <c r="BG26" s="8">
        <v>2.1811111028659758</v>
      </c>
      <c r="BH26" s="243" t="s">
        <v>1501</v>
      </c>
      <c r="BI26" s="243" t="s">
        <v>228</v>
      </c>
      <c r="BJ26" s="8">
        <v>9.0908552304485735</v>
      </c>
      <c r="BK26" s="8">
        <v>19</v>
      </c>
      <c r="BL26" s="57" t="s">
        <v>185</v>
      </c>
      <c r="BM26" s="243" t="s">
        <v>228</v>
      </c>
      <c r="BN26" s="8">
        <v>8.9949835202884092</v>
      </c>
      <c r="BO26" s="8">
        <v>19</v>
      </c>
      <c r="BP26" s="243" t="s">
        <v>1501</v>
      </c>
      <c r="BQ26" s="69" t="s">
        <v>1473</v>
      </c>
      <c r="BR26" s="8">
        <v>8.2386622512470922</v>
      </c>
      <c r="BS26" s="8">
        <v>19</v>
      </c>
      <c r="BT26" s="51" t="s">
        <v>185</v>
      </c>
      <c r="BU26" s="78" t="s">
        <v>1473</v>
      </c>
      <c r="BV26" s="8">
        <v>8.1427905410869279</v>
      </c>
      <c r="BW26" s="8">
        <v>19</v>
      </c>
      <c r="BX26" s="14" t="s">
        <v>1501</v>
      </c>
      <c r="BY26" s="243" t="s">
        <v>203</v>
      </c>
      <c r="BZ26" s="8">
        <v>7.4929933944457963</v>
      </c>
      <c r="CA26" s="8">
        <v>19</v>
      </c>
      <c r="CB26" s="8"/>
      <c r="CC26" s="59" t="s">
        <v>4005</v>
      </c>
      <c r="CD26" s="59" t="s">
        <v>4006</v>
      </c>
      <c r="CE26" s="555">
        <v>92.224049344577892</v>
      </c>
      <c r="CF26" s="555">
        <v>82.958915102578118</v>
      </c>
      <c r="CG26" s="555"/>
      <c r="CH26" s="555"/>
      <c r="CI26" s="408"/>
      <c r="CJ26" s="408"/>
      <c r="CK26" s="555"/>
      <c r="CL26" s="8"/>
      <c r="CM26" s="8"/>
      <c r="CN26" s="8"/>
    </row>
    <row r="27" spans="1:92" x14ac:dyDescent="0.45">
      <c r="A27" s="9">
        <v>23</v>
      </c>
      <c r="B27" s="9" t="s">
        <v>1426</v>
      </c>
      <c r="C27" s="61" t="s">
        <v>1801</v>
      </c>
      <c r="D27" s="63"/>
      <c r="E27" s="78" t="s">
        <v>1876</v>
      </c>
      <c r="F27" s="56" t="s">
        <v>1909</v>
      </c>
      <c r="G27" s="224"/>
      <c r="H27" s="9"/>
      <c r="I27" s="60">
        <v>98.787501249683658</v>
      </c>
      <c r="J27" s="60">
        <v>88.513601119716554</v>
      </c>
      <c r="K27" s="60">
        <v>99.577801259681138</v>
      </c>
      <c r="L27" s="47">
        <v>927.44522968884871</v>
      </c>
      <c r="M27" s="47">
        <v>911.83521805902944</v>
      </c>
      <c r="N27" s="47">
        <v>899.53659140721243</v>
      </c>
      <c r="O27" s="59">
        <v>8.0502866494620733</v>
      </c>
      <c r="P27" s="59">
        <v>97.054236295425724</v>
      </c>
      <c r="Q27" s="59">
        <v>48.176902057592798</v>
      </c>
      <c r="R27" s="58"/>
      <c r="S27" s="52" t="s">
        <v>104</v>
      </c>
      <c r="T27" s="8">
        <v>6.3345250674829172</v>
      </c>
      <c r="U27" s="52" t="s">
        <v>104</v>
      </c>
      <c r="V27" s="8">
        <v>7.9181563343536459</v>
      </c>
      <c r="W27" s="52" t="s">
        <v>92</v>
      </c>
      <c r="X27" s="8">
        <v>11.667</v>
      </c>
      <c r="Y27" s="61" t="s">
        <v>250</v>
      </c>
      <c r="Z27" s="8">
        <v>78.054250974753245</v>
      </c>
      <c r="AA27" s="61" t="s">
        <v>250</v>
      </c>
      <c r="AB27" s="8">
        <v>25.178790637017176</v>
      </c>
      <c r="AC27" s="52" t="s">
        <v>104</v>
      </c>
      <c r="AD27" s="52" t="s">
        <v>124</v>
      </c>
      <c r="AE27" s="8">
        <v>12.055997571454299</v>
      </c>
      <c r="AF27" s="8">
        <v>7.3</v>
      </c>
      <c r="AG27" s="61" t="s">
        <v>104</v>
      </c>
      <c r="AH27" s="61" t="s">
        <v>250</v>
      </c>
      <c r="AI27" s="8">
        <v>11.881709396446754</v>
      </c>
      <c r="AJ27" s="8">
        <v>13.5</v>
      </c>
      <c r="AK27" s="52" t="s">
        <v>92</v>
      </c>
      <c r="AL27" s="52" t="s">
        <v>124</v>
      </c>
      <c r="AM27" s="8">
        <v>11.65091661764561</v>
      </c>
      <c r="AN27" s="8">
        <v>6.5857142857142854</v>
      </c>
      <c r="AO27" s="52" t="s">
        <v>92</v>
      </c>
      <c r="AP27" s="61" t="s">
        <v>250</v>
      </c>
      <c r="AQ27" s="8">
        <v>11.364349300587678</v>
      </c>
      <c r="AR27" s="8">
        <v>12.1</v>
      </c>
      <c r="AS27" s="52" t="s">
        <v>104</v>
      </c>
      <c r="AT27" s="52" t="s">
        <v>154</v>
      </c>
      <c r="AU27" s="8">
        <v>9.5640853729031221</v>
      </c>
      <c r="AV27" s="8">
        <v>5.0333333333333341</v>
      </c>
      <c r="AW27" s="58"/>
      <c r="AX27" s="52" t="s">
        <v>104</v>
      </c>
      <c r="AY27" s="8">
        <v>5.6232550584851957</v>
      </c>
      <c r="AZ27" s="52" t="s">
        <v>104</v>
      </c>
      <c r="BA27" s="8">
        <v>2.8116275292425978</v>
      </c>
      <c r="BB27" s="61" t="s">
        <v>92</v>
      </c>
      <c r="BC27" s="8">
        <v>3</v>
      </c>
      <c r="BD27" s="52" t="s">
        <v>250</v>
      </c>
      <c r="BE27" s="8">
        <v>101.17052626717923</v>
      </c>
      <c r="BF27" s="61" t="s">
        <v>250</v>
      </c>
      <c r="BG27" s="8">
        <v>1.3489403502290565</v>
      </c>
      <c r="BH27" s="61" t="s">
        <v>104</v>
      </c>
      <c r="BI27" s="61" t="s">
        <v>250</v>
      </c>
      <c r="BJ27" s="8">
        <v>5.9844952304663606</v>
      </c>
      <c r="BK27" s="8">
        <v>31</v>
      </c>
      <c r="BL27" s="61" t="s">
        <v>104</v>
      </c>
      <c r="BM27" s="61" t="s">
        <v>124</v>
      </c>
      <c r="BN27" s="8">
        <v>5.6607595887930744</v>
      </c>
      <c r="BO27" s="8">
        <v>21</v>
      </c>
      <c r="BP27" s="61" t="s">
        <v>92</v>
      </c>
      <c r="BQ27" s="52" t="s">
        <v>250</v>
      </c>
      <c r="BR27" s="8">
        <v>5.4833027070273728</v>
      </c>
      <c r="BS27" s="8">
        <v>26</v>
      </c>
      <c r="BT27" s="52" t="s">
        <v>92</v>
      </c>
      <c r="BU27" s="61" t="s">
        <v>124</v>
      </c>
      <c r="BV27" s="8">
        <v>5.1079413315183535</v>
      </c>
      <c r="BW27" s="8">
        <v>17.666666666666668</v>
      </c>
      <c r="BX27" s="52" t="s">
        <v>104</v>
      </c>
      <c r="BY27" s="61" t="s">
        <v>154</v>
      </c>
      <c r="BZ27" s="8">
        <v>4.7456323866198451</v>
      </c>
      <c r="CA27" s="8">
        <v>15</v>
      </c>
      <c r="CB27" s="8"/>
      <c r="CC27" s="59"/>
      <c r="CD27" s="59"/>
      <c r="CE27" s="555"/>
      <c r="CF27" s="555"/>
      <c r="CG27" s="555"/>
      <c r="CH27" s="555"/>
      <c r="CI27" s="408"/>
      <c r="CJ27" s="408"/>
      <c r="CK27" s="555"/>
      <c r="CL27" s="8"/>
      <c r="CM27" s="8"/>
      <c r="CN27" s="8"/>
    </row>
    <row r="28" spans="1:92" x14ac:dyDescent="0.45">
      <c r="A28" s="9">
        <v>24</v>
      </c>
      <c r="B28" s="9" t="s">
        <v>193</v>
      </c>
      <c r="C28" s="61" t="s">
        <v>1801</v>
      </c>
      <c r="D28" s="63"/>
      <c r="E28" s="78" t="s">
        <v>1876</v>
      </c>
      <c r="F28" s="56" t="s">
        <v>1909</v>
      </c>
      <c r="G28" s="224"/>
      <c r="H28" s="9"/>
      <c r="I28" s="60">
        <v>143.83460181953942</v>
      </c>
      <c r="J28" s="60">
        <v>132.77040167957483</v>
      </c>
      <c r="K28" s="60">
        <v>134.35100169956979</v>
      </c>
      <c r="L28" s="47">
        <v>1921.0314034180199</v>
      </c>
      <c r="M28" s="47">
        <v>1874.1472165762723</v>
      </c>
      <c r="N28" s="47">
        <v>1837.4650725265451</v>
      </c>
      <c r="O28" s="59">
        <v>15.705948706537274</v>
      </c>
      <c r="P28" s="59">
        <v>264.28211405071244</v>
      </c>
      <c r="Q28" s="59">
        <v>145.33397232363313</v>
      </c>
      <c r="R28" s="58"/>
      <c r="S28" s="64" t="s">
        <v>88</v>
      </c>
      <c r="T28" s="8">
        <v>11.787595136465455</v>
      </c>
      <c r="U28" s="52" t="s">
        <v>104</v>
      </c>
      <c r="V28" s="8">
        <v>10.95883562281891</v>
      </c>
      <c r="W28" s="52" t="s">
        <v>104</v>
      </c>
      <c r="X28" s="8">
        <v>10</v>
      </c>
      <c r="Y28" s="61" t="s">
        <v>250</v>
      </c>
      <c r="Z28" s="8">
        <v>113.19098941924074</v>
      </c>
      <c r="AA28" s="61" t="s">
        <v>250</v>
      </c>
      <c r="AB28" s="8">
        <v>36.513222393303465</v>
      </c>
      <c r="AC28" s="52" t="s">
        <v>104</v>
      </c>
      <c r="AD28" s="52" t="s">
        <v>250</v>
      </c>
      <c r="AE28" s="8">
        <v>16.826879992337584</v>
      </c>
      <c r="AF28" s="8">
        <v>13.5</v>
      </c>
      <c r="AG28" s="74" t="s">
        <v>66</v>
      </c>
      <c r="AH28" s="61" t="s">
        <v>250</v>
      </c>
      <c r="AI28" s="8">
        <v>15.773521845121493</v>
      </c>
      <c r="AJ28" s="8">
        <v>15.6</v>
      </c>
      <c r="AK28" s="64" t="s">
        <v>88</v>
      </c>
      <c r="AL28" s="52" t="s">
        <v>250</v>
      </c>
      <c r="AM28" s="8">
        <v>15.62221662925314</v>
      </c>
      <c r="AN28" s="8">
        <v>16.3</v>
      </c>
      <c r="AO28" s="52" t="s">
        <v>104</v>
      </c>
      <c r="AP28" s="61" t="s">
        <v>167</v>
      </c>
      <c r="AQ28" s="8">
        <v>15.434024093986224</v>
      </c>
      <c r="AR28" s="8">
        <v>13.600000000000001</v>
      </c>
      <c r="AS28" s="65" t="s">
        <v>66</v>
      </c>
      <c r="AT28" s="52" t="s">
        <v>167</v>
      </c>
      <c r="AU28" s="8">
        <v>14.573680800353539</v>
      </c>
      <c r="AV28" s="8">
        <v>15.7</v>
      </c>
      <c r="AW28" s="58"/>
      <c r="AX28" s="64" t="s">
        <v>88</v>
      </c>
      <c r="AY28" s="8">
        <v>9.4143242064430552</v>
      </c>
      <c r="AZ28" s="65" t="s">
        <v>66</v>
      </c>
      <c r="BA28" s="8">
        <v>4.7396996473080248</v>
      </c>
      <c r="BB28" s="76" t="s">
        <v>88</v>
      </c>
      <c r="BC28" s="8">
        <v>3.3333333333333002</v>
      </c>
      <c r="BD28" s="52" t="s">
        <v>250</v>
      </c>
      <c r="BE28" s="8">
        <v>146.84828624501299</v>
      </c>
      <c r="BF28" s="61" t="s">
        <v>250</v>
      </c>
      <c r="BG28" s="8">
        <v>1.9579771499335066</v>
      </c>
      <c r="BH28" s="76" t="s">
        <v>88</v>
      </c>
      <c r="BI28" s="61" t="s">
        <v>250</v>
      </c>
      <c r="BJ28" s="8">
        <v>9.2534347997164215</v>
      </c>
      <c r="BK28" s="8">
        <v>23.5</v>
      </c>
      <c r="BL28" s="76" t="s">
        <v>88</v>
      </c>
      <c r="BM28" s="61" t="s">
        <v>167</v>
      </c>
      <c r="BN28" s="8">
        <v>9.0538144245387659</v>
      </c>
      <c r="BO28" s="8">
        <v>20.5</v>
      </c>
      <c r="BP28" s="61" t="s">
        <v>104</v>
      </c>
      <c r="BQ28" s="52" t="s">
        <v>250</v>
      </c>
      <c r="BR28" s="8">
        <v>8.4780702168493445</v>
      </c>
      <c r="BS28" s="8">
        <v>31</v>
      </c>
      <c r="BT28" s="65" t="s">
        <v>66</v>
      </c>
      <c r="BU28" s="61" t="s">
        <v>250</v>
      </c>
      <c r="BV28" s="8">
        <v>8.4308317667289323</v>
      </c>
      <c r="BW28" s="8">
        <v>38.5</v>
      </c>
      <c r="BX28" s="52" t="s">
        <v>104</v>
      </c>
      <c r="BY28" s="61" t="s">
        <v>167</v>
      </c>
      <c r="BZ28" s="8">
        <v>8.3303355595619486</v>
      </c>
      <c r="CA28" s="8">
        <v>27</v>
      </c>
      <c r="CB28" s="8"/>
      <c r="CC28" s="59" t="s">
        <v>4007</v>
      </c>
      <c r="CD28" s="59" t="s">
        <v>4008</v>
      </c>
      <c r="CE28" s="555">
        <v>105.97250656606558</v>
      </c>
      <c r="CF28" s="555">
        <v>95.751969620058148</v>
      </c>
      <c r="CG28" s="555"/>
      <c r="CH28" s="555"/>
      <c r="CI28" s="408"/>
      <c r="CJ28" s="408"/>
      <c r="CK28" s="555"/>
      <c r="CL28" s="8"/>
      <c r="CM28" s="8"/>
      <c r="CN28" s="8"/>
    </row>
    <row r="29" spans="1:92" x14ac:dyDescent="0.45">
      <c r="A29" s="9">
        <v>25</v>
      </c>
      <c r="B29" s="9" t="s">
        <v>5344</v>
      </c>
      <c r="C29" s="246" t="s">
        <v>1804</v>
      </c>
      <c r="D29" s="63"/>
      <c r="E29" s="78" t="s">
        <v>1793</v>
      </c>
      <c r="F29" s="243" t="s">
        <v>1910</v>
      </c>
      <c r="G29" s="224"/>
      <c r="H29" s="9"/>
      <c r="I29" s="60">
        <v>100.3681012696786</v>
      </c>
      <c r="J29" s="60">
        <v>87.723301109719088</v>
      </c>
      <c r="K29" s="60">
        <v>99.577801259681138</v>
      </c>
      <c r="L29" s="47">
        <v>938.06829484078025</v>
      </c>
      <c r="M29" s="47">
        <v>916.04217963055612</v>
      </c>
      <c r="N29" s="47">
        <v>898.79424378621957</v>
      </c>
      <c r="O29" s="59">
        <v>7.9842059106410277</v>
      </c>
      <c r="P29" s="59">
        <v>100.92513270607868</v>
      </c>
      <c r="Q29" s="59">
        <v>69.702253214465571</v>
      </c>
      <c r="R29" s="58"/>
      <c r="S29" s="13" t="s">
        <v>290</v>
      </c>
      <c r="T29" s="8">
        <v>5.0147240507871444</v>
      </c>
      <c r="U29" s="49" t="s">
        <v>115</v>
      </c>
      <c r="V29" s="8">
        <v>6.6850717301505975</v>
      </c>
      <c r="W29" s="49" t="s">
        <v>115</v>
      </c>
      <c r="X29" s="8">
        <v>13.333</v>
      </c>
      <c r="Y29" s="246" t="s">
        <v>94</v>
      </c>
      <c r="Z29" s="8">
        <v>55.198774685626447</v>
      </c>
      <c r="AA29" s="243" t="s">
        <v>5348</v>
      </c>
      <c r="AB29" s="8">
        <v>22.85957805992858</v>
      </c>
      <c r="AC29" s="49" t="s">
        <v>115</v>
      </c>
      <c r="AD29" s="49" t="s">
        <v>94</v>
      </c>
      <c r="AE29" s="8">
        <v>12.640597428927746</v>
      </c>
      <c r="AF29" s="8">
        <v>6.35</v>
      </c>
      <c r="AG29" s="62" t="s">
        <v>290</v>
      </c>
      <c r="AH29" s="246" t="s">
        <v>94</v>
      </c>
      <c r="AI29" s="8">
        <v>12.162484081751842</v>
      </c>
      <c r="AJ29" s="8">
        <v>6.6000000000000005</v>
      </c>
      <c r="AK29" s="49" t="s">
        <v>115</v>
      </c>
      <c r="AL29" s="14" t="s">
        <v>5348</v>
      </c>
      <c r="AM29" s="8">
        <v>11.93085756683535</v>
      </c>
      <c r="AN29" s="8">
        <v>5.55</v>
      </c>
      <c r="AO29" s="49" t="s">
        <v>115</v>
      </c>
      <c r="AP29" s="246" t="s">
        <v>182</v>
      </c>
      <c r="AQ29" s="8">
        <v>11.879313215601673</v>
      </c>
      <c r="AR29" s="8">
        <v>6.25</v>
      </c>
      <c r="AS29" s="13" t="s">
        <v>290</v>
      </c>
      <c r="AT29" s="49" t="s">
        <v>182</v>
      </c>
      <c r="AU29" s="8">
        <v>11.423124440520223</v>
      </c>
      <c r="AV29" s="8">
        <v>6.5</v>
      </c>
      <c r="AW29" s="58"/>
      <c r="AX29" s="13" t="s">
        <v>290</v>
      </c>
      <c r="AY29" s="8">
        <v>4.2619632912645544</v>
      </c>
      <c r="AZ29" s="13" t="s">
        <v>290</v>
      </c>
      <c r="BA29" s="8">
        <v>2.1309816456322772</v>
      </c>
      <c r="BB29" s="246" t="s">
        <v>115</v>
      </c>
      <c r="BC29" s="8">
        <v>4.5</v>
      </c>
      <c r="BD29" s="49" t="s">
        <v>94</v>
      </c>
      <c r="BE29" s="8">
        <v>79.287118990349313</v>
      </c>
      <c r="BF29" s="246" t="s">
        <v>94</v>
      </c>
      <c r="BG29" s="8">
        <v>1.7619359775633181</v>
      </c>
      <c r="BH29" s="246" t="s">
        <v>115</v>
      </c>
      <c r="BI29" s="246" t="s">
        <v>94</v>
      </c>
      <c r="BJ29" s="8">
        <v>8.7300169853547018</v>
      </c>
      <c r="BK29" s="8">
        <v>11</v>
      </c>
      <c r="BL29" s="62" t="s">
        <v>290</v>
      </c>
      <c r="BM29" s="246" t="s">
        <v>94</v>
      </c>
      <c r="BN29" s="8">
        <v>7.6989503199933003</v>
      </c>
      <c r="BO29" s="8">
        <v>13.857142857142858</v>
      </c>
      <c r="BP29" s="246" t="s">
        <v>115</v>
      </c>
      <c r="BQ29" s="49" t="s">
        <v>182</v>
      </c>
      <c r="BR29" s="8">
        <v>6.9520958836630751</v>
      </c>
      <c r="BS29" s="8">
        <v>13.222222222222221</v>
      </c>
      <c r="BT29" s="49" t="s">
        <v>115</v>
      </c>
      <c r="BU29" s="243" t="s">
        <v>5348</v>
      </c>
      <c r="BV29" s="8">
        <v>6.3576800462532068</v>
      </c>
      <c r="BW29" s="8">
        <v>11</v>
      </c>
      <c r="BX29" s="13" t="s">
        <v>290</v>
      </c>
      <c r="BY29" s="246" t="s">
        <v>182</v>
      </c>
      <c r="BZ29" s="8">
        <v>6.2787763304166759</v>
      </c>
      <c r="CA29" s="8">
        <v>16.714285714285715</v>
      </c>
      <c r="CB29" s="8"/>
      <c r="CC29" s="59"/>
      <c r="CD29" s="59"/>
      <c r="CE29" s="555"/>
      <c r="CF29" s="555"/>
      <c r="CG29" s="555"/>
      <c r="CH29" s="555"/>
      <c r="CI29" s="408"/>
      <c r="CJ29" s="408"/>
      <c r="CK29" s="555"/>
      <c r="CL29" s="8"/>
      <c r="CM29" s="8"/>
      <c r="CN29" s="8"/>
    </row>
    <row r="30" spans="1:92" x14ac:dyDescent="0.45">
      <c r="A30" s="9">
        <v>25</v>
      </c>
      <c r="B30" s="9" t="s">
        <v>1422</v>
      </c>
      <c r="C30" s="246" t="s">
        <v>1804</v>
      </c>
      <c r="D30" s="63"/>
      <c r="E30" s="78" t="s">
        <v>1793</v>
      </c>
      <c r="F30" s="243" t="s">
        <v>1910</v>
      </c>
      <c r="G30" s="224"/>
      <c r="H30" s="9"/>
      <c r="I30" s="60">
        <v>100.3681012696786</v>
      </c>
      <c r="J30" s="60">
        <v>87.723301109719088</v>
      </c>
      <c r="K30" s="60">
        <v>99.577801259681138</v>
      </c>
      <c r="L30" s="47">
        <v>938.06829484078025</v>
      </c>
      <c r="M30" s="47">
        <v>916.04217963055612</v>
      </c>
      <c r="N30" s="47">
        <v>898.79424378621957</v>
      </c>
      <c r="O30" s="59">
        <v>7.9842059106410277</v>
      </c>
      <c r="P30" s="59">
        <v>100.92513270607868</v>
      </c>
      <c r="Q30" s="59">
        <v>69.702253214465571</v>
      </c>
      <c r="R30" s="58"/>
      <c r="S30" s="13" t="s">
        <v>290</v>
      </c>
      <c r="T30" s="8">
        <v>5.0147240507871444</v>
      </c>
      <c r="U30" s="49" t="s">
        <v>115</v>
      </c>
      <c r="V30" s="8">
        <v>6.6850717301505975</v>
      </c>
      <c r="W30" s="13" t="s">
        <v>1047</v>
      </c>
      <c r="X30" s="8">
        <v>15.385</v>
      </c>
      <c r="Y30" s="246" t="s">
        <v>222</v>
      </c>
      <c r="Z30" s="8">
        <v>61.22086076180716</v>
      </c>
      <c r="AA30" s="246" t="s">
        <v>222</v>
      </c>
      <c r="AB30" s="8">
        <v>25.508691984086319</v>
      </c>
      <c r="AC30" s="49" t="s">
        <v>115</v>
      </c>
      <c r="AD30" s="49" t="s">
        <v>94</v>
      </c>
      <c r="AE30" s="8">
        <v>12.640597428927746</v>
      </c>
      <c r="AF30" s="8">
        <v>6.35</v>
      </c>
      <c r="AG30" s="62" t="s">
        <v>290</v>
      </c>
      <c r="AH30" s="246" t="s">
        <v>94</v>
      </c>
      <c r="AI30" s="8">
        <v>12.162484081751842</v>
      </c>
      <c r="AJ30" s="8">
        <v>6.6000000000000005</v>
      </c>
      <c r="AK30" s="49" t="s">
        <v>115</v>
      </c>
      <c r="AL30" s="49" t="s">
        <v>182</v>
      </c>
      <c r="AM30" s="8">
        <v>11.879313215601673</v>
      </c>
      <c r="AN30" s="8">
        <v>6.25</v>
      </c>
      <c r="AO30" s="13" t="s">
        <v>290</v>
      </c>
      <c r="AP30" s="246" t="s">
        <v>182</v>
      </c>
      <c r="AQ30" s="8">
        <v>11.423124440520223</v>
      </c>
      <c r="AR30" s="8">
        <v>6.5</v>
      </c>
      <c r="AS30" s="49" t="s">
        <v>115</v>
      </c>
      <c r="AT30" s="49" t="s">
        <v>301</v>
      </c>
      <c r="AU30" s="8">
        <v>11.37124776411023</v>
      </c>
      <c r="AV30" s="8">
        <v>5</v>
      </c>
      <c r="AW30" s="58"/>
      <c r="AX30" s="13" t="s">
        <v>290</v>
      </c>
      <c r="AY30" s="8">
        <v>4.2619632912645544</v>
      </c>
      <c r="AZ30" s="13" t="s">
        <v>290</v>
      </c>
      <c r="BA30" s="8">
        <v>2.1309816456322772</v>
      </c>
      <c r="BB30" s="246" t="s">
        <v>115</v>
      </c>
      <c r="BC30" s="8">
        <v>4.5</v>
      </c>
      <c r="BD30" s="49" t="s">
        <v>5527</v>
      </c>
      <c r="BE30" s="8">
        <v>79.287118990349313</v>
      </c>
      <c r="BF30" s="246" t="s">
        <v>94</v>
      </c>
      <c r="BG30" s="8">
        <v>1.7619359775633181</v>
      </c>
      <c r="BH30" s="246" t="s">
        <v>115</v>
      </c>
      <c r="BI30" s="246" t="s">
        <v>94</v>
      </c>
      <c r="BJ30" s="8">
        <v>8.7300169853547018</v>
      </c>
      <c r="BK30" s="8">
        <v>11</v>
      </c>
      <c r="BL30" s="62" t="s">
        <v>290</v>
      </c>
      <c r="BM30" s="246" t="s">
        <v>94</v>
      </c>
      <c r="BN30" s="8">
        <v>7.6989503199933003</v>
      </c>
      <c r="BO30" s="8">
        <v>13.857142857142858</v>
      </c>
      <c r="BP30" s="62" t="s">
        <v>1047</v>
      </c>
      <c r="BQ30" s="49" t="s">
        <v>94</v>
      </c>
      <c r="BR30" s="8">
        <v>7.377676440464862</v>
      </c>
      <c r="BS30" s="8">
        <v>12.25</v>
      </c>
      <c r="BT30" s="49" t="s">
        <v>115</v>
      </c>
      <c r="BU30" s="246" t="s">
        <v>222</v>
      </c>
      <c r="BV30" s="8">
        <v>7.0891541480292446</v>
      </c>
      <c r="BW30" s="8">
        <v>14.333333333333334</v>
      </c>
      <c r="BX30" s="49" t="s">
        <v>115</v>
      </c>
      <c r="BY30" s="246" t="s">
        <v>182</v>
      </c>
      <c r="BZ30" s="8">
        <v>6.9520958836630751</v>
      </c>
      <c r="CA30" s="8">
        <v>13.222222222222221</v>
      </c>
      <c r="CB30" s="8"/>
      <c r="CC30" s="59"/>
      <c r="CD30" s="59"/>
      <c r="CE30" s="555"/>
      <c r="CF30" s="555"/>
      <c r="CG30" s="555"/>
      <c r="CH30" s="555"/>
      <c r="CI30" s="408"/>
      <c r="CJ30" s="408"/>
      <c r="CK30" s="555"/>
      <c r="CL30" s="8"/>
      <c r="CM30" s="8"/>
      <c r="CN30" s="8"/>
    </row>
    <row r="31" spans="1:92" x14ac:dyDescent="0.45">
      <c r="A31" s="9">
        <v>25</v>
      </c>
      <c r="B31" s="9" t="s">
        <v>3195</v>
      </c>
      <c r="C31" s="246" t="s">
        <v>1804</v>
      </c>
      <c r="D31" s="63"/>
      <c r="E31" s="78" t="s">
        <v>1793</v>
      </c>
      <c r="F31" s="243" t="s">
        <v>1910</v>
      </c>
      <c r="G31" s="224"/>
      <c r="H31" s="9"/>
      <c r="I31" s="60">
        <v>100.3681012696786</v>
      </c>
      <c r="J31" s="60">
        <v>87.723301109719088</v>
      </c>
      <c r="K31" s="60">
        <v>99.577801259681138</v>
      </c>
      <c r="L31" s="47">
        <v>938.06829484078025</v>
      </c>
      <c r="M31" s="47">
        <v>916.04217963055612</v>
      </c>
      <c r="N31" s="47">
        <v>898.79424378621957</v>
      </c>
      <c r="O31" s="59">
        <v>7.9842059106410277</v>
      </c>
      <c r="P31" s="59">
        <v>107.25424604257381</v>
      </c>
      <c r="Q31" s="59">
        <v>60.229852708666911</v>
      </c>
      <c r="R31" s="58"/>
      <c r="S31" s="12" t="s">
        <v>161</v>
      </c>
      <c r="T31" s="8">
        <v>11.036810126967861</v>
      </c>
      <c r="U31" s="12" t="s">
        <v>161</v>
      </c>
      <c r="V31" s="8">
        <v>7.3578734179785741</v>
      </c>
      <c r="W31" s="49" t="s">
        <v>115</v>
      </c>
      <c r="X31" s="8">
        <v>13.333</v>
      </c>
      <c r="Y31" s="56" t="s">
        <v>3531</v>
      </c>
      <c r="Z31" s="8">
        <v>56.202455698323234</v>
      </c>
      <c r="AA31" s="56" t="s">
        <v>3531</v>
      </c>
      <c r="AB31" s="8">
        <v>24.4358503036188</v>
      </c>
      <c r="AC31" s="49" t="s">
        <v>115</v>
      </c>
      <c r="AD31" s="53" t="s">
        <v>3531</v>
      </c>
      <c r="AE31" s="8">
        <v>13.433301601055865</v>
      </c>
      <c r="AF31" s="8">
        <v>6.05</v>
      </c>
      <c r="AG31" s="63" t="s">
        <v>161</v>
      </c>
      <c r="AH31" s="56" t="s">
        <v>3531</v>
      </c>
      <c r="AI31" s="8">
        <v>11.665678155831991</v>
      </c>
      <c r="AJ31" s="8">
        <v>9.1181818181818191</v>
      </c>
      <c r="AK31" s="49" t="s">
        <v>115</v>
      </c>
      <c r="AL31" s="12" t="s">
        <v>84</v>
      </c>
      <c r="AM31" s="8">
        <v>10.711979632995506</v>
      </c>
      <c r="AN31" s="8">
        <v>6.6499999999999995</v>
      </c>
      <c r="AO31" s="49" t="s">
        <v>115</v>
      </c>
      <c r="AP31" s="246" t="s">
        <v>5</v>
      </c>
      <c r="AQ31" s="8">
        <v>10.421410853067377</v>
      </c>
      <c r="AR31" s="8">
        <v>4.3</v>
      </c>
      <c r="AS31" s="12" t="s">
        <v>161</v>
      </c>
      <c r="AT31" s="12" t="s">
        <v>84</v>
      </c>
      <c r="AU31" s="8">
        <v>9.9126530180851464</v>
      </c>
      <c r="AV31" s="8">
        <v>9.7181818181818187</v>
      </c>
      <c r="AW31" s="58"/>
      <c r="AX31" s="12" t="s">
        <v>161</v>
      </c>
      <c r="AY31" s="8">
        <v>11.438282532046575</v>
      </c>
      <c r="AZ31" s="12" t="s">
        <v>161</v>
      </c>
      <c r="BA31" s="8">
        <v>3.812760844015525</v>
      </c>
      <c r="BB31" s="246" t="s">
        <v>115</v>
      </c>
      <c r="BC31" s="8">
        <v>4.5</v>
      </c>
      <c r="BD31" s="12" t="s">
        <v>5528</v>
      </c>
      <c r="BE31" s="8">
        <v>59.715339242761985</v>
      </c>
      <c r="BF31" s="56" t="s">
        <v>3531</v>
      </c>
      <c r="BG31" s="8">
        <v>1.4928834810690497</v>
      </c>
      <c r="BH31" s="246" t="s">
        <v>115</v>
      </c>
      <c r="BI31" s="56" t="s">
        <v>3531</v>
      </c>
      <c r="BJ31" s="8">
        <v>7.5436246738570443</v>
      </c>
      <c r="BK31" s="8">
        <v>9.8888888888888893</v>
      </c>
      <c r="BL31" s="63" t="s">
        <v>161</v>
      </c>
      <c r="BM31" s="56" t="s">
        <v>3531</v>
      </c>
      <c r="BN31" s="8">
        <v>6.4747883868129765</v>
      </c>
      <c r="BO31" s="8">
        <v>21</v>
      </c>
      <c r="BP31" s="246" t="s">
        <v>115</v>
      </c>
      <c r="BQ31" s="49" t="s">
        <v>5</v>
      </c>
      <c r="BR31" s="8">
        <v>5.9602896830409913</v>
      </c>
      <c r="BS31" s="8">
        <v>9.8888888888888893</v>
      </c>
      <c r="BT31" s="12" t="s">
        <v>161</v>
      </c>
      <c r="BU31" s="246" t="s">
        <v>5</v>
      </c>
      <c r="BV31" s="8">
        <v>5.7291967773810777</v>
      </c>
      <c r="BW31" s="8">
        <v>21</v>
      </c>
      <c r="BX31" s="49" t="s">
        <v>115</v>
      </c>
      <c r="BY31" s="63" t="s">
        <v>84</v>
      </c>
      <c r="BZ31" s="8">
        <v>5.7236811423836169</v>
      </c>
      <c r="CA31" s="8">
        <v>14.333333333333334</v>
      </c>
      <c r="CB31" s="8"/>
      <c r="CC31" s="59"/>
      <c r="CD31" s="59"/>
      <c r="CE31" s="555"/>
      <c r="CF31" s="555"/>
      <c r="CG31" s="555"/>
      <c r="CH31" s="555"/>
      <c r="CI31" s="408"/>
      <c r="CJ31" s="408"/>
      <c r="CK31" s="555"/>
      <c r="CL31" s="8"/>
      <c r="CM31" s="8"/>
      <c r="CN31" s="8"/>
    </row>
    <row r="32" spans="1:92" x14ac:dyDescent="0.45">
      <c r="A32" s="9">
        <v>26</v>
      </c>
      <c r="B32" s="9" t="s">
        <v>7</v>
      </c>
      <c r="C32" s="246" t="s">
        <v>1804</v>
      </c>
      <c r="D32" s="63"/>
      <c r="E32" s="78" t="s">
        <v>1793</v>
      </c>
      <c r="F32" s="243" t="s">
        <v>1910</v>
      </c>
      <c r="G32" s="224"/>
      <c r="H32" s="9"/>
      <c r="I32" s="60">
        <v>164.38240207947362</v>
      </c>
      <c r="J32" s="60">
        <v>131.1898016595799</v>
      </c>
      <c r="K32" s="60">
        <v>134.35100169956979</v>
      </c>
      <c r="L32" s="47">
        <v>2182.357093389267</v>
      </c>
      <c r="M32" s="47">
        <v>2032.3454886124541</v>
      </c>
      <c r="N32" s="47">
        <v>1919.7952658568188</v>
      </c>
      <c r="O32" s="59">
        <v>15.540657630216206</v>
      </c>
      <c r="P32" s="59">
        <v>310.41716566620954</v>
      </c>
      <c r="Q32" s="59">
        <v>222.39561617649477</v>
      </c>
      <c r="R32" s="58"/>
      <c r="S32" s="12" t="s">
        <v>161</v>
      </c>
      <c r="T32" s="8">
        <v>17.438240207947363</v>
      </c>
      <c r="U32" s="12" t="s">
        <v>161</v>
      </c>
      <c r="V32" s="8">
        <v>11.625493471964909</v>
      </c>
      <c r="W32" s="49" t="s">
        <v>3532</v>
      </c>
      <c r="X32" s="8">
        <v>13.333</v>
      </c>
      <c r="Y32" s="62" t="s">
        <v>142</v>
      </c>
      <c r="Z32" s="8">
        <v>107.84856135165785</v>
      </c>
      <c r="AA32" s="246" t="s">
        <v>222</v>
      </c>
      <c r="AB32" s="8">
        <v>41.51226718653507</v>
      </c>
      <c r="AC32" s="49" t="s">
        <v>115</v>
      </c>
      <c r="AD32" s="49" t="s">
        <v>94</v>
      </c>
      <c r="AE32" s="8">
        <v>19.974519293357016</v>
      </c>
      <c r="AF32" s="8">
        <v>6.35</v>
      </c>
      <c r="AG32" s="246" t="s">
        <v>115</v>
      </c>
      <c r="AH32" s="246" t="s">
        <v>94</v>
      </c>
      <c r="AI32" s="8">
        <v>19.974519293357016</v>
      </c>
      <c r="AJ32" s="8">
        <v>6.35</v>
      </c>
      <c r="AK32" s="49" t="s">
        <v>6</v>
      </c>
      <c r="AL32" s="49" t="s">
        <v>94</v>
      </c>
      <c r="AM32" s="8">
        <v>19.756623250844083</v>
      </c>
      <c r="AN32" s="8">
        <v>6.4888888888888889</v>
      </c>
      <c r="AO32" s="49" t="s">
        <v>1470</v>
      </c>
      <c r="AP32" s="246" t="s">
        <v>94</v>
      </c>
      <c r="AQ32" s="8">
        <v>19.505962320319611</v>
      </c>
      <c r="AR32" s="8">
        <v>6.4095238095238098</v>
      </c>
      <c r="AS32" s="12" t="s">
        <v>161</v>
      </c>
      <c r="AT32" s="49" t="s">
        <v>94</v>
      </c>
      <c r="AU32" s="8">
        <v>17.94733087595986</v>
      </c>
      <c r="AV32" s="8">
        <v>9.418181818181818</v>
      </c>
      <c r="AW32" s="58"/>
      <c r="AX32" s="12" t="s">
        <v>161</v>
      </c>
      <c r="AY32" s="8">
        <v>18.095769816265257</v>
      </c>
      <c r="AZ32" s="12" t="s">
        <v>161</v>
      </c>
      <c r="BA32" s="8">
        <v>6.0319232720884193</v>
      </c>
      <c r="BB32" s="246" t="s">
        <v>3580</v>
      </c>
      <c r="BC32" s="8">
        <v>4.5</v>
      </c>
      <c r="BD32" s="13" t="s">
        <v>142</v>
      </c>
      <c r="BE32" s="8">
        <v>139.90312975715523</v>
      </c>
      <c r="BF32" s="246" t="s">
        <v>94</v>
      </c>
      <c r="BG32" s="8">
        <v>2.8715171915997648</v>
      </c>
      <c r="BH32" s="246" t="s">
        <v>1470</v>
      </c>
      <c r="BI32" s="246" t="s">
        <v>94</v>
      </c>
      <c r="BJ32" s="8">
        <v>14.310566609747823</v>
      </c>
      <c r="BK32" s="8">
        <v>12.25</v>
      </c>
      <c r="BL32" s="246" t="s">
        <v>115</v>
      </c>
      <c r="BM32" s="246" t="s">
        <v>94</v>
      </c>
      <c r="BN32" s="8">
        <v>13.950092242298894</v>
      </c>
      <c r="BO32" s="8">
        <v>11</v>
      </c>
      <c r="BP32" s="246" t="s">
        <v>115</v>
      </c>
      <c r="BQ32" s="49" t="s">
        <v>94</v>
      </c>
      <c r="BR32" s="8">
        <v>13.950092242298894</v>
      </c>
      <c r="BS32" s="8">
        <v>11</v>
      </c>
      <c r="BT32" s="49" t="s">
        <v>6</v>
      </c>
      <c r="BU32" s="246" t="s">
        <v>94</v>
      </c>
      <c r="BV32" s="8">
        <v>13.362643688729555</v>
      </c>
      <c r="BW32" s="8">
        <v>12.25</v>
      </c>
      <c r="BX32" s="49" t="s">
        <v>1470</v>
      </c>
      <c r="BY32" s="246" t="s">
        <v>222</v>
      </c>
      <c r="BZ32" s="8">
        <v>11.916656046992792</v>
      </c>
      <c r="CA32" s="8">
        <v>16</v>
      </c>
      <c r="CB32" s="8"/>
      <c r="CC32" s="59" t="s">
        <v>5587</v>
      </c>
      <c r="CD32" s="59" t="s">
        <v>4009</v>
      </c>
      <c r="CE32" s="555">
        <v>134.43241871542713</v>
      </c>
      <c r="CF32" s="555">
        <v>121.20694025461697</v>
      </c>
      <c r="CG32" s="555" t="s">
        <v>5586</v>
      </c>
      <c r="CH32" s="555"/>
      <c r="CI32" s="408">
        <v>222.39561617649477</v>
      </c>
      <c r="CJ32" s="408">
        <v>173.00267354076723</v>
      </c>
      <c r="CK32" s="555"/>
      <c r="CL32" s="8"/>
      <c r="CM32" s="8"/>
      <c r="CN32" s="8"/>
    </row>
    <row r="33" spans="1:92" x14ac:dyDescent="0.45">
      <c r="A33" s="9">
        <v>26</v>
      </c>
      <c r="B33" s="9" t="s">
        <v>1419</v>
      </c>
      <c r="C33" s="246" t="s">
        <v>1813</v>
      </c>
      <c r="D33" s="63"/>
      <c r="E33" s="78" t="s">
        <v>1911</v>
      </c>
      <c r="F33" s="56" t="s">
        <v>1912</v>
      </c>
      <c r="G33" s="224"/>
      <c r="H33" s="9"/>
      <c r="I33" s="60">
        <v>170.70480215945338</v>
      </c>
      <c r="J33" s="60">
        <v>133.56070168957231</v>
      </c>
      <c r="K33" s="60">
        <v>134.35100169956979</v>
      </c>
      <c r="L33" s="47">
        <v>2286.6807671725828</v>
      </c>
      <c r="M33" s="47">
        <v>2109.1633991154581</v>
      </c>
      <c r="N33" s="47">
        <v>1977.1243102457854</v>
      </c>
      <c r="O33" s="59">
        <v>15.788421387339037</v>
      </c>
      <c r="P33" s="59">
        <v>326.8022805826767</v>
      </c>
      <c r="Q33" s="59">
        <v>234.44231410071805</v>
      </c>
      <c r="R33" s="58"/>
      <c r="S33" s="49" t="s">
        <v>1470</v>
      </c>
      <c r="T33" s="8">
        <v>15.339203381394084</v>
      </c>
      <c r="U33" s="49" t="s">
        <v>6</v>
      </c>
      <c r="V33" s="8">
        <v>10.207675539629031</v>
      </c>
      <c r="W33" s="49" t="s">
        <v>115</v>
      </c>
      <c r="X33" s="8">
        <v>13.333</v>
      </c>
      <c r="Y33" s="224" t="s">
        <v>3533</v>
      </c>
      <c r="Z33" s="8">
        <v>93.180593166104828</v>
      </c>
      <c r="AA33" s="246" t="s">
        <v>94</v>
      </c>
      <c r="AB33" s="8">
        <v>35.838689679271084</v>
      </c>
      <c r="AC33" s="49" t="s">
        <v>115</v>
      </c>
      <c r="AD33" s="49" t="s">
        <v>94</v>
      </c>
      <c r="AE33" s="8">
        <v>20.698857255275957</v>
      </c>
      <c r="AF33" s="8">
        <v>6.35</v>
      </c>
      <c r="AG33" s="246" t="s">
        <v>6</v>
      </c>
      <c r="AH33" s="246" t="s">
        <v>94</v>
      </c>
      <c r="AI33" s="8">
        <v>20.477636684622595</v>
      </c>
      <c r="AJ33" s="8">
        <v>6.4888888888888889</v>
      </c>
      <c r="AK33" s="49" t="s">
        <v>1470</v>
      </c>
      <c r="AL33" s="49" t="s">
        <v>94</v>
      </c>
      <c r="AM33" s="8">
        <v>20.23590360741386</v>
      </c>
      <c r="AN33" s="8">
        <v>6.4095238095238098</v>
      </c>
      <c r="AO33" s="49" t="s">
        <v>115</v>
      </c>
      <c r="AP33" s="224" t="s">
        <v>82</v>
      </c>
      <c r="AQ33" s="8">
        <v>20.066831079542339</v>
      </c>
      <c r="AR33" s="8">
        <v>6.55</v>
      </c>
      <c r="AS33" s="49" t="s">
        <v>6</v>
      </c>
      <c r="AT33" s="55" t="s">
        <v>82</v>
      </c>
      <c r="AU33" s="8">
        <v>19.865348544550827</v>
      </c>
      <c r="AV33" s="8">
        <v>6.6888888888888882</v>
      </c>
      <c r="AW33" s="58"/>
      <c r="AX33" s="49" t="s">
        <v>1470</v>
      </c>
      <c r="AY33" s="8">
        <v>16.977969482124838</v>
      </c>
      <c r="AZ33" s="49" t="s">
        <v>1470</v>
      </c>
      <c r="BA33" s="8">
        <v>4.2444923705312094</v>
      </c>
      <c r="BB33" s="246" t="s">
        <v>115</v>
      </c>
      <c r="BC33" s="8">
        <v>4.5</v>
      </c>
      <c r="BD33" s="49" t="s">
        <v>94</v>
      </c>
      <c r="BE33" s="8">
        <v>134.14974568437364</v>
      </c>
      <c r="BF33" s="246" t="s">
        <v>94</v>
      </c>
      <c r="BG33" s="8">
        <v>2.9811054596527478</v>
      </c>
      <c r="BH33" s="246" t="s">
        <v>1470</v>
      </c>
      <c r="BI33" s="246" t="s">
        <v>94</v>
      </c>
      <c r="BJ33" s="8">
        <v>14.849002845130592</v>
      </c>
      <c r="BK33" s="8">
        <v>12.25</v>
      </c>
      <c r="BL33" s="246" t="s">
        <v>115</v>
      </c>
      <c r="BM33" s="246" t="s">
        <v>94</v>
      </c>
      <c r="BN33" s="8">
        <v>14.465655230639062</v>
      </c>
      <c r="BO33" s="8">
        <v>11</v>
      </c>
      <c r="BP33" s="246" t="s">
        <v>6</v>
      </c>
      <c r="BQ33" s="49" t="s">
        <v>94</v>
      </c>
      <c r="BR33" s="8">
        <v>13.855790894967976</v>
      </c>
      <c r="BS33" s="8">
        <v>12.25</v>
      </c>
      <c r="BT33" s="49" t="s">
        <v>1470</v>
      </c>
      <c r="BU33" s="224" t="s">
        <v>82</v>
      </c>
      <c r="BV33" s="8">
        <v>12.14891804818579</v>
      </c>
      <c r="BW33" s="8">
        <v>14.75</v>
      </c>
      <c r="BX33" s="49" t="s">
        <v>115</v>
      </c>
      <c r="BY33" s="224" t="s">
        <v>82</v>
      </c>
      <c r="BZ33" s="8">
        <v>11.447143028761706</v>
      </c>
      <c r="CA33" s="8">
        <v>13.222222222222221</v>
      </c>
      <c r="CB33" s="8"/>
      <c r="CC33" s="59" t="s">
        <v>5589</v>
      </c>
      <c r="CD33" s="59" t="s">
        <v>4010</v>
      </c>
      <c r="CE33" s="555">
        <v>131.55782596384753</v>
      </c>
      <c r="CF33" s="555">
        <v>119.44398997201195</v>
      </c>
      <c r="CG33" s="555" t="s">
        <v>5588</v>
      </c>
      <c r="CH33" s="555"/>
      <c r="CI33" s="408">
        <v>234.44231410071805</v>
      </c>
      <c r="CJ33" s="408">
        <v>183.19422345754089</v>
      </c>
      <c r="CK33" s="555"/>
      <c r="CL33" s="8"/>
      <c r="CM33" s="8"/>
      <c r="CN33" s="8"/>
    </row>
    <row r="34" spans="1:92" x14ac:dyDescent="0.45">
      <c r="A34" s="9">
        <v>27</v>
      </c>
      <c r="B34" s="9" t="s">
        <v>1413</v>
      </c>
      <c r="C34" s="78" t="s">
        <v>1793</v>
      </c>
      <c r="D34" s="63"/>
      <c r="E34" s="244" t="s">
        <v>1913</v>
      </c>
      <c r="F34" s="61" t="s">
        <v>1914</v>
      </c>
      <c r="G34" s="246" t="s">
        <v>1804</v>
      </c>
      <c r="H34" s="9"/>
      <c r="I34" s="60">
        <v>111.43230140964317</v>
      </c>
      <c r="J34" s="60">
        <v>106.69050134965836</v>
      </c>
      <c r="K34" s="60">
        <v>120.12560151961533</v>
      </c>
      <c r="L34" s="47">
        <v>1261.5131028943736</v>
      </c>
      <c r="M34" s="47">
        <v>1268.1821057481081</v>
      </c>
      <c r="N34" s="47">
        <v>1273.5426832438591</v>
      </c>
      <c r="O34" s="59">
        <v>11.568600386779632</v>
      </c>
      <c r="P34" s="59">
        <v>134.76324735915694</v>
      </c>
      <c r="Q34" s="59">
        <v>86.102123813303336</v>
      </c>
      <c r="R34" s="58"/>
      <c r="S34" s="13" t="s">
        <v>5449</v>
      </c>
      <c r="T34" s="8">
        <v>4.3429690422892948</v>
      </c>
      <c r="U34" s="13" t="s">
        <v>1475</v>
      </c>
      <c r="V34" s="8">
        <v>8.6859380845785896</v>
      </c>
      <c r="W34" s="69" t="s">
        <v>144</v>
      </c>
      <c r="X34" s="8">
        <v>11.667</v>
      </c>
      <c r="Y34" s="78" t="s">
        <v>1476</v>
      </c>
      <c r="Z34" s="8">
        <v>67.859380845785907</v>
      </c>
      <c r="AA34" s="62" t="s">
        <v>52</v>
      </c>
      <c r="AB34" s="8">
        <v>29.286646780982228</v>
      </c>
      <c r="AC34" s="13" t="s">
        <v>1475</v>
      </c>
      <c r="AD34" s="13" t="s">
        <v>52</v>
      </c>
      <c r="AE34" s="8">
        <v>11.649053718992811</v>
      </c>
      <c r="AF34" s="8">
        <v>4.8666666666666671</v>
      </c>
      <c r="AG34" s="78" t="s">
        <v>144</v>
      </c>
      <c r="AH34" s="62" t="s">
        <v>52</v>
      </c>
      <c r="AI34" s="8">
        <v>11.577116625292748</v>
      </c>
      <c r="AJ34" s="8">
        <v>3.5571428571428569</v>
      </c>
      <c r="AK34" s="13" t="s">
        <v>1475</v>
      </c>
      <c r="AL34" s="50" t="s">
        <v>40</v>
      </c>
      <c r="AM34" s="8">
        <v>11.157545652790331</v>
      </c>
      <c r="AN34" s="8">
        <v>8.9499999999999993</v>
      </c>
      <c r="AO34" s="13" t="s">
        <v>1475</v>
      </c>
      <c r="AP34" s="78" t="s">
        <v>1476</v>
      </c>
      <c r="AQ34" s="8">
        <v>11.154930947433982</v>
      </c>
      <c r="AR34" s="8">
        <v>10.95</v>
      </c>
      <c r="AS34" s="69" t="s">
        <v>144</v>
      </c>
      <c r="AT34" s="69" t="s">
        <v>1476</v>
      </c>
      <c r="AU34" s="8">
        <v>11.004199014864325</v>
      </c>
      <c r="AV34" s="8">
        <v>8.9857142857142858</v>
      </c>
      <c r="AW34" s="58"/>
      <c r="AX34" s="13" t="s">
        <v>1475</v>
      </c>
      <c r="AY34" s="8">
        <v>3.8972398366507228</v>
      </c>
      <c r="AZ34" s="13" t="s">
        <v>1475</v>
      </c>
      <c r="BA34" s="8">
        <v>3.8972398366507228</v>
      </c>
      <c r="BB34" s="78" t="s">
        <v>144</v>
      </c>
      <c r="BC34" s="8">
        <v>4.5</v>
      </c>
      <c r="BD34" s="13" t="s">
        <v>52</v>
      </c>
      <c r="BE34" s="8">
        <v>95.160294691148479</v>
      </c>
      <c r="BF34" s="62" t="s">
        <v>52</v>
      </c>
      <c r="BG34" s="8">
        <v>1.3594327813021212</v>
      </c>
      <c r="BH34" s="78" t="s">
        <v>144</v>
      </c>
      <c r="BI34" s="62" t="s">
        <v>52</v>
      </c>
      <c r="BJ34" s="8">
        <v>7.4427433686532334</v>
      </c>
      <c r="BK34" s="8">
        <v>16.555555555555557</v>
      </c>
      <c r="BL34" s="78" t="s">
        <v>144</v>
      </c>
      <c r="BM34" s="54" t="s">
        <v>40</v>
      </c>
      <c r="BN34" s="8">
        <v>6.9983978179947908</v>
      </c>
      <c r="BO34" s="8">
        <v>11</v>
      </c>
      <c r="BP34" s="62" t="s">
        <v>1475</v>
      </c>
      <c r="BQ34" s="13" t="s">
        <v>52</v>
      </c>
      <c r="BR34" s="8">
        <v>6.4323246937201048</v>
      </c>
      <c r="BS34" s="8">
        <v>36</v>
      </c>
      <c r="BT34" s="69" t="s">
        <v>144</v>
      </c>
      <c r="BU34" s="78" t="s">
        <v>1476</v>
      </c>
      <c r="BV34" s="8">
        <v>6.389680616180752</v>
      </c>
      <c r="BW34" s="8">
        <v>18.777777777777779</v>
      </c>
      <c r="BX34" s="13" t="s">
        <v>1475</v>
      </c>
      <c r="BY34" s="54" t="s">
        <v>40</v>
      </c>
      <c r="BZ34" s="8">
        <v>6.239689066283221</v>
      </c>
      <c r="CA34" s="8">
        <v>23.5</v>
      </c>
      <c r="CB34" s="8"/>
      <c r="CC34" s="59" t="s">
        <v>5590</v>
      </c>
      <c r="CD34" s="59"/>
      <c r="CE34" s="555">
        <v>86.102123813303336</v>
      </c>
      <c r="CF34" s="555">
        <v>62.748010474255118</v>
      </c>
      <c r="CG34" s="555"/>
      <c r="CH34" s="555"/>
      <c r="CI34" s="408"/>
      <c r="CJ34" s="408"/>
      <c r="CK34" s="555"/>
      <c r="CL34" s="8"/>
      <c r="CM34" s="8"/>
      <c r="CN34" s="8"/>
    </row>
    <row r="35" spans="1:92" x14ac:dyDescent="0.45">
      <c r="A35" s="9">
        <v>27</v>
      </c>
      <c r="B35" s="9" t="s">
        <v>1415</v>
      </c>
      <c r="C35" s="57" t="s">
        <v>1814</v>
      </c>
      <c r="D35" s="56" t="s">
        <v>1861</v>
      </c>
      <c r="E35" s="78" t="s">
        <v>1793</v>
      </c>
      <c r="F35" s="62" t="s">
        <v>1915</v>
      </c>
      <c r="G35" s="61" t="s">
        <v>1916</v>
      </c>
      <c r="H35" s="9"/>
      <c r="I35" s="60">
        <v>110.64200139964571</v>
      </c>
      <c r="J35" s="60">
        <v>113.80320143963559</v>
      </c>
      <c r="K35" s="60">
        <v>120.12560151961533</v>
      </c>
      <c r="L35" s="47">
        <v>1293.6448102024192</v>
      </c>
      <c r="M35" s="47">
        <v>1317.6701832906303</v>
      </c>
      <c r="N35" s="47">
        <v>1337.2113469919022</v>
      </c>
      <c r="O35" s="59">
        <v>12.261038714114704</v>
      </c>
      <c r="P35" s="59">
        <v>164.0481921528029</v>
      </c>
      <c r="Q35" s="59">
        <v>96.181656005279976</v>
      </c>
      <c r="R35" s="58"/>
      <c r="S35" s="51" t="s">
        <v>56</v>
      </c>
      <c r="T35" s="8">
        <v>6.3108160671829934</v>
      </c>
      <c r="U35" s="51" t="s">
        <v>56</v>
      </c>
      <c r="V35" s="8">
        <v>9.0154515245471334</v>
      </c>
      <c r="W35" s="72" t="s">
        <v>59</v>
      </c>
      <c r="X35" s="8">
        <v>15</v>
      </c>
      <c r="Y35" s="247" t="s">
        <v>132</v>
      </c>
      <c r="Z35" s="8">
        <v>87.300761091723643</v>
      </c>
      <c r="AA35" s="247" t="s">
        <v>132</v>
      </c>
      <c r="AB35" s="8">
        <v>28.161535836039885</v>
      </c>
      <c r="AC35" s="51" t="s">
        <v>56</v>
      </c>
      <c r="AD35" s="72" t="s">
        <v>132</v>
      </c>
      <c r="AE35" s="8">
        <v>13.379632507313865</v>
      </c>
      <c r="AF35" s="8">
        <v>13.6</v>
      </c>
      <c r="AG35" s="247" t="s">
        <v>59</v>
      </c>
      <c r="AH35" s="247" t="s">
        <v>132</v>
      </c>
      <c r="AI35" s="8">
        <v>12.097281727171721</v>
      </c>
      <c r="AJ35" s="8">
        <v>10.1</v>
      </c>
      <c r="AK35" s="51" t="s">
        <v>56</v>
      </c>
      <c r="AL35" s="51" t="s">
        <v>194</v>
      </c>
      <c r="AM35" s="8">
        <v>11.950050396935618</v>
      </c>
      <c r="AN35" s="8">
        <v>8.2999999999999989</v>
      </c>
      <c r="AO35" s="72" t="s">
        <v>59</v>
      </c>
      <c r="AP35" s="57" t="s">
        <v>194</v>
      </c>
      <c r="AQ35" s="8">
        <v>10.661085553736799</v>
      </c>
      <c r="AR35" s="8">
        <v>6.6333333333333329</v>
      </c>
      <c r="AS35" s="51" t="s">
        <v>56</v>
      </c>
      <c r="AT35" s="65" t="s">
        <v>1477</v>
      </c>
      <c r="AU35" s="8">
        <v>10.610603391277447</v>
      </c>
      <c r="AV35" s="8">
        <v>5.5333333333333332</v>
      </c>
      <c r="AW35" s="58"/>
      <c r="AX35" s="51" t="s">
        <v>56</v>
      </c>
      <c r="AY35" s="8">
        <v>5.3150380545861831</v>
      </c>
      <c r="AZ35" s="51" t="s">
        <v>56</v>
      </c>
      <c r="BA35" s="8">
        <v>2.6575190272930915</v>
      </c>
      <c r="BB35" s="247" t="s">
        <v>59</v>
      </c>
      <c r="BC35" s="8">
        <v>4</v>
      </c>
      <c r="BD35" s="72" t="s">
        <v>132</v>
      </c>
      <c r="BE35" s="8">
        <v>113.19098941924075</v>
      </c>
      <c r="BF35" s="247" t="s">
        <v>132</v>
      </c>
      <c r="BG35" s="8">
        <v>1.5092131922565433</v>
      </c>
      <c r="BH35" s="247" t="s">
        <v>59</v>
      </c>
      <c r="BI35" s="247" t="s">
        <v>132</v>
      </c>
      <c r="BJ35" s="8">
        <v>7.84449492803226</v>
      </c>
      <c r="BK35" s="8">
        <v>19.75</v>
      </c>
      <c r="BL35" s="57" t="s">
        <v>56</v>
      </c>
      <c r="BM35" s="247" t="s">
        <v>132</v>
      </c>
      <c r="BN35" s="8">
        <v>6.908806350060309</v>
      </c>
      <c r="BO35" s="8">
        <v>26</v>
      </c>
      <c r="BP35" s="247" t="s">
        <v>59</v>
      </c>
      <c r="BQ35" s="51" t="s">
        <v>194</v>
      </c>
      <c r="BR35" s="8">
        <v>6.4644273250560014</v>
      </c>
      <c r="BS35" s="8">
        <v>16</v>
      </c>
      <c r="BT35" s="51" t="s">
        <v>56</v>
      </c>
      <c r="BU35" s="57" t="s">
        <v>194</v>
      </c>
      <c r="BV35" s="8">
        <v>5.8662375913924176</v>
      </c>
      <c r="BW35" s="8">
        <v>21</v>
      </c>
      <c r="BX35" s="72" t="s">
        <v>59</v>
      </c>
      <c r="BY35" s="74" t="s">
        <v>1477</v>
      </c>
      <c r="BZ35" s="8">
        <v>5.7883367841986155</v>
      </c>
      <c r="CA35" s="8">
        <v>9.75</v>
      </c>
      <c r="CB35" s="8"/>
      <c r="CC35" s="59" t="s">
        <v>5591</v>
      </c>
      <c r="CD35" s="59"/>
      <c r="CE35" s="555">
        <v>96.181656005279976</v>
      </c>
      <c r="CF35" s="555">
        <v>70.545133686904535</v>
      </c>
      <c r="CG35" s="555"/>
      <c r="CH35" s="555"/>
      <c r="CI35" s="408"/>
      <c r="CJ35" s="408"/>
      <c r="CK35" s="555"/>
      <c r="CL35" s="8"/>
      <c r="CM35" s="8"/>
      <c r="CN35" s="8"/>
    </row>
    <row r="36" spans="1:92" x14ac:dyDescent="0.45">
      <c r="A36" s="9">
        <v>28</v>
      </c>
      <c r="B36" s="9" t="s">
        <v>212</v>
      </c>
      <c r="C36" s="78" t="s">
        <v>1793</v>
      </c>
      <c r="D36" s="63"/>
      <c r="E36" s="244" t="s">
        <v>1913</v>
      </c>
      <c r="F36" s="61" t="s">
        <v>1914</v>
      </c>
      <c r="G36" s="246" t="s">
        <v>1804</v>
      </c>
      <c r="H36" s="9"/>
      <c r="I36" s="60">
        <v>155.68910196950145</v>
      </c>
      <c r="J36" s="60">
        <v>150.15700189951917</v>
      </c>
      <c r="K36" s="60">
        <v>154.89880195950397</v>
      </c>
      <c r="L36" s="47">
        <v>2374.4063069476133</v>
      </c>
      <c r="M36" s="47">
        <v>2358.1308893413775</v>
      </c>
      <c r="N36" s="47">
        <v>2345.1909153739521</v>
      </c>
      <c r="O36" s="59">
        <v>20.10523628890288</v>
      </c>
      <c r="P36" s="59">
        <v>345.99985367543684</v>
      </c>
      <c r="Q36" s="59">
        <v>234.65676382999504</v>
      </c>
      <c r="R36" s="58"/>
      <c r="S36" s="51" t="s">
        <v>56</v>
      </c>
      <c r="T36" s="8">
        <v>7.2275640787800581</v>
      </c>
      <c r="U36" s="51" t="s">
        <v>56</v>
      </c>
      <c r="V36" s="8">
        <v>10.32509154111437</v>
      </c>
      <c r="W36" s="69" t="s">
        <v>144</v>
      </c>
      <c r="X36" s="8">
        <v>11.667</v>
      </c>
      <c r="Y36" s="78" t="s">
        <v>79</v>
      </c>
      <c r="Z36" s="8">
        <v>131.7788456543812</v>
      </c>
      <c r="AA36" s="62" t="s">
        <v>52</v>
      </c>
      <c r="AB36" s="8">
        <v>40.350846920946793</v>
      </c>
      <c r="AC36" s="69" t="s">
        <v>144</v>
      </c>
      <c r="AD36" s="69" t="s">
        <v>79</v>
      </c>
      <c r="AE36" s="8">
        <v>17.209439804814036</v>
      </c>
      <c r="AF36" s="8">
        <v>12.6</v>
      </c>
      <c r="AG36" s="57" t="s">
        <v>56</v>
      </c>
      <c r="AH36" s="78" t="s">
        <v>79</v>
      </c>
      <c r="AI36" s="8">
        <v>17.03491537844554</v>
      </c>
      <c r="AJ36" s="8">
        <v>14.1</v>
      </c>
      <c r="AK36" s="51" t="s">
        <v>56</v>
      </c>
      <c r="AL36" s="13" t="s">
        <v>52</v>
      </c>
      <c r="AM36" s="8">
        <v>15.53617305331669</v>
      </c>
      <c r="AN36" s="8">
        <v>4.0333333333333332</v>
      </c>
      <c r="AO36" s="69" t="s">
        <v>144</v>
      </c>
      <c r="AP36" s="62" t="s">
        <v>52</v>
      </c>
      <c r="AQ36" s="8">
        <v>15.531790570902574</v>
      </c>
      <c r="AR36" s="8">
        <v>3.5571428571428569</v>
      </c>
      <c r="AS36" s="51" t="s">
        <v>56</v>
      </c>
      <c r="AT36" s="69" t="s">
        <v>1490</v>
      </c>
      <c r="AU36" s="8">
        <v>14.983085488345004</v>
      </c>
      <c r="AV36" s="8">
        <v>8.5</v>
      </c>
      <c r="AW36" s="58"/>
      <c r="AX36" s="51" t="s">
        <v>56</v>
      </c>
      <c r="AY36" s="8">
        <v>6.0598958140087973</v>
      </c>
      <c r="AZ36" s="51" t="s">
        <v>56</v>
      </c>
      <c r="BA36" s="8">
        <v>3.0299479070043986</v>
      </c>
      <c r="BB36" s="78" t="s">
        <v>144</v>
      </c>
      <c r="BC36" s="8">
        <v>4.5</v>
      </c>
      <c r="BD36" s="69" t="s">
        <v>79</v>
      </c>
      <c r="BE36" s="8">
        <v>146.72499944345336</v>
      </c>
      <c r="BF36" s="78" t="s">
        <v>79</v>
      </c>
      <c r="BG36" s="8">
        <v>2.2573076837454362</v>
      </c>
      <c r="BH36" s="78" t="s">
        <v>144</v>
      </c>
      <c r="BI36" s="78" t="s">
        <v>79</v>
      </c>
      <c r="BJ36" s="8">
        <v>11.671425317170446</v>
      </c>
      <c r="BK36" s="8">
        <v>15.444444444444445</v>
      </c>
      <c r="BL36" s="78" t="s">
        <v>144</v>
      </c>
      <c r="BM36" s="62" t="s">
        <v>52</v>
      </c>
      <c r="BN36" s="8">
        <v>10.188150130900013</v>
      </c>
      <c r="BO36" s="8">
        <v>16.555555555555557</v>
      </c>
      <c r="BP36" s="57" t="s">
        <v>56</v>
      </c>
      <c r="BQ36" s="69" t="s">
        <v>79</v>
      </c>
      <c r="BR36" s="8">
        <v>9.3694354747889115</v>
      </c>
      <c r="BS36" s="8">
        <v>22.666666666666668</v>
      </c>
      <c r="BT36" s="69" t="s">
        <v>144</v>
      </c>
      <c r="BU36" s="78" t="s">
        <v>1490</v>
      </c>
      <c r="BV36" s="8">
        <v>9.007267409503104</v>
      </c>
      <c r="BW36" s="8">
        <v>14.333333333333334</v>
      </c>
      <c r="BX36" s="51" t="s">
        <v>56</v>
      </c>
      <c r="BY36" s="62" t="s">
        <v>52</v>
      </c>
      <c r="BZ36" s="8">
        <v>8.3529894107259466</v>
      </c>
      <c r="CA36" s="8">
        <v>24.333333333333332</v>
      </c>
      <c r="CB36" s="8"/>
      <c r="CC36" s="59" t="s">
        <v>4013</v>
      </c>
      <c r="CD36" s="59" t="s">
        <v>4014</v>
      </c>
      <c r="CE36" s="555">
        <v>127.56715032112957</v>
      </c>
      <c r="CF36" s="555">
        <v>115.04437195506868</v>
      </c>
      <c r="CG36" s="555" t="s">
        <v>4011</v>
      </c>
      <c r="CH36" s="555" t="s">
        <v>4012</v>
      </c>
      <c r="CI36" s="408">
        <v>234.65676382999504</v>
      </c>
      <c r="CJ36" s="408">
        <v>188.04727513964627</v>
      </c>
      <c r="CK36" s="555"/>
      <c r="CL36" s="8"/>
      <c r="CM36" s="8"/>
      <c r="CN36" s="8"/>
    </row>
    <row r="37" spans="1:92" x14ac:dyDescent="0.45">
      <c r="A37" s="9">
        <v>28</v>
      </c>
      <c r="B37" s="9" t="s">
        <v>195</v>
      </c>
      <c r="C37" s="57" t="s">
        <v>1814</v>
      </c>
      <c r="D37" s="56" t="s">
        <v>1861</v>
      </c>
      <c r="E37" s="78" t="s">
        <v>1793</v>
      </c>
      <c r="F37" s="62" t="s">
        <v>1915</v>
      </c>
      <c r="G37" s="61" t="s">
        <v>1916</v>
      </c>
      <c r="H37" s="9"/>
      <c r="I37" s="60">
        <v>151.73760191951411</v>
      </c>
      <c r="J37" s="60">
        <v>165.96300209946855</v>
      </c>
      <c r="K37" s="60">
        <v>154.89880195950397</v>
      </c>
      <c r="L37" s="47">
        <v>2432.8923153269052</v>
      </c>
      <c r="M37" s="47">
        <v>2478.0022976656155</v>
      </c>
      <c r="N37" s="47">
        <v>2514.6917628843366</v>
      </c>
      <c r="O37" s="59">
        <v>21.920337332571531</v>
      </c>
      <c r="P37" s="59">
        <v>392.64224466823151</v>
      </c>
      <c r="Q37" s="59">
        <v>231.54555201016285</v>
      </c>
      <c r="R37" s="58"/>
      <c r="S37" s="51" t="s">
        <v>56</v>
      </c>
      <c r="T37" s="8">
        <v>8.2834048921366765</v>
      </c>
      <c r="U37" s="51" t="s">
        <v>56</v>
      </c>
      <c r="V37" s="8">
        <v>11.833435560195253</v>
      </c>
      <c r="W37" s="72" t="s">
        <v>59</v>
      </c>
      <c r="X37" s="8">
        <v>15</v>
      </c>
      <c r="Y37" s="247" t="s">
        <v>132</v>
      </c>
      <c r="Z37" s="8">
        <v>119.35532949722099</v>
      </c>
      <c r="AA37" s="247" t="s">
        <v>132</v>
      </c>
      <c r="AB37" s="8">
        <v>38.501719192651933</v>
      </c>
      <c r="AC37" s="51" t="s">
        <v>56</v>
      </c>
      <c r="AD37" s="72" t="s">
        <v>132</v>
      </c>
      <c r="AE37" s="8">
        <v>17.912235505828761</v>
      </c>
      <c r="AF37" s="8">
        <v>13.6</v>
      </c>
      <c r="AG37" s="57" t="s">
        <v>56</v>
      </c>
      <c r="AH37" s="247" t="s">
        <v>114</v>
      </c>
      <c r="AI37" s="8">
        <v>16.426636772580586</v>
      </c>
      <c r="AJ37" s="8">
        <v>5.2333333333333334</v>
      </c>
      <c r="AK37" s="72" t="s">
        <v>59</v>
      </c>
      <c r="AL37" s="72" t="s">
        <v>132</v>
      </c>
      <c r="AM37" s="8">
        <v>16.296356948607777</v>
      </c>
      <c r="AN37" s="8">
        <v>10.1</v>
      </c>
      <c r="AO37" s="51" t="s">
        <v>56</v>
      </c>
      <c r="AP37" s="57" t="s">
        <v>194</v>
      </c>
      <c r="AQ37" s="8">
        <v>16.024244183414826</v>
      </c>
      <c r="AR37" s="8">
        <v>8.2999999999999989</v>
      </c>
      <c r="AS37" s="72" t="s">
        <v>59</v>
      </c>
      <c r="AT37" s="72" t="s">
        <v>114</v>
      </c>
      <c r="AU37" s="8">
        <v>14.769342279372999</v>
      </c>
      <c r="AV37" s="8">
        <v>4.1222222222222218</v>
      </c>
      <c r="AW37" s="58"/>
      <c r="AX37" s="51" t="s">
        <v>56</v>
      </c>
      <c r="AY37" s="8">
        <v>6.9177664748610503</v>
      </c>
      <c r="AZ37" s="51" t="s">
        <v>56</v>
      </c>
      <c r="BA37" s="8">
        <v>3.4588832374305252</v>
      </c>
      <c r="BB37" s="247" t="s">
        <v>59</v>
      </c>
      <c r="BC37" s="8">
        <v>4</v>
      </c>
      <c r="BD37" s="72" t="s">
        <v>132</v>
      </c>
      <c r="BE37" s="8">
        <v>154.86192834638732</v>
      </c>
      <c r="BF37" s="247" t="s">
        <v>132</v>
      </c>
      <c r="BG37" s="8">
        <v>2.064825711285164</v>
      </c>
      <c r="BH37" s="247" t="s">
        <v>59</v>
      </c>
      <c r="BI37" s="247" t="s">
        <v>132</v>
      </c>
      <c r="BJ37" s="8">
        <v>10.563046932042795</v>
      </c>
      <c r="BK37" s="8">
        <v>19.75</v>
      </c>
      <c r="BL37" s="57" t="s">
        <v>56</v>
      </c>
      <c r="BM37" s="247" t="s">
        <v>132</v>
      </c>
      <c r="BN37" s="8">
        <v>9.28207728008271</v>
      </c>
      <c r="BO37" s="8">
        <v>26</v>
      </c>
      <c r="BP37" s="247" t="s">
        <v>59</v>
      </c>
      <c r="BQ37" s="51" t="s">
        <v>194</v>
      </c>
      <c r="BR37" s="8">
        <v>8.6681789029339438</v>
      </c>
      <c r="BS37" s="8">
        <v>16</v>
      </c>
      <c r="BT37" s="72" t="s">
        <v>59</v>
      </c>
      <c r="BU37" s="247" t="s">
        <v>114</v>
      </c>
      <c r="BV37" s="8">
        <v>8.61513610208325</v>
      </c>
      <c r="BW37" s="8">
        <v>11</v>
      </c>
      <c r="BX37" s="51" t="s">
        <v>56</v>
      </c>
      <c r="BY37" s="57" t="s">
        <v>194</v>
      </c>
      <c r="BZ37" s="8">
        <v>7.8505680164946341</v>
      </c>
      <c r="CA37" s="8">
        <v>21</v>
      </c>
      <c r="CB37" s="8"/>
      <c r="CC37" s="59" t="s">
        <v>4017</v>
      </c>
      <c r="CD37" s="59" t="s">
        <v>4018</v>
      </c>
      <c r="CE37" s="555">
        <v>121.78242164493615</v>
      </c>
      <c r="CF37" s="555">
        <v>110.08719500874184</v>
      </c>
      <c r="CG37" s="555" t="s">
        <v>4015</v>
      </c>
      <c r="CH37" s="555" t="s">
        <v>4016</v>
      </c>
      <c r="CI37" s="408">
        <v>231.54555201016285</v>
      </c>
      <c r="CJ37" s="408">
        <v>186.72554965971568</v>
      </c>
      <c r="CK37" s="555"/>
      <c r="CL37" s="8"/>
      <c r="CM37" s="8"/>
      <c r="CN37" s="8"/>
    </row>
    <row r="38" spans="1:92" x14ac:dyDescent="0.45">
      <c r="A38" s="9">
        <v>29</v>
      </c>
      <c r="B38" s="9" t="s">
        <v>1409</v>
      </c>
      <c r="C38" s="61" t="s">
        <v>1801</v>
      </c>
      <c r="D38" s="63"/>
      <c r="E38" s="78" t="s">
        <v>1876</v>
      </c>
      <c r="F38" s="56" t="s">
        <v>1909</v>
      </c>
      <c r="G38" s="224"/>
      <c r="H38" s="9"/>
      <c r="I38" s="60">
        <v>79.820301009744398</v>
      </c>
      <c r="J38" s="60">
        <v>82.191201039736811</v>
      </c>
      <c r="K38" s="60">
        <v>127.23830160959255</v>
      </c>
      <c r="L38" s="47">
        <v>816.27210686138267</v>
      </c>
      <c r="M38" s="47">
        <v>886.55231381492888</v>
      </c>
      <c r="N38" s="47">
        <v>947.10885407117871</v>
      </c>
      <c r="O38" s="59">
        <v>9.6455067478073993</v>
      </c>
      <c r="P38" s="59">
        <v>93.092041851460891</v>
      </c>
      <c r="Q38" s="59">
        <v>47.370962095881261</v>
      </c>
      <c r="R38" s="58"/>
      <c r="S38" s="65" t="s">
        <v>3650</v>
      </c>
      <c r="T38" s="8">
        <v>3.3946090302923317</v>
      </c>
      <c r="U38" s="65" t="s">
        <v>66</v>
      </c>
      <c r="V38" s="8">
        <v>6.7892180605846635</v>
      </c>
      <c r="W38" s="52" t="s">
        <v>92</v>
      </c>
      <c r="X38" s="8">
        <v>11.667</v>
      </c>
      <c r="Y38" s="61" t="s">
        <v>124</v>
      </c>
      <c r="Z38" s="8">
        <v>39.313744484677308</v>
      </c>
      <c r="AA38" s="61" t="s">
        <v>124</v>
      </c>
      <c r="AB38" s="8">
        <v>17.09293238464231</v>
      </c>
      <c r="AC38" s="52" t="s">
        <v>92</v>
      </c>
      <c r="AD38" s="52" t="s">
        <v>124</v>
      </c>
      <c r="AE38" s="8">
        <v>9.6513375901812957</v>
      </c>
      <c r="AF38" s="8">
        <v>6.5857142857142854</v>
      </c>
      <c r="AG38" s="74" t="s">
        <v>66</v>
      </c>
      <c r="AH38" s="61" t="s">
        <v>124</v>
      </c>
      <c r="AI38" s="8">
        <v>9.5609774693954908</v>
      </c>
      <c r="AJ38" s="8">
        <v>8.5500000000000007</v>
      </c>
      <c r="AK38" s="65" t="s">
        <v>66</v>
      </c>
      <c r="AL38" s="13" t="s">
        <v>1466</v>
      </c>
      <c r="AM38" s="8">
        <v>8.1170577755283855</v>
      </c>
      <c r="AN38" s="8">
        <v>6.0666666666666664</v>
      </c>
      <c r="AO38" s="65" t="s">
        <v>66</v>
      </c>
      <c r="AP38" s="61" t="s">
        <v>154</v>
      </c>
      <c r="AQ38" s="8">
        <v>7.8495463291731404</v>
      </c>
      <c r="AR38" s="8">
        <v>5.8666666666666671</v>
      </c>
      <c r="AS38" s="52" t="s">
        <v>92</v>
      </c>
      <c r="AT38" s="13" t="s">
        <v>1466</v>
      </c>
      <c r="AU38" s="8">
        <v>7.802977811115027</v>
      </c>
      <c r="AV38" s="8">
        <v>4.7571428571428571</v>
      </c>
      <c r="AW38" s="58"/>
      <c r="AX38" s="65" t="s">
        <v>66</v>
      </c>
      <c r="AY38" s="8">
        <v>3.0753278262533543</v>
      </c>
      <c r="AZ38" s="65" t="s">
        <v>66</v>
      </c>
      <c r="BA38" s="8">
        <v>3.0753278262533543</v>
      </c>
      <c r="BB38" s="61" t="s">
        <v>92</v>
      </c>
      <c r="BC38" s="8">
        <v>3</v>
      </c>
      <c r="BD38" s="52" t="s">
        <v>124</v>
      </c>
      <c r="BE38" s="8">
        <v>50.807867830080504</v>
      </c>
      <c r="BF38" s="61" t="s">
        <v>124</v>
      </c>
      <c r="BG38" s="8">
        <v>1.01615735660161</v>
      </c>
      <c r="BH38" s="74" t="s">
        <v>66</v>
      </c>
      <c r="BI38" s="61" t="s">
        <v>124</v>
      </c>
      <c r="BJ38" s="8">
        <v>4.9111947494774757</v>
      </c>
      <c r="BK38" s="8">
        <v>26</v>
      </c>
      <c r="BL38" s="74" t="s">
        <v>66</v>
      </c>
      <c r="BM38" s="62" t="s">
        <v>1466</v>
      </c>
      <c r="BN38" s="8">
        <v>4.6458461812558927</v>
      </c>
      <c r="BO38" s="8">
        <v>18.5</v>
      </c>
      <c r="BP38" s="74" t="s">
        <v>66</v>
      </c>
      <c r="BQ38" s="52" t="s">
        <v>154</v>
      </c>
      <c r="BR38" s="8">
        <v>4.3093065337553487</v>
      </c>
      <c r="BS38" s="8">
        <v>18.5</v>
      </c>
      <c r="BT38" s="52" t="s">
        <v>92</v>
      </c>
      <c r="BU38" s="61" t="s">
        <v>124</v>
      </c>
      <c r="BV38" s="8">
        <v>4.2286505581309806</v>
      </c>
      <c r="BW38" s="8">
        <v>17.666666666666668</v>
      </c>
      <c r="BX38" s="52" t="s">
        <v>92</v>
      </c>
      <c r="BY38" s="62" t="s">
        <v>1466</v>
      </c>
      <c r="BZ38" s="8">
        <v>3.8572675117076658</v>
      </c>
      <c r="CA38" s="8">
        <v>12.666666666666666</v>
      </c>
      <c r="CB38" s="8"/>
      <c r="CC38" s="59"/>
      <c r="CD38" s="59"/>
      <c r="CE38" s="555"/>
      <c r="CF38" s="555"/>
      <c r="CG38" s="555"/>
      <c r="CH38" s="555"/>
      <c r="CI38" s="408"/>
      <c r="CJ38" s="408"/>
      <c r="CK38" s="555"/>
      <c r="CL38" s="8"/>
      <c r="CM38" s="8"/>
      <c r="CN38" s="8"/>
    </row>
    <row r="39" spans="1:92" x14ac:dyDescent="0.45">
      <c r="A39" s="9">
        <v>30</v>
      </c>
      <c r="B39" s="9" t="s">
        <v>1407</v>
      </c>
      <c r="C39" s="61" t="s">
        <v>1801</v>
      </c>
      <c r="D39" s="63"/>
      <c r="E39" s="78" t="s">
        <v>1876</v>
      </c>
      <c r="F39" s="56" t="s">
        <v>1909</v>
      </c>
      <c r="G39" s="224"/>
      <c r="H39" s="9"/>
      <c r="I39" s="60">
        <v>104.31960131966595</v>
      </c>
      <c r="J39" s="60">
        <v>106.69050134965836</v>
      </c>
      <c r="K39" s="60">
        <v>147.78610186952676</v>
      </c>
      <c r="L39" s="47">
        <v>1309.9224749242135</v>
      </c>
      <c r="M39" s="47">
        <v>1393.4247248309553</v>
      </c>
      <c r="N39" s="47">
        <v>1464.0430503020623</v>
      </c>
      <c r="O39" s="59">
        <v>14.171535473805051</v>
      </c>
      <c r="P39" s="59">
        <v>173.37636714275578</v>
      </c>
      <c r="Q39" s="59">
        <v>86.611613078832505</v>
      </c>
      <c r="R39" s="58"/>
      <c r="S39" s="65" t="s">
        <v>5450</v>
      </c>
      <c r="T39" s="8">
        <v>4.1295880395899784</v>
      </c>
      <c r="U39" s="65" t="s">
        <v>66</v>
      </c>
      <c r="V39" s="8">
        <v>8.2591760791799569</v>
      </c>
      <c r="W39" s="52" t="s">
        <v>92</v>
      </c>
      <c r="X39" s="8">
        <v>11.667</v>
      </c>
      <c r="Y39" s="78" t="s">
        <v>1476</v>
      </c>
      <c r="Z39" s="8">
        <v>53.159800659832975</v>
      </c>
      <c r="AA39" s="61" t="s">
        <v>124</v>
      </c>
      <c r="AB39" s="8">
        <v>22.205829840625938</v>
      </c>
      <c r="AC39" s="52" t="s">
        <v>92</v>
      </c>
      <c r="AD39" s="52" t="s">
        <v>124</v>
      </c>
      <c r="AE39" s="8">
        <v>12.234127167322702</v>
      </c>
      <c r="AF39" s="8">
        <v>6.5857142857142854</v>
      </c>
      <c r="AG39" s="74" t="s">
        <v>66</v>
      </c>
      <c r="AH39" s="61" t="s">
        <v>124</v>
      </c>
      <c r="AI39" s="8">
        <v>12.010907500387646</v>
      </c>
      <c r="AJ39" s="8">
        <v>8.5500000000000007</v>
      </c>
      <c r="AK39" s="65" t="s">
        <v>66</v>
      </c>
      <c r="AL39" s="52" t="s">
        <v>154</v>
      </c>
      <c r="AM39" s="8">
        <v>9.7705141943828977</v>
      </c>
      <c r="AN39" s="8">
        <v>5.8666666666666671</v>
      </c>
      <c r="AO39" s="65" t="s">
        <v>66</v>
      </c>
      <c r="AP39" s="78" t="s">
        <v>1476</v>
      </c>
      <c r="AQ39" s="8">
        <v>9.5689179136719371</v>
      </c>
      <c r="AR39" s="8">
        <v>10.95</v>
      </c>
      <c r="AS39" s="52" t="s">
        <v>92</v>
      </c>
      <c r="AT39" s="52" t="s">
        <v>154</v>
      </c>
      <c r="AU39" s="8">
        <v>9.3417789527557442</v>
      </c>
      <c r="AV39" s="8">
        <v>4.5571428571428569</v>
      </c>
      <c r="AW39" s="58"/>
      <c r="AX39" s="65" t="s">
        <v>66</v>
      </c>
      <c r="AY39" s="8">
        <v>3.7123096343113149</v>
      </c>
      <c r="AZ39" s="65" t="s">
        <v>66</v>
      </c>
      <c r="BA39" s="8">
        <v>3.7123096343113149</v>
      </c>
      <c r="BB39" s="61" t="s">
        <v>92</v>
      </c>
      <c r="BC39" s="8">
        <v>3</v>
      </c>
      <c r="BD39" s="69" t="s">
        <v>1476</v>
      </c>
      <c r="BE39" s="8">
        <v>68.807740857782875</v>
      </c>
      <c r="BF39" s="61" t="s">
        <v>124</v>
      </c>
      <c r="BG39" s="8">
        <v>1.3219086244694309</v>
      </c>
      <c r="BH39" s="74" t="s">
        <v>66</v>
      </c>
      <c r="BI39" s="61" t="s">
        <v>124</v>
      </c>
      <c r="BJ39" s="8">
        <v>6.1116604646636308</v>
      </c>
      <c r="BK39" s="8">
        <v>26</v>
      </c>
      <c r="BL39" s="61" t="s">
        <v>92</v>
      </c>
      <c r="BM39" s="61" t="s">
        <v>124</v>
      </c>
      <c r="BN39" s="8">
        <v>5.3644011404230048</v>
      </c>
      <c r="BO39" s="8">
        <v>17.666666666666668</v>
      </c>
      <c r="BP39" s="74" t="s">
        <v>66</v>
      </c>
      <c r="BQ39" s="52" t="s">
        <v>154</v>
      </c>
      <c r="BR39" s="8">
        <v>5.3250342817396641</v>
      </c>
      <c r="BS39" s="8">
        <v>18.5</v>
      </c>
      <c r="BT39" s="65" t="s">
        <v>66</v>
      </c>
      <c r="BU39" s="78" t="s">
        <v>1476</v>
      </c>
      <c r="BV39" s="8">
        <v>5.3000030787862311</v>
      </c>
      <c r="BW39" s="8">
        <v>41</v>
      </c>
      <c r="BX39" s="52" t="s">
        <v>92</v>
      </c>
      <c r="BY39" s="61" t="s">
        <v>154</v>
      </c>
      <c r="BZ39" s="8">
        <v>4.2332111467265934</v>
      </c>
      <c r="CA39" s="8">
        <v>12.666666666666666</v>
      </c>
      <c r="CB39" s="8"/>
      <c r="CC39" s="59" t="s">
        <v>4019</v>
      </c>
      <c r="CD39" s="59"/>
      <c r="CE39" s="555">
        <v>86.611613078832505</v>
      </c>
      <c r="CF39" s="555">
        <v>64.676289719268951</v>
      </c>
      <c r="CG39" s="555"/>
      <c r="CH39" s="555"/>
      <c r="CI39" s="408"/>
      <c r="CJ39" s="408"/>
      <c r="CK39" s="555"/>
      <c r="CL39" s="8"/>
      <c r="CM39" s="8"/>
      <c r="CN39" s="8"/>
    </row>
    <row r="40" spans="1:92" x14ac:dyDescent="0.45">
      <c r="A40" s="9">
        <v>31</v>
      </c>
      <c r="B40" s="9" t="s">
        <v>268</v>
      </c>
      <c r="C40" s="61" t="s">
        <v>1815</v>
      </c>
      <c r="D40" s="63"/>
      <c r="E40" s="78" t="s">
        <v>1917</v>
      </c>
      <c r="F40" s="56" t="s">
        <v>1918</v>
      </c>
      <c r="G40" s="61" t="s">
        <v>1919</v>
      </c>
      <c r="H40" s="9"/>
      <c r="I40" s="60">
        <v>154.10850194950652</v>
      </c>
      <c r="J40" s="60">
        <v>148.57640187952424</v>
      </c>
      <c r="K40" s="60">
        <v>175.44660221943818</v>
      </c>
      <c r="L40" s="47">
        <v>2488.1353305279949</v>
      </c>
      <c r="M40" s="47">
        <v>2527.0525020527521</v>
      </c>
      <c r="N40" s="47">
        <v>2558.6240536864889</v>
      </c>
      <c r="O40" s="59">
        <v>22.637475649307316</v>
      </c>
      <c r="P40" s="59">
        <v>412.33406353811893</v>
      </c>
      <c r="Q40" s="59">
        <v>256.20284744691446</v>
      </c>
      <c r="R40" s="58"/>
      <c r="S40" s="52" t="s">
        <v>171</v>
      </c>
      <c r="T40" s="8">
        <v>10.246510116970391</v>
      </c>
      <c r="U40" s="52" t="s">
        <v>171</v>
      </c>
      <c r="V40" s="8">
        <v>12.808137646212989</v>
      </c>
      <c r="W40" s="52" t="s">
        <v>171</v>
      </c>
      <c r="X40" s="8">
        <v>8.75</v>
      </c>
      <c r="Y40" s="78" t="s">
        <v>79</v>
      </c>
      <c r="Z40" s="8">
        <v>130.45114163758547</v>
      </c>
      <c r="AA40" s="78" t="s">
        <v>79</v>
      </c>
      <c r="AB40" s="8">
        <v>36.236428232662625</v>
      </c>
      <c r="AC40" s="52" t="s">
        <v>171</v>
      </c>
      <c r="AD40" s="69" t="s">
        <v>79</v>
      </c>
      <c r="AE40" s="8">
        <v>18.214666243085983</v>
      </c>
      <c r="AF40" s="8">
        <v>15.600000000000001</v>
      </c>
      <c r="AG40" s="61" t="s">
        <v>171</v>
      </c>
      <c r="AH40" s="78" t="s">
        <v>153</v>
      </c>
      <c r="AI40" s="8">
        <v>17.892349908534463</v>
      </c>
      <c r="AJ40" s="8">
        <v>9.3142857142857149</v>
      </c>
      <c r="AK40" s="52" t="s">
        <v>171</v>
      </c>
      <c r="AL40" s="52" t="s">
        <v>167</v>
      </c>
      <c r="AM40" s="8">
        <v>16.869030463238825</v>
      </c>
      <c r="AN40" s="8">
        <v>15.200000000000001</v>
      </c>
      <c r="AO40" s="65" t="s">
        <v>66</v>
      </c>
      <c r="AP40" s="78" t="s">
        <v>79</v>
      </c>
      <c r="AQ40" s="8">
        <v>16.834317894392257</v>
      </c>
      <c r="AR40" s="8">
        <v>16.100000000000001</v>
      </c>
      <c r="AS40" s="65" t="s">
        <v>66</v>
      </c>
      <c r="AT40" s="69" t="s">
        <v>153</v>
      </c>
      <c r="AU40" s="8">
        <v>16.624953238656737</v>
      </c>
      <c r="AV40" s="8">
        <v>9.85</v>
      </c>
      <c r="AW40" s="58"/>
      <c r="AX40" s="52" t="s">
        <v>171</v>
      </c>
      <c r="AY40" s="8">
        <v>8.212277891236905</v>
      </c>
      <c r="AZ40" s="65" t="s">
        <v>66</v>
      </c>
      <c r="BA40" s="8">
        <v>5.0068210506871695</v>
      </c>
      <c r="BB40" s="61" t="s">
        <v>171</v>
      </c>
      <c r="BC40" s="8">
        <v>3.5</v>
      </c>
      <c r="BD40" s="69" t="s">
        <v>79</v>
      </c>
      <c r="BE40" s="8">
        <v>145.24555782473811</v>
      </c>
      <c r="BF40" s="78" t="s">
        <v>79</v>
      </c>
      <c r="BG40" s="8">
        <v>2.2345470434575097</v>
      </c>
      <c r="BH40" s="61" t="s">
        <v>171</v>
      </c>
      <c r="BI40" s="78" t="s">
        <v>79</v>
      </c>
      <c r="BJ40" s="8">
        <v>11.317642100026026</v>
      </c>
      <c r="BK40" s="8">
        <v>19.571428571428573</v>
      </c>
      <c r="BL40" s="61" t="s">
        <v>171</v>
      </c>
      <c r="BM40" s="61" t="s">
        <v>167</v>
      </c>
      <c r="BN40" s="8">
        <v>10.703457851380547</v>
      </c>
      <c r="BO40" s="8">
        <v>19.571428571428573</v>
      </c>
      <c r="BP40" s="61" t="s">
        <v>171</v>
      </c>
      <c r="BQ40" s="69" t="s">
        <v>153</v>
      </c>
      <c r="BR40" s="8">
        <v>10.392858654682946</v>
      </c>
      <c r="BS40" s="8">
        <v>16.714285714285715</v>
      </c>
      <c r="BT40" s="52" t="s">
        <v>171</v>
      </c>
      <c r="BU40" s="54" t="s">
        <v>87</v>
      </c>
      <c r="BV40" s="8">
        <v>9.9134099819511476</v>
      </c>
      <c r="BW40" s="8">
        <v>16.714285714285715</v>
      </c>
      <c r="BX40" s="65" t="s">
        <v>66</v>
      </c>
      <c r="BY40" s="78" t="s">
        <v>79</v>
      </c>
      <c r="BZ40" s="8">
        <v>9.1930519991663022</v>
      </c>
      <c r="CA40" s="8">
        <v>33.5</v>
      </c>
      <c r="CB40" s="8"/>
      <c r="CC40" s="59" t="s">
        <v>4021</v>
      </c>
      <c r="CD40" s="59" t="s">
        <v>4022</v>
      </c>
      <c r="CE40" s="555">
        <v>129.44197851581146</v>
      </c>
      <c r="CF40" s="555">
        <v>117.26343439857649</v>
      </c>
      <c r="CG40" s="555" t="s">
        <v>4020</v>
      </c>
      <c r="CH40" s="555"/>
      <c r="CI40" s="408">
        <v>256.20284744691446</v>
      </c>
      <c r="CJ40" s="408">
        <v>205.60925195901581</v>
      </c>
      <c r="CK40" s="555"/>
      <c r="CL40" s="8"/>
      <c r="CM40" s="8"/>
      <c r="CN40" s="8"/>
    </row>
    <row r="41" spans="1:92" x14ac:dyDescent="0.45">
      <c r="A41" s="9">
        <v>32</v>
      </c>
      <c r="B41" s="9" t="s">
        <v>1403</v>
      </c>
      <c r="C41" s="61" t="s">
        <v>1801</v>
      </c>
      <c r="D41" s="63"/>
      <c r="E41" s="78" t="s">
        <v>1876</v>
      </c>
      <c r="F41" s="56" t="s">
        <v>1909</v>
      </c>
      <c r="G41" s="224"/>
      <c r="H41" s="9"/>
      <c r="I41" s="60">
        <v>94.836001199696312</v>
      </c>
      <c r="J41" s="60">
        <v>71.917300909769708</v>
      </c>
      <c r="K41" s="60">
        <v>114.59350144963305</v>
      </c>
      <c r="L41" s="47">
        <v>860.9341167232194</v>
      </c>
      <c r="M41" s="47">
        <v>848.48545505508923</v>
      </c>
      <c r="N41" s="47">
        <v>838.65625206342702</v>
      </c>
      <c r="O41" s="59">
        <v>7.6485119670662671</v>
      </c>
      <c r="P41" s="59">
        <v>85.925965985550434</v>
      </c>
      <c r="Q41" s="59">
        <v>39.030613418261972</v>
      </c>
      <c r="R41" s="58"/>
      <c r="S41" s="14" t="s">
        <v>1501</v>
      </c>
      <c r="T41" s="8">
        <v>5.7418000599848158</v>
      </c>
      <c r="U41" s="52" t="s">
        <v>92</v>
      </c>
      <c r="V41" s="8">
        <v>6.4084667266514819</v>
      </c>
      <c r="W41" s="52" t="s">
        <v>92</v>
      </c>
      <c r="X41" s="8">
        <v>11.667</v>
      </c>
      <c r="Y41" s="61" t="s">
        <v>124</v>
      </c>
      <c r="Z41" s="8">
        <v>46.521280575854227</v>
      </c>
      <c r="AA41" s="61" t="s">
        <v>124</v>
      </c>
      <c r="AB41" s="8">
        <v>20.226643728632276</v>
      </c>
      <c r="AC41" s="52" t="s">
        <v>92</v>
      </c>
      <c r="AD41" s="52" t="s">
        <v>124</v>
      </c>
      <c r="AE41" s="8">
        <v>11.234337653590543</v>
      </c>
      <c r="AF41" s="8">
        <v>6.5857142857142854</v>
      </c>
      <c r="AG41" s="243" t="s">
        <v>1501</v>
      </c>
      <c r="AH41" s="61" t="s">
        <v>124</v>
      </c>
      <c r="AI41" s="8">
        <v>10.305517928188809</v>
      </c>
      <c r="AJ41" s="8">
        <v>7.3</v>
      </c>
      <c r="AK41" s="52" t="s">
        <v>92</v>
      </c>
      <c r="AL41" s="13" t="s">
        <v>1466</v>
      </c>
      <c r="AM41" s="8">
        <v>9.0430131120870332</v>
      </c>
      <c r="AN41" s="8">
        <v>4.7571428571428571</v>
      </c>
      <c r="AO41" s="14" t="s">
        <v>1501</v>
      </c>
      <c r="AP41" s="62" t="s">
        <v>1466</v>
      </c>
      <c r="AQ41" s="8">
        <v>8.3786625158993893</v>
      </c>
      <c r="AR41" s="8">
        <v>5.2333333333333334</v>
      </c>
      <c r="AS41" s="52" t="s">
        <v>92</v>
      </c>
      <c r="AT41" s="13" t="s">
        <v>1523</v>
      </c>
      <c r="AU41" s="8">
        <v>8.1317067135843537</v>
      </c>
      <c r="AV41" s="8">
        <v>4.7071428571428573</v>
      </c>
      <c r="AW41" s="58"/>
      <c r="AX41" s="14" t="s">
        <v>1501</v>
      </c>
      <c r="AY41" s="8">
        <v>4.698604046788156</v>
      </c>
      <c r="AZ41" s="14" t="s">
        <v>1501</v>
      </c>
      <c r="BA41" s="8">
        <v>2.349302023394078</v>
      </c>
      <c r="BB41" s="61" t="s">
        <v>92</v>
      </c>
      <c r="BC41" s="8">
        <v>3</v>
      </c>
      <c r="BD41" s="52" t="s">
        <v>124</v>
      </c>
      <c r="BE41" s="8">
        <v>60.177664748610503</v>
      </c>
      <c r="BF41" s="61" t="s">
        <v>124</v>
      </c>
      <c r="BG41" s="8">
        <v>1.2035532949722101</v>
      </c>
      <c r="BH41" s="243" t="s">
        <v>1501</v>
      </c>
      <c r="BI41" s="61" t="s">
        <v>124</v>
      </c>
      <c r="BJ41" s="8">
        <v>5.1030335817377175</v>
      </c>
      <c r="BK41" s="8">
        <v>21</v>
      </c>
      <c r="BL41" s="61" t="s">
        <v>92</v>
      </c>
      <c r="BM41" s="61" t="s">
        <v>124</v>
      </c>
      <c r="BN41" s="8">
        <v>4.9247557537293183</v>
      </c>
      <c r="BO41" s="8">
        <v>17.666666666666668</v>
      </c>
      <c r="BP41" s="243" t="s">
        <v>1501</v>
      </c>
      <c r="BQ41" s="13" t="s">
        <v>1466</v>
      </c>
      <c r="BR41" s="8">
        <v>4.7250845863599107</v>
      </c>
      <c r="BS41" s="8">
        <v>15</v>
      </c>
      <c r="BT41" s="52" t="s">
        <v>92</v>
      </c>
      <c r="BU41" s="62" t="s">
        <v>1466</v>
      </c>
      <c r="BV41" s="8">
        <v>4.481406944603167</v>
      </c>
      <c r="BW41" s="8">
        <v>12.666666666666666</v>
      </c>
      <c r="BX41" s="14" t="s">
        <v>1501</v>
      </c>
      <c r="BY41" s="62" t="s">
        <v>1523</v>
      </c>
      <c r="BZ41" s="8">
        <v>3.9031725759625422</v>
      </c>
      <c r="CA41" s="8">
        <v>15</v>
      </c>
      <c r="CB41" s="8"/>
      <c r="CC41" s="59"/>
      <c r="CD41" s="59"/>
      <c r="CE41" s="555"/>
      <c r="CF41" s="555"/>
      <c r="CG41" s="555"/>
      <c r="CH41" s="555"/>
      <c r="CI41" s="408"/>
      <c r="CJ41" s="408"/>
      <c r="CK41" s="555"/>
      <c r="CL41" s="8"/>
      <c r="CM41" s="8"/>
      <c r="CN41" s="8"/>
    </row>
    <row r="42" spans="1:92" x14ac:dyDescent="0.45">
      <c r="A42" s="9">
        <v>33</v>
      </c>
      <c r="B42" s="9" t="s">
        <v>1400</v>
      </c>
      <c r="C42" s="61" t="s">
        <v>1801</v>
      </c>
      <c r="D42" s="63"/>
      <c r="E42" s="78" t="s">
        <v>1876</v>
      </c>
      <c r="F42" s="56" t="s">
        <v>1909</v>
      </c>
      <c r="G42" s="224"/>
      <c r="H42" s="9"/>
      <c r="I42" s="60">
        <v>120.12560151961533</v>
      </c>
      <c r="J42" s="60">
        <v>99.577801259681138</v>
      </c>
      <c r="K42" s="60">
        <v>135.14130170956724</v>
      </c>
      <c r="L42" s="47">
        <v>1393.5125700054457</v>
      </c>
      <c r="M42" s="47">
        <v>1377.3917280771338</v>
      </c>
      <c r="N42" s="47">
        <v>1364.6294340359568</v>
      </c>
      <c r="O42" s="59">
        <v>12.22560436801888</v>
      </c>
      <c r="P42" s="59">
        <v>178.91634276622781</v>
      </c>
      <c r="Q42" s="59">
        <v>98.582078883694109</v>
      </c>
      <c r="R42" s="58"/>
      <c r="S42" s="52" t="s">
        <v>171</v>
      </c>
      <c r="T42" s="8">
        <v>8.2075360911769195</v>
      </c>
      <c r="U42" s="52" t="s">
        <v>171</v>
      </c>
      <c r="V42" s="8">
        <v>10.259420113971149</v>
      </c>
      <c r="W42" s="52" t="s">
        <v>92</v>
      </c>
      <c r="X42" s="8">
        <v>11.667</v>
      </c>
      <c r="Y42" s="78" t="s">
        <v>1476</v>
      </c>
      <c r="Z42" s="8">
        <v>61.062800759807665</v>
      </c>
      <c r="AA42" s="61" t="s">
        <v>124</v>
      </c>
      <c r="AB42" s="8">
        <v>25.504473360615375</v>
      </c>
      <c r="AC42" s="52" t="s">
        <v>171</v>
      </c>
      <c r="AD42" s="52" t="s">
        <v>124</v>
      </c>
      <c r="AE42" s="8">
        <v>14.634560172277245</v>
      </c>
      <c r="AF42" s="8">
        <v>8.0142857142857142</v>
      </c>
      <c r="AG42" s="61" t="s">
        <v>92</v>
      </c>
      <c r="AH42" s="61" t="s">
        <v>124</v>
      </c>
      <c r="AI42" s="8">
        <v>13.900443023542962</v>
      </c>
      <c r="AJ42" s="8">
        <v>6.5857142857142854</v>
      </c>
      <c r="AK42" s="52" t="s">
        <v>171</v>
      </c>
      <c r="AL42" s="69" t="s">
        <v>1476</v>
      </c>
      <c r="AM42" s="8">
        <v>11.492680519581613</v>
      </c>
      <c r="AN42" s="8">
        <v>10.414285714285715</v>
      </c>
      <c r="AO42" s="52" t="s">
        <v>171</v>
      </c>
      <c r="AP42" s="62" t="s">
        <v>1523</v>
      </c>
      <c r="AQ42" s="8">
        <v>11.327565296592986</v>
      </c>
      <c r="AR42" s="8">
        <v>5.6595238095238098</v>
      </c>
      <c r="AS42" s="52" t="s">
        <v>92</v>
      </c>
      <c r="AT42" s="69" t="s">
        <v>1476</v>
      </c>
      <c r="AU42" s="8">
        <v>10.455135255931266</v>
      </c>
      <c r="AV42" s="8">
        <v>8.9857142857142858</v>
      </c>
      <c r="AW42" s="58"/>
      <c r="AX42" s="52" t="s">
        <v>171</v>
      </c>
      <c r="AY42" s="8">
        <v>6.6218781511179978</v>
      </c>
      <c r="AZ42" s="52" t="s">
        <v>171</v>
      </c>
      <c r="BA42" s="8">
        <v>3.3109390755589989</v>
      </c>
      <c r="BB42" s="61" t="s">
        <v>171</v>
      </c>
      <c r="BC42" s="8">
        <v>3.5</v>
      </c>
      <c r="BD42" s="69" t="s">
        <v>1476</v>
      </c>
      <c r="BE42" s="8">
        <v>79.081640987749964</v>
      </c>
      <c r="BF42" s="61" t="s">
        <v>124</v>
      </c>
      <c r="BG42" s="8">
        <v>1.5191675069647994</v>
      </c>
      <c r="BH42" s="61" t="s">
        <v>171</v>
      </c>
      <c r="BI42" s="61" t="s">
        <v>124</v>
      </c>
      <c r="BJ42" s="8">
        <v>8.0635750933979402</v>
      </c>
      <c r="BK42" s="8">
        <v>15.285714285714286</v>
      </c>
      <c r="BL42" s="61" t="s">
        <v>171</v>
      </c>
      <c r="BM42" s="78" t="s">
        <v>1476</v>
      </c>
      <c r="BN42" s="8">
        <v>6.4869565209801765</v>
      </c>
      <c r="BO42" s="8">
        <v>23.857142857142858</v>
      </c>
      <c r="BP42" s="61" t="s">
        <v>92</v>
      </c>
      <c r="BQ42" s="52" t="s">
        <v>124</v>
      </c>
      <c r="BR42" s="8">
        <v>6.0971434515791483</v>
      </c>
      <c r="BS42" s="8">
        <v>17.666666666666668</v>
      </c>
      <c r="BT42" s="52" t="s">
        <v>171</v>
      </c>
      <c r="BU42" s="62" t="s">
        <v>1523</v>
      </c>
      <c r="BV42" s="8">
        <v>5.9401861046081796</v>
      </c>
      <c r="BW42" s="8">
        <v>11</v>
      </c>
      <c r="BX42" s="52" t="s">
        <v>92</v>
      </c>
      <c r="BY42" s="78" t="s">
        <v>1476</v>
      </c>
      <c r="BZ42" s="8">
        <v>4.6949697106699979</v>
      </c>
      <c r="CA42" s="8">
        <v>27.666666666666668</v>
      </c>
      <c r="CB42" s="8"/>
      <c r="CC42" s="59" t="s">
        <v>4023</v>
      </c>
      <c r="CD42" s="59"/>
      <c r="CE42" s="555">
        <v>98.582078883694109</v>
      </c>
      <c r="CF42" s="555">
        <v>72.616668117569589</v>
      </c>
      <c r="CG42" s="555"/>
      <c r="CH42" s="555"/>
      <c r="CI42" s="408"/>
      <c r="CJ42" s="408"/>
      <c r="CK42" s="555"/>
      <c r="CL42" s="59"/>
      <c r="CM42" s="8"/>
      <c r="CN42" s="8"/>
    </row>
    <row r="43" spans="1:92" x14ac:dyDescent="0.45">
      <c r="A43" s="9">
        <v>34</v>
      </c>
      <c r="B43" s="9" t="s">
        <v>1398</v>
      </c>
      <c r="C43" s="61" t="s">
        <v>1815</v>
      </c>
      <c r="D43" s="63"/>
      <c r="E43" s="78" t="s">
        <v>1917</v>
      </c>
      <c r="F43" s="56" t="s">
        <v>1918</v>
      </c>
      <c r="G43" s="61" t="s">
        <v>1919</v>
      </c>
      <c r="H43" s="9"/>
      <c r="I43" s="60">
        <v>173.07570218944576</v>
      </c>
      <c r="J43" s="60">
        <v>135.14130170956724</v>
      </c>
      <c r="K43" s="60">
        <v>162.80180205947869</v>
      </c>
      <c r="L43" s="47">
        <v>2567.2003014687643</v>
      </c>
      <c r="M43" s="47">
        <v>2438.4972599884122</v>
      </c>
      <c r="N43" s="47">
        <v>2340.1962840918468</v>
      </c>
      <c r="O43" s="59">
        <v>19.286489570926847</v>
      </c>
      <c r="P43" s="59">
        <v>392.09893430019423</v>
      </c>
      <c r="Q43" s="59">
        <v>243.89501660750381</v>
      </c>
      <c r="R43" s="58"/>
      <c r="S43" s="51" t="s">
        <v>1</v>
      </c>
      <c r="T43" s="8">
        <v>13.980677664208432</v>
      </c>
      <c r="U43" s="52" t="s">
        <v>171</v>
      </c>
      <c r="V43" s="8">
        <v>14.23067766420843</v>
      </c>
      <c r="W43" s="67" t="s">
        <v>27</v>
      </c>
      <c r="X43" s="8">
        <v>15</v>
      </c>
      <c r="Y43" s="78" t="s">
        <v>79</v>
      </c>
      <c r="Z43" s="8">
        <v>146.38358983913443</v>
      </c>
      <c r="AA43" s="245" t="s">
        <v>97</v>
      </c>
      <c r="AB43" s="8">
        <v>43.723471001906887</v>
      </c>
      <c r="AC43" s="52" t="s">
        <v>171</v>
      </c>
      <c r="AD43" s="69" t="s">
        <v>79</v>
      </c>
      <c r="AE43" s="8">
        <v>20.330238577540744</v>
      </c>
      <c r="AF43" s="8">
        <v>15.600000000000001</v>
      </c>
      <c r="AG43" s="61" t="s">
        <v>171</v>
      </c>
      <c r="AH43" s="78" t="s">
        <v>153</v>
      </c>
      <c r="AI43" s="8">
        <v>19.986887358343701</v>
      </c>
      <c r="AJ43" s="8">
        <v>9.3142857142857149</v>
      </c>
      <c r="AK43" s="67" t="s">
        <v>27</v>
      </c>
      <c r="AL43" s="69" t="s">
        <v>79</v>
      </c>
      <c r="AM43" s="8">
        <v>19.953643643984915</v>
      </c>
      <c r="AN43" s="8">
        <v>10.4</v>
      </c>
      <c r="AO43" s="67" t="s">
        <v>27</v>
      </c>
      <c r="AP43" s="78" t="s">
        <v>153</v>
      </c>
      <c r="AQ43" s="8">
        <v>19.444214051059834</v>
      </c>
      <c r="AR43" s="8">
        <v>6.9333333333333336</v>
      </c>
      <c r="AS43" s="52" t="s">
        <v>171</v>
      </c>
      <c r="AT43" s="52" t="s">
        <v>167</v>
      </c>
      <c r="AU43" s="8">
        <v>18.815664172074694</v>
      </c>
      <c r="AV43" s="8">
        <v>15.200000000000001</v>
      </c>
      <c r="AW43" s="58"/>
      <c r="AX43" s="51" t="s">
        <v>1</v>
      </c>
      <c r="AY43" s="8">
        <v>11.124928578082578</v>
      </c>
      <c r="AZ43" s="52" t="s">
        <v>171</v>
      </c>
      <c r="BA43" s="8">
        <v>4.5499714312330308</v>
      </c>
      <c r="BB43" s="245" t="s">
        <v>27</v>
      </c>
      <c r="BC43" s="8">
        <v>4</v>
      </c>
      <c r="BD43" s="69" t="s">
        <v>79</v>
      </c>
      <c r="BE43" s="8">
        <v>162.99885724932125</v>
      </c>
      <c r="BF43" s="78" t="s">
        <v>79</v>
      </c>
      <c r="BG43" s="8">
        <v>2.5076747269126347</v>
      </c>
      <c r="BH43" s="61" t="s">
        <v>171</v>
      </c>
      <c r="BI43" s="78" t="s">
        <v>79</v>
      </c>
      <c r="BJ43" s="8">
        <v>12.645899903690093</v>
      </c>
      <c r="BK43" s="8">
        <v>19.571428571428573</v>
      </c>
      <c r="BL43" s="245" t="s">
        <v>27</v>
      </c>
      <c r="BM43" s="78" t="s">
        <v>79</v>
      </c>
      <c r="BN43" s="8">
        <v>12.51078836735314</v>
      </c>
      <c r="BO43" s="8">
        <v>17.25</v>
      </c>
      <c r="BP43" s="61" t="s">
        <v>171</v>
      </c>
      <c r="BQ43" s="52" t="s">
        <v>167</v>
      </c>
      <c r="BR43" s="8">
        <v>11.956123747519017</v>
      </c>
      <c r="BS43" s="8">
        <v>19.571428571428573</v>
      </c>
      <c r="BT43" s="67" t="s">
        <v>27</v>
      </c>
      <c r="BU43" s="61" t="s">
        <v>167</v>
      </c>
      <c r="BV43" s="8">
        <v>11.728185192235646</v>
      </c>
      <c r="BW43" s="8">
        <v>17.25</v>
      </c>
      <c r="BX43" s="52" t="s">
        <v>171</v>
      </c>
      <c r="BY43" s="78" t="s">
        <v>153</v>
      </c>
      <c r="BZ43" s="8">
        <v>11.606759470039059</v>
      </c>
      <c r="CA43" s="8">
        <v>16.714285714285715</v>
      </c>
      <c r="CB43" s="8"/>
      <c r="CC43" s="59" t="s">
        <v>4028</v>
      </c>
      <c r="CD43" s="59" t="s">
        <v>4029</v>
      </c>
      <c r="CE43" s="555">
        <v>117.68025920513185</v>
      </c>
      <c r="CF43" s="555">
        <v>106.0577076305355</v>
      </c>
      <c r="CG43" s="555" t="s">
        <v>4026</v>
      </c>
      <c r="CH43" s="555" t="s">
        <v>4027</v>
      </c>
      <c r="CI43" s="408">
        <v>237.49065903803651</v>
      </c>
      <c r="CJ43" s="408">
        <v>194.5261850914128</v>
      </c>
      <c r="CK43" s="555" t="s">
        <v>4024</v>
      </c>
      <c r="CL43" s="59" t="s">
        <v>4025</v>
      </c>
      <c r="CM43" s="8">
        <v>243.89501660750381</v>
      </c>
      <c r="CN43" s="8">
        <v>194.5261850914128</v>
      </c>
    </row>
    <row r="44" spans="1:92" x14ac:dyDescent="0.45">
      <c r="A44" s="9">
        <v>35</v>
      </c>
      <c r="B44" s="9" t="s">
        <v>1396</v>
      </c>
      <c r="C44" s="63" t="s">
        <v>1795</v>
      </c>
      <c r="D44" s="63"/>
      <c r="E44" s="61" t="s">
        <v>1920</v>
      </c>
      <c r="F44" s="56" t="s">
        <v>1921</v>
      </c>
      <c r="G44" s="76" t="s">
        <v>1794</v>
      </c>
      <c r="H44" s="9"/>
      <c r="I44" s="60">
        <v>96.416601219691259</v>
      </c>
      <c r="J44" s="60">
        <v>97.206901229688725</v>
      </c>
      <c r="K44" s="60">
        <v>147.78610186952676</v>
      </c>
      <c r="L44" s="47">
        <v>1155.6256280469379</v>
      </c>
      <c r="M44" s="47">
        <v>1242.5723173854294</v>
      </c>
      <c r="N44" s="47">
        <v>1316.8165661277812</v>
      </c>
      <c r="O44" s="59">
        <v>13.023445682623267</v>
      </c>
      <c r="P44" s="59">
        <v>139.07638507148513</v>
      </c>
      <c r="Q44" s="59">
        <v>61.222183395500117</v>
      </c>
      <c r="R44" s="58"/>
      <c r="S44" s="55" t="s">
        <v>95</v>
      </c>
      <c r="T44" s="8">
        <v>6.7849960731814756</v>
      </c>
      <c r="U44" s="13" t="s">
        <v>287</v>
      </c>
      <c r="V44" s="8">
        <v>7.2909684044819913</v>
      </c>
      <c r="W44" s="13" t="s">
        <v>287</v>
      </c>
      <c r="X44" s="8">
        <v>10</v>
      </c>
      <c r="Y44" s="63" t="s">
        <v>1482</v>
      </c>
      <c r="Z44" s="8">
        <v>76.204948951359185</v>
      </c>
      <c r="AA44" s="63" t="s">
        <v>1482</v>
      </c>
      <c r="AB44" s="8">
        <v>19.539730500348508</v>
      </c>
      <c r="AC44" s="13" t="s">
        <v>287</v>
      </c>
      <c r="AD44" s="12" t="s">
        <v>1482</v>
      </c>
      <c r="AE44" s="8">
        <v>10.678923877806772</v>
      </c>
      <c r="AF44" s="8">
        <v>14.1</v>
      </c>
      <c r="AG44" s="224" t="s">
        <v>95</v>
      </c>
      <c r="AH44" s="63" t="s">
        <v>1482</v>
      </c>
      <c r="AI44" s="8">
        <v>9.6681147438371777</v>
      </c>
      <c r="AJ44" s="8">
        <v>14.9</v>
      </c>
      <c r="AK44" s="13" t="s">
        <v>287</v>
      </c>
      <c r="AL44" s="13" t="s">
        <v>1466</v>
      </c>
      <c r="AM44" s="8">
        <v>9.4409003158973483</v>
      </c>
      <c r="AN44" s="8">
        <v>5.2333333333333334</v>
      </c>
      <c r="AO44" s="13" t="s">
        <v>287</v>
      </c>
      <c r="AP44" s="63" t="s">
        <v>1518</v>
      </c>
      <c r="AQ44" s="8">
        <v>9.0965254185083353</v>
      </c>
      <c r="AR44" s="8">
        <v>7.2333333333333334</v>
      </c>
      <c r="AS44" s="55" t="s">
        <v>95</v>
      </c>
      <c r="AT44" s="13" t="s">
        <v>1466</v>
      </c>
      <c r="AU44" s="8">
        <v>8.5725994997954</v>
      </c>
      <c r="AV44" s="8">
        <v>5.5666666666666673</v>
      </c>
      <c r="AW44" s="58"/>
      <c r="AX44" s="55" t="s">
        <v>95</v>
      </c>
      <c r="AY44" s="8">
        <v>6.013663263423946</v>
      </c>
      <c r="AZ44" s="13" t="s">
        <v>287</v>
      </c>
      <c r="BA44" s="8">
        <v>2.0667697698199832</v>
      </c>
      <c r="BB44" s="224" t="s">
        <v>3581</v>
      </c>
      <c r="BC44" s="8">
        <v>2</v>
      </c>
      <c r="BD44" s="12" t="s">
        <v>1482</v>
      </c>
      <c r="BE44" s="8">
        <v>83.725443846495097</v>
      </c>
      <c r="BF44" s="63" t="s">
        <v>1482</v>
      </c>
      <c r="BG44" s="8">
        <v>1.3954240641082516</v>
      </c>
      <c r="BH44" s="62" t="s">
        <v>287</v>
      </c>
      <c r="BI44" s="63" t="s">
        <v>1482</v>
      </c>
      <c r="BJ44" s="8">
        <v>4.7009205464869224</v>
      </c>
      <c r="BK44" s="8">
        <v>31</v>
      </c>
      <c r="BL44" s="224" t="s">
        <v>95</v>
      </c>
      <c r="BM44" s="63" t="s">
        <v>1482</v>
      </c>
      <c r="BN44" s="8">
        <v>4.6407121445398243</v>
      </c>
      <c r="BO44" s="8">
        <v>31</v>
      </c>
      <c r="BP44" s="62" t="s">
        <v>287</v>
      </c>
      <c r="BQ44" s="12" t="s">
        <v>1518</v>
      </c>
      <c r="BR44" s="8">
        <v>4.2615227271021725</v>
      </c>
      <c r="BS44" s="8">
        <v>23.5</v>
      </c>
      <c r="BT44" s="55" t="s">
        <v>95</v>
      </c>
      <c r="BU44" s="63" t="s">
        <v>1518</v>
      </c>
      <c r="BV44" s="8">
        <v>4.2019548400694049</v>
      </c>
      <c r="BW44" s="8">
        <v>23.5</v>
      </c>
      <c r="BX44" s="13" t="s">
        <v>287</v>
      </c>
      <c r="BY44" s="62" t="s">
        <v>1466</v>
      </c>
      <c r="BZ44" s="8">
        <v>4.0416727268934753</v>
      </c>
      <c r="CA44" s="8">
        <v>18.5</v>
      </c>
      <c r="CB44" s="8"/>
      <c r="CC44" s="59" t="s">
        <v>5592</v>
      </c>
      <c r="CD44" s="59"/>
      <c r="CE44" s="555">
        <v>61.222183395500117</v>
      </c>
      <c r="CF44" s="555">
        <v>44.444615208979776</v>
      </c>
      <c r="CG44" s="555"/>
      <c r="CH44" s="555"/>
      <c r="CI44" s="408"/>
      <c r="CJ44" s="408"/>
      <c r="CK44" s="555"/>
      <c r="CL44" s="8"/>
      <c r="CM44" s="8"/>
      <c r="CN44" s="8"/>
    </row>
    <row r="45" spans="1:92" x14ac:dyDescent="0.45">
      <c r="A45" s="9">
        <v>36</v>
      </c>
      <c r="B45" s="9" t="s">
        <v>1394</v>
      </c>
      <c r="C45" s="63" t="s">
        <v>1795</v>
      </c>
      <c r="D45" s="63"/>
      <c r="E45" s="61" t="s">
        <v>1920</v>
      </c>
      <c r="F45" s="56" t="s">
        <v>1921</v>
      </c>
      <c r="G45" s="76" t="s">
        <v>1794</v>
      </c>
      <c r="H45" s="9"/>
      <c r="I45" s="60">
        <v>152.52790192951159</v>
      </c>
      <c r="J45" s="60">
        <v>139.88310176955207</v>
      </c>
      <c r="K45" s="60">
        <v>182.55930230941541</v>
      </c>
      <c r="L45" s="47">
        <v>2437.4398489573423</v>
      </c>
      <c r="M45" s="47">
        <v>2475.5916644190756</v>
      </c>
      <c r="N45" s="47">
        <v>2506.5426311623673</v>
      </c>
      <c r="O45" s="59">
        <v>22.334504724683089</v>
      </c>
      <c r="P45" s="59">
        <v>391.30027963849841</v>
      </c>
      <c r="Q45" s="59">
        <v>239.35655387289279</v>
      </c>
      <c r="R45" s="58"/>
      <c r="S45" s="12" t="s">
        <v>161</v>
      </c>
      <c r="T45" s="8">
        <v>19.303348231541388</v>
      </c>
      <c r="U45" s="12" t="s">
        <v>161</v>
      </c>
      <c r="V45" s="8">
        <v>12.868898821027592</v>
      </c>
      <c r="W45" s="49" t="s">
        <v>74</v>
      </c>
      <c r="X45" s="8">
        <v>13.635999999999999</v>
      </c>
      <c r="Y45" s="63" t="s">
        <v>1482</v>
      </c>
      <c r="Z45" s="8">
        <v>119.97176350501903</v>
      </c>
      <c r="AA45" s="63" t="s">
        <v>1482</v>
      </c>
      <c r="AB45" s="8">
        <v>30.761990642312572</v>
      </c>
      <c r="AC45" s="12" t="s">
        <v>161</v>
      </c>
      <c r="AD45" s="51" t="s">
        <v>1527</v>
      </c>
      <c r="AE45" s="8">
        <v>17.519989113797134</v>
      </c>
      <c r="AF45" s="8">
        <v>9.418181818181818</v>
      </c>
      <c r="AG45" s="63" t="s">
        <v>161</v>
      </c>
      <c r="AH45" s="63" t="s">
        <v>63</v>
      </c>
      <c r="AI45" s="8">
        <v>17.470057835346658</v>
      </c>
      <c r="AJ45" s="8">
        <v>10.318181818181818</v>
      </c>
      <c r="AK45" s="13" t="s">
        <v>287</v>
      </c>
      <c r="AL45" s="51" t="s">
        <v>1527</v>
      </c>
      <c r="AM45" s="8">
        <v>17.116393293096053</v>
      </c>
      <c r="AN45" s="8">
        <v>7.6000000000000005</v>
      </c>
      <c r="AO45" s="13" t="s">
        <v>287</v>
      </c>
      <c r="AP45" s="63" t="s">
        <v>63</v>
      </c>
      <c r="AQ45" s="8">
        <v>17.098515202409548</v>
      </c>
      <c r="AR45" s="8">
        <v>8.5</v>
      </c>
      <c r="AS45" s="12" t="s">
        <v>161</v>
      </c>
      <c r="AT45" s="12" t="s">
        <v>1482</v>
      </c>
      <c r="AU45" s="8">
        <v>16.561124117483224</v>
      </c>
      <c r="AV45" s="8">
        <v>18.899999999999999</v>
      </c>
      <c r="AW45" s="58"/>
      <c r="AX45" s="12" t="s">
        <v>161</v>
      </c>
      <c r="AY45" s="8">
        <v>20.035482160803046</v>
      </c>
      <c r="AZ45" s="12" t="s">
        <v>161</v>
      </c>
      <c r="BA45" s="8">
        <v>6.6784940536010149</v>
      </c>
      <c r="BB45" s="246" t="s">
        <v>74</v>
      </c>
      <c r="BC45" s="8">
        <v>3.6666666666666998</v>
      </c>
      <c r="BD45" s="12" t="s">
        <v>5529</v>
      </c>
      <c r="BE45" s="8">
        <v>131.86893985552095</v>
      </c>
      <c r="BF45" s="63" t="s">
        <v>1482</v>
      </c>
      <c r="BG45" s="8">
        <v>2.1978156642586826</v>
      </c>
      <c r="BH45" s="63" t="s">
        <v>161</v>
      </c>
      <c r="BI45" s="63" t="s">
        <v>1482</v>
      </c>
      <c r="BJ45" s="8">
        <v>10.716895531082303</v>
      </c>
      <c r="BK45" s="8">
        <v>31</v>
      </c>
      <c r="BL45" s="63" t="s">
        <v>161</v>
      </c>
      <c r="BM45" s="57" t="s">
        <v>1527</v>
      </c>
      <c r="BN45" s="8">
        <v>10.273287984392613</v>
      </c>
      <c r="BO45" s="8">
        <v>26</v>
      </c>
      <c r="BP45" s="63" t="s">
        <v>161</v>
      </c>
      <c r="BQ45" s="12" t="s">
        <v>63</v>
      </c>
      <c r="BR45" s="8">
        <v>10.156006436987679</v>
      </c>
      <c r="BS45" s="8">
        <v>36</v>
      </c>
      <c r="BT45" s="12" t="s">
        <v>161</v>
      </c>
      <c r="BU45" s="224" t="s">
        <v>82</v>
      </c>
      <c r="BV45" s="8">
        <v>9.6100845299225313</v>
      </c>
      <c r="BW45" s="8">
        <v>28.5</v>
      </c>
      <c r="BX45" s="49" t="s">
        <v>74</v>
      </c>
      <c r="BY45" s="63" t="s">
        <v>1482</v>
      </c>
      <c r="BZ45" s="8">
        <v>9.4659044354621873</v>
      </c>
      <c r="CA45" s="8">
        <v>17.363636363636363</v>
      </c>
      <c r="CB45" s="8"/>
      <c r="CC45" s="59" t="s">
        <v>4031</v>
      </c>
      <c r="CD45" s="59" t="s">
        <v>4032</v>
      </c>
      <c r="CE45" s="555">
        <v>124.1517300846166</v>
      </c>
      <c r="CF45" s="555">
        <v>112.53851259586756</v>
      </c>
      <c r="CG45" s="555" t="s">
        <v>4030</v>
      </c>
      <c r="CH45" s="555"/>
      <c r="CI45" s="408">
        <v>239.35655387289279</v>
      </c>
      <c r="CJ45" s="408">
        <v>191.23949034573585</v>
      </c>
      <c r="CK45" s="555"/>
      <c r="CL45" s="8"/>
      <c r="CM45" s="8"/>
      <c r="CN45" s="8"/>
    </row>
    <row r="46" spans="1:92" x14ac:dyDescent="0.45">
      <c r="A46" s="9">
        <v>37</v>
      </c>
      <c r="B46" s="9" t="s">
        <v>1388</v>
      </c>
      <c r="C46" s="73" t="s">
        <v>1802</v>
      </c>
      <c r="D46" s="63"/>
      <c r="E46" s="78" t="s">
        <v>1897</v>
      </c>
      <c r="F46" s="245" t="s">
        <v>1898</v>
      </c>
      <c r="G46" s="224"/>
      <c r="H46" s="9"/>
      <c r="I46" s="60">
        <v>87.723301109719088</v>
      </c>
      <c r="J46" s="60">
        <v>97.997201239686191</v>
      </c>
      <c r="K46" s="60">
        <v>103.52930130966848</v>
      </c>
      <c r="L46" s="47">
        <v>883.59539551359046</v>
      </c>
      <c r="M46" s="47">
        <v>925.25466041277264</v>
      </c>
      <c r="N46" s="47">
        <v>959.99186103160571</v>
      </c>
      <c r="O46" s="59">
        <v>9.1928392133344623</v>
      </c>
      <c r="P46" s="59">
        <v>89.538916249361534</v>
      </c>
      <c r="Q46" s="59">
        <v>52.010098286718872</v>
      </c>
      <c r="R46" s="58"/>
      <c r="S46" s="68" t="s">
        <v>138</v>
      </c>
      <c r="T46" s="8">
        <v>6.2633980665831448</v>
      </c>
      <c r="U46" s="68" t="s">
        <v>138</v>
      </c>
      <c r="V46" s="8">
        <v>6.2633980665831448</v>
      </c>
      <c r="W46" s="13" t="s">
        <v>290</v>
      </c>
      <c r="X46" s="8">
        <v>12.5</v>
      </c>
      <c r="Y46" s="73" t="s">
        <v>3534</v>
      </c>
      <c r="Z46" s="8">
        <v>37.843786466082015</v>
      </c>
      <c r="AA46" s="62" t="s">
        <v>52</v>
      </c>
      <c r="AB46" s="8">
        <v>23.359396706001203</v>
      </c>
      <c r="AC46" s="13" t="s">
        <v>290</v>
      </c>
      <c r="AD46" s="68" t="s">
        <v>76</v>
      </c>
      <c r="AE46" s="8">
        <v>9.7400720464557793</v>
      </c>
      <c r="AF46" s="8">
        <v>6.2</v>
      </c>
      <c r="AG46" s="73" t="s">
        <v>138</v>
      </c>
      <c r="AH46" s="73" t="s">
        <v>76</v>
      </c>
      <c r="AI46" s="8">
        <v>9.6056634443052413</v>
      </c>
      <c r="AJ46" s="8">
        <v>7.2</v>
      </c>
      <c r="AK46" s="13" t="s">
        <v>290</v>
      </c>
      <c r="AL46" s="13" t="s">
        <v>52</v>
      </c>
      <c r="AM46" s="8">
        <v>9.3211934184643734</v>
      </c>
      <c r="AN46" s="8">
        <v>3.3666666666666667</v>
      </c>
      <c r="AO46" s="68" t="s">
        <v>138</v>
      </c>
      <c r="AP46" s="62" t="s">
        <v>52</v>
      </c>
      <c r="AQ46" s="8">
        <v>9.2304722106143782</v>
      </c>
      <c r="AR46" s="8">
        <v>4.0333333333333332</v>
      </c>
      <c r="AS46" s="68" t="s">
        <v>138</v>
      </c>
      <c r="AT46" s="13" t="s">
        <v>1466</v>
      </c>
      <c r="AU46" s="8">
        <v>8.3711118788611945</v>
      </c>
      <c r="AV46" s="8">
        <v>5.2333333333333334</v>
      </c>
      <c r="AW46" s="58"/>
      <c r="AX46" s="68" t="s">
        <v>138</v>
      </c>
      <c r="AY46" s="8">
        <v>5.1054504919348531</v>
      </c>
      <c r="AZ46" s="68" t="s">
        <v>138</v>
      </c>
      <c r="BA46" s="8">
        <v>2.5527252459674266</v>
      </c>
      <c r="BB46" s="62" t="s">
        <v>290</v>
      </c>
      <c r="BC46" s="8">
        <v>3.5</v>
      </c>
      <c r="BD46" s="13" t="s">
        <v>52</v>
      </c>
      <c r="BE46" s="8">
        <v>75.126189437712625</v>
      </c>
      <c r="BF46" s="73" t="s">
        <v>76</v>
      </c>
      <c r="BG46" s="8">
        <v>1.137850134164051</v>
      </c>
      <c r="BH46" s="73" t="s">
        <v>138</v>
      </c>
      <c r="BI46" s="73" t="s">
        <v>76</v>
      </c>
      <c r="BJ46" s="8">
        <v>5.6576751838840842</v>
      </c>
      <c r="BK46" s="8">
        <v>19.333333333333332</v>
      </c>
      <c r="BL46" s="62" t="s">
        <v>290</v>
      </c>
      <c r="BM46" s="73" t="s">
        <v>76</v>
      </c>
      <c r="BN46" s="8">
        <v>5.5545102768101069</v>
      </c>
      <c r="BO46" s="8">
        <v>16.714285714285715</v>
      </c>
      <c r="BP46" s="73" t="s">
        <v>138</v>
      </c>
      <c r="BQ46" s="13" t="s">
        <v>52</v>
      </c>
      <c r="BR46" s="8">
        <v>5.5351963771350379</v>
      </c>
      <c r="BS46" s="8">
        <v>24.333333333333332</v>
      </c>
      <c r="BT46" s="13" t="s">
        <v>290</v>
      </c>
      <c r="BU46" s="62" t="s">
        <v>52</v>
      </c>
      <c r="BV46" s="8">
        <v>5.4112505856367301</v>
      </c>
      <c r="BW46" s="8">
        <v>21</v>
      </c>
      <c r="BX46" s="68" t="s">
        <v>138</v>
      </c>
      <c r="BY46" s="73" t="s">
        <v>1468</v>
      </c>
      <c r="BZ46" s="8">
        <v>5.1759816889828532</v>
      </c>
      <c r="CA46" s="8">
        <v>17.666666666666668</v>
      </c>
      <c r="CB46" s="8"/>
      <c r="CC46" s="59"/>
      <c r="CD46" s="59"/>
      <c r="CE46" s="555"/>
      <c r="CF46" s="555"/>
      <c r="CG46" s="555"/>
      <c r="CH46" s="555"/>
      <c r="CI46" s="408"/>
      <c r="CJ46" s="408"/>
      <c r="CK46" s="555"/>
      <c r="CL46" s="8"/>
      <c r="CM46" s="8"/>
      <c r="CN46" s="8"/>
    </row>
    <row r="47" spans="1:92" x14ac:dyDescent="0.45">
      <c r="A47" s="9">
        <v>37</v>
      </c>
      <c r="B47" s="9" t="s">
        <v>1391</v>
      </c>
      <c r="C47" s="247" t="s">
        <v>1799</v>
      </c>
      <c r="D47" s="63"/>
      <c r="E47" s="56" t="s">
        <v>1922</v>
      </c>
      <c r="F47" s="247" t="s">
        <v>1799</v>
      </c>
      <c r="G47" s="224"/>
      <c r="H47" s="9"/>
      <c r="I47" s="60">
        <v>87.723301109719088</v>
      </c>
      <c r="J47" s="60">
        <v>97.997201239686191</v>
      </c>
      <c r="K47" s="60">
        <v>103.52930130966848</v>
      </c>
      <c r="L47" s="47">
        <v>883.59539551359046</v>
      </c>
      <c r="M47" s="47">
        <v>925.25466041277264</v>
      </c>
      <c r="N47" s="47">
        <v>959.99186103160571</v>
      </c>
      <c r="O47" s="59">
        <v>9.1928392133344623</v>
      </c>
      <c r="P47" s="59">
        <v>89.680648965041016</v>
      </c>
      <c r="Q47" s="59">
        <v>58.175774188742203</v>
      </c>
      <c r="R47" s="58"/>
      <c r="S47" s="55" t="s">
        <v>95</v>
      </c>
      <c r="T47" s="8">
        <v>6.2633980665831457</v>
      </c>
      <c r="U47" s="55" t="s">
        <v>95</v>
      </c>
      <c r="V47" s="8">
        <v>5.6939982423483135</v>
      </c>
      <c r="W47" s="72" t="s">
        <v>59</v>
      </c>
      <c r="X47" s="8">
        <v>15</v>
      </c>
      <c r="Y47" s="247" t="s">
        <v>132</v>
      </c>
      <c r="Z47" s="8">
        <v>69.424174865580881</v>
      </c>
      <c r="AA47" s="247" t="s">
        <v>132</v>
      </c>
      <c r="AB47" s="8">
        <v>22.394895117929316</v>
      </c>
      <c r="AC47" s="72" t="s">
        <v>59</v>
      </c>
      <c r="AD47" s="72" t="s">
        <v>132</v>
      </c>
      <c r="AE47" s="8">
        <v>9.7554897767554554</v>
      </c>
      <c r="AF47" s="8">
        <v>10.1</v>
      </c>
      <c r="AG47" s="247" t="s">
        <v>59</v>
      </c>
      <c r="AH47" s="247" t="s">
        <v>189</v>
      </c>
      <c r="AI47" s="8">
        <v>9.381514381771046</v>
      </c>
      <c r="AJ47" s="8">
        <v>6.6333333333333329</v>
      </c>
      <c r="AK47" s="55" t="s">
        <v>95</v>
      </c>
      <c r="AL47" s="72" t="s">
        <v>132</v>
      </c>
      <c r="AM47" s="8">
        <v>9.3658266334334979</v>
      </c>
      <c r="AN47" s="8">
        <v>14.100000000000001</v>
      </c>
      <c r="AO47" s="55" t="s">
        <v>95</v>
      </c>
      <c r="AP47" s="247" t="s">
        <v>189</v>
      </c>
      <c r="AQ47" s="8">
        <v>9.0554060150186384</v>
      </c>
      <c r="AR47" s="8">
        <v>8.8000000000000007</v>
      </c>
      <c r="AS47" s="55" t="s">
        <v>95</v>
      </c>
      <c r="AT47" s="65" t="s">
        <v>160</v>
      </c>
      <c r="AU47" s="8">
        <v>7.93015420903569</v>
      </c>
      <c r="AV47" s="8">
        <v>8.5</v>
      </c>
      <c r="AW47" s="58"/>
      <c r="AX47" s="55" t="s">
        <v>95</v>
      </c>
      <c r="AY47" s="8">
        <v>5.5616116577053925</v>
      </c>
      <c r="AZ47" s="72" t="s">
        <v>59</v>
      </c>
      <c r="BA47" s="8">
        <v>1.8684834973116178</v>
      </c>
      <c r="BB47" s="247" t="s">
        <v>59</v>
      </c>
      <c r="BC47" s="8">
        <v>4</v>
      </c>
      <c r="BD47" s="72" t="s">
        <v>132</v>
      </c>
      <c r="BE47" s="8">
        <v>89.951427325255153</v>
      </c>
      <c r="BF47" s="247" t="s">
        <v>132</v>
      </c>
      <c r="BG47" s="8">
        <v>1.1993523643367354</v>
      </c>
      <c r="BH47" s="247" t="s">
        <v>59</v>
      </c>
      <c r="BI47" s="247" t="s">
        <v>132</v>
      </c>
      <c r="BJ47" s="8">
        <v>6.328379387334075</v>
      </c>
      <c r="BK47" s="8">
        <v>19.75</v>
      </c>
      <c r="BL47" s="247" t="s">
        <v>59</v>
      </c>
      <c r="BM47" s="247" t="s">
        <v>189</v>
      </c>
      <c r="BN47" s="8">
        <v>5.9846376587835621</v>
      </c>
      <c r="BO47" s="8">
        <v>14.75</v>
      </c>
      <c r="BP47" s="247" t="s">
        <v>59</v>
      </c>
      <c r="BQ47" s="65" t="s">
        <v>160</v>
      </c>
      <c r="BR47" s="8">
        <v>5.1831229846999367</v>
      </c>
      <c r="BS47" s="8">
        <v>13.5</v>
      </c>
      <c r="BT47" s="55" t="s">
        <v>95</v>
      </c>
      <c r="BU47" s="247" t="s">
        <v>132</v>
      </c>
      <c r="BV47" s="8">
        <v>4.1421187804304562</v>
      </c>
      <c r="BW47" s="8">
        <v>38.5</v>
      </c>
      <c r="BX47" s="55" t="s">
        <v>95</v>
      </c>
      <c r="BY47" s="247" t="s">
        <v>189</v>
      </c>
      <c r="BZ47" s="8">
        <v>3.9846735991107214</v>
      </c>
      <c r="CA47" s="8">
        <v>28.5</v>
      </c>
      <c r="CB47" s="8"/>
      <c r="CC47" s="59"/>
      <c r="CD47" s="59"/>
      <c r="CE47" s="555"/>
      <c r="CF47" s="555"/>
      <c r="CG47" s="555"/>
      <c r="CH47" s="555"/>
      <c r="CI47" s="408"/>
      <c r="CJ47" s="408"/>
      <c r="CK47" s="555"/>
      <c r="CL47" s="8"/>
      <c r="CM47" s="8"/>
      <c r="CN47" s="8"/>
    </row>
    <row r="48" spans="1:92" x14ac:dyDescent="0.45">
      <c r="A48" s="9">
        <v>38</v>
      </c>
      <c r="B48" s="9" t="s">
        <v>275</v>
      </c>
      <c r="C48" s="73" t="s">
        <v>1802</v>
      </c>
      <c r="D48" s="63"/>
      <c r="E48" s="78" t="s">
        <v>1897</v>
      </c>
      <c r="F48" s="245" t="s">
        <v>1898</v>
      </c>
      <c r="G48" s="224"/>
      <c r="H48" s="9"/>
      <c r="I48" s="60">
        <v>145.41520183953435</v>
      </c>
      <c r="J48" s="60">
        <v>162.01150204948121</v>
      </c>
      <c r="K48" s="60">
        <v>151.73760191951411</v>
      </c>
      <c r="L48" s="47">
        <v>2279.9711034803872</v>
      </c>
      <c r="M48" s="47">
        <v>2337.935811672718</v>
      </c>
      <c r="N48" s="47">
        <v>2385.3668302798187</v>
      </c>
      <c r="O48" s="59">
        <v>21.052921392192843</v>
      </c>
      <c r="P48" s="59">
        <v>382.80858664785012</v>
      </c>
      <c r="Q48" s="59">
        <v>252.75033540064061</v>
      </c>
      <c r="R48" s="58"/>
      <c r="S48" s="68" t="s">
        <v>36</v>
      </c>
      <c r="T48" s="8">
        <v>13.214876954520884</v>
      </c>
      <c r="U48" s="68" t="s">
        <v>36</v>
      </c>
      <c r="V48" s="8">
        <v>12.013524504109894</v>
      </c>
      <c r="W48" s="65" t="s">
        <v>5451</v>
      </c>
      <c r="X48" s="8">
        <v>10</v>
      </c>
      <c r="Y48" s="73" t="s">
        <v>48</v>
      </c>
      <c r="Z48" s="8">
        <v>140.59859376595296</v>
      </c>
      <c r="AA48" s="62" t="s">
        <v>52</v>
      </c>
      <c r="AB48" s="8">
        <v>37.782371888455017</v>
      </c>
      <c r="AC48" s="68" t="s">
        <v>36</v>
      </c>
      <c r="AD48" s="68" t="s">
        <v>48</v>
      </c>
      <c r="AE48" s="8">
        <v>18.183157554077454</v>
      </c>
      <c r="AF48" s="8">
        <v>15</v>
      </c>
      <c r="AG48" s="73" t="s">
        <v>138</v>
      </c>
      <c r="AH48" s="73" t="s">
        <v>48</v>
      </c>
      <c r="AI48" s="8">
        <v>16.989122490690967</v>
      </c>
      <c r="AJ48" s="8">
        <v>14</v>
      </c>
      <c r="AK48" s="68" t="s">
        <v>36</v>
      </c>
      <c r="AL48" s="68" t="s">
        <v>19</v>
      </c>
      <c r="AM48" s="8">
        <v>16.795890729632742</v>
      </c>
      <c r="AN48" s="8">
        <v>15.200000000000001</v>
      </c>
      <c r="AO48" s="68" t="s">
        <v>36</v>
      </c>
      <c r="AP48" s="73" t="s">
        <v>76</v>
      </c>
      <c r="AQ48" s="8">
        <v>16.642697343533612</v>
      </c>
      <c r="AR48" s="8">
        <v>7.7000000000000011</v>
      </c>
      <c r="AS48" s="68" t="s">
        <v>36</v>
      </c>
      <c r="AT48" s="70" t="s">
        <v>9</v>
      </c>
      <c r="AU48" s="8">
        <v>16.60518561011256</v>
      </c>
      <c r="AV48" s="8">
        <v>15.900000000000002</v>
      </c>
      <c r="AW48" s="58"/>
      <c r="AX48" s="68" t="s">
        <v>36</v>
      </c>
      <c r="AY48" s="8">
        <v>11.208147169135312</v>
      </c>
      <c r="AZ48" s="68" t="s">
        <v>138</v>
      </c>
      <c r="BA48" s="8">
        <v>3.9027157230451039</v>
      </c>
      <c r="BB48" s="73" t="s">
        <v>36</v>
      </c>
      <c r="BC48" s="8">
        <v>3.3333333333333002</v>
      </c>
      <c r="BD48" s="68" t="s">
        <v>19</v>
      </c>
      <c r="BE48" s="8">
        <v>159.7934004087715</v>
      </c>
      <c r="BF48" s="73" t="s">
        <v>48</v>
      </c>
      <c r="BG48" s="8">
        <v>2.6991093575506877</v>
      </c>
      <c r="BH48" s="73" t="s">
        <v>36</v>
      </c>
      <c r="BI48" s="73" t="s">
        <v>48</v>
      </c>
      <c r="BJ48" s="8">
        <v>12.00547566260183</v>
      </c>
      <c r="BK48" s="8">
        <v>17.5</v>
      </c>
      <c r="BL48" s="73" t="s">
        <v>138</v>
      </c>
      <c r="BM48" s="73" t="s">
        <v>48</v>
      </c>
      <c r="BN48" s="8">
        <v>11.379351875230073</v>
      </c>
      <c r="BO48" s="8">
        <v>19.333333333333332</v>
      </c>
      <c r="BP48" s="74" t="s">
        <v>14</v>
      </c>
      <c r="BQ48" s="68" t="s">
        <v>48</v>
      </c>
      <c r="BR48" s="8">
        <v>10.841566344289037</v>
      </c>
      <c r="BS48" s="8">
        <v>19.333333333333332</v>
      </c>
      <c r="BT48" s="68" t="s">
        <v>36</v>
      </c>
      <c r="BU48" s="73" t="s">
        <v>19</v>
      </c>
      <c r="BV48" s="8">
        <v>9.9783431104741602</v>
      </c>
      <c r="BW48" s="8">
        <v>25</v>
      </c>
      <c r="BX48" s="68" t="s">
        <v>138</v>
      </c>
      <c r="BY48" s="73" t="s">
        <v>19</v>
      </c>
      <c r="BZ48" s="8">
        <v>9.5373187839749729</v>
      </c>
      <c r="CA48" s="8">
        <v>27.666666666666668</v>
      </c>
      <c r="CB48" s="8"/>
      <c r="CC48" s="59" t="s">
        <v>4033</v>
      </c>
      <c r="CD48" s="59" t="s">
        <v>4034</v>
      </c>
      <c r="CE48" s="555">
        <v>144.94734179750083</v>
      </c>
      <c r="CF48" s="555">
        <v>131.26747672875669</v>
      </c>
      <c r="CG48" s="555" t="s">
        <v>5593</v>
      </c>
      <c r="CH48" s="555"/>
      <c r="CI48" s="408">
        <v>252.75033540064061</v>
      </c>
      <c r="CJ48" s="408">
        <v>200.65151925426935</v>
      </c>
      <c r="CK48" s="555"/>
      <c r="CL48" s="8"/>
      <c r="CM48" s="8"/>
      <c r="CN48" s="8"/>
    </row>
    <row r="49" spans="1:92" x14ac:dyDescent="0.45">
      <c r="A49" s="9">
        <v>38</v>
      </c>
      <c r="B49" s="9" t="s">
        <v>60</v>
      </c>
      <c r="C49" s="247" t="s">
        <v>1816</v>
      </c>
      <c r="D49" s="57" t="s">
        <v>1787</v>
      </c>
      <c r="E49" s="61" t="s">
        <v>1923</v>
      </c>
      <c r="F49" s="245" t="s">
        <v>1924</v>
      </c>
      <c r="G49" s="76" t="s">
        <v>1794</v>
      </c>
      <c r="H49" s="9"/>
      <c r="I49" s="60">
        <v>146.20550184953183</v>
      </c>
      <c r="J49" s="60">
        <v>164.38240207947362</v>
      </c>
      <c r="K49" s="60">
        <v>151.73760191951411</v>
      </c>
      <c r="L49" s="47">
        <v>2309.0747120262959</v>
      </c>
      <c r="M49" s="47">
        <v>2369.2351628993856</v>
      </c>
      <c r="N49" s="47">
        <v>2418.4901178249538</v>
      </c>
      <c r="O49" s="59">
        <v>21.317517913076752</v>
      </c>
      <c r="P49" s="59">
        <v>357.45614529966167</v>
      </c>
      <c r="Q49" s="59">
        <v>217.37660628084123</v>
      </c>
      <c r="R49" s="58"/>
      <c r="S49" s="12" t="s">
        <v>161</v>
      </c>
      <c r="T49" s="8">
        <v>18.544660221943818</v>
      </c>
      <c r="U49" s="12" t="s">
        <v>161</v>
      </c>
      <c r="V49" s="8">
        <v>12.363106814629212</v>
      </c>
      <c r="W49" s="72" t="s">
        <v>59</v>
      </c>
      <c r="X49" s="8">
        <v>15</v>
      </c>
      <c r="Y49" s="247" t="s">
        <v>132</v>
      </c>
      <c r="Z49" s="8">
        <v>115.04029144263482</v>
      </c>
      <c r="AA49" s="247" t="s">
        <v>132</v>
      </c>
      <c r="AB49" s="8">
        <v>37.109771433108008</v>
      </c>
      <c r="AC49" s="12" t="s">
        <v>161</v>
      </c>
      <c r="AD49" s="12" t="s">
        <v>63</v>
      </c>
      <c r="AE49" s="8">
        <v>16.768187870520716</v>
      </c>
      <c r="AF49" s="8">
        <v>10.318181818181818</v>
      </c>
      <c r="AG49" s="63" t="s">
        <v>161</v>
      </c>
      <c r="AH49" s="247" t="s">
        <v>132</v>
      </c>
      <c r="AI49" s="8">
        <v>16.60148583768359</v>
      </c>
      <c r="AJ49" s="8">
        <v>18.100000000000001</v>
      </c>
      <c r="AK49" s="12" t="s">
        <v>161</v>
      </c>
      <c r="AL49" s="72" t="s">
        <v>189</v>
      </c>
      <c r="AM49" s="8">
        <v>16.232647727613745</v>
      </c>
      <c r="AN49" s="8">
        <v>10.118181818181819</v>
      </c>
      <c r="AO49" s="72" t="s">
        <v>59</v>
      </c>
      <c r="AP49" s="63" t="s">
        <v>63</v>
      </c>
      <c r="AQ49" s="8">
        <v>16.039213853414083</v>
      </c>
      <c r="AR49" s="8">
        <v>6.8333333333333339</v>
      </c>
      <c r="AS49" s="65" t="s">
        <v>14</v>
      </c>
      <c r="AT49" s="12" t="s">
        <v>63</v>
      </c>
      <c r="AU49" s="8">
        <v>15.869587772696748</v>
      </c>
      <c r="AV49" s="8">
        <v>8.5</v>
      </c>
      <c r="AW49" s="58"/>
      <c r="AX49" s="12" t="s">
        <v>161</v>
      </c>
      <c r="AY49" s="8">
        <v>19.246446630821573</v>
      </c>
      <c r="AZ49" s="12" t="s">
        <v>161</v>
      </c>
      <c r="BA49" s="8">
        <v>6.4154822102738578</v>
      </c>
      <c r="BB49" s="247" t="s">
        <v>59</v>
      </c>
      <c r="BC49" s="8">
        <v>4</v>
      </c>
      <c r="BD49" s="72" t="s">
        <v>132</v>
      </c>
      <c r="BE49" s="8">
        <v>149.25237887542528</v>
      </c>
      <c r="BF49" s="247" t="s">
        <v>132</v>
      </c>
      <c r="BG49" s="8">
        <v>1.9900317183390037</v>
      </c>
      <c r="BH49" s="247" t="s">
        <v>59</v>
      </c>
      <c r="BI49" s="247" t="s">
        <v>132</v>
      </c>
      <c r="BJ49" s="8">
        <v>10.197088008425991</v>
      </c>
      <c r="BK49" s="8">
        <v>19.75</v>
      </c>
      <c r="BL49" s="63" t="s">
        <v>161</v>
      </c>
      <c r="BM49" s="247" t="s">
        <v>132</v>
      </c>
      <c r="BN49" s="8">
        <v>10.125531474303765</v>
      </c>
      <c r="BO49" s="8">
        <v>38.5</v>
      </c>
      <c r="BP49" s="63" t="s">
        <v>161</v>
      </c>
      <c r="BQ49" s="72" t="s">
        <v>189</v>
      </c>
      <c r="BR49" s="8">
        <v>9.8267376519614871</v>
      </c>
      <c r="BS49" s="8">
        <v>28.5</v>
      </c>
      <c r="BT49" s="12" t="s">
        <v>161</v>
      </c>
      <c r="BU49" s="63" t="s">
        <v>63</v>
      </c>
      <c r="BV49" s="8">
        <v>9.7496166096245371</v>
      </c>
      <c r="BW49" s="8">
        <v>36</v>
      </c>
      <c r="BX49" s="72" t="s">
        <v>59</v>
      </c>
      <c r="BY49" s="247" t="s">
        <v>189</v>
      </c>
      <c r="BZ49" s="8">
        <v>9.6184638945827761</v>
      </c>
      <c r="CA49" s="8">
        <v>14.75</v>
      </c>
      <c r="CB49" s="8"/>
      <c r="CC49" s="59" t="s">
        <v>4036</v>
      </c>
      <c r="CD49" s="59" t="s">
        <v>4037</v>
      </c>
      <c r="CE49" s="555">
        <v>123.00262097906013</v>
      </c>
      <c r="CF49" s="555">
        <v>111.07334450673109</v>
      </c>
      <c r="CG49" s="555" t="s">
        <v>4035</v>
      </c>
      <c r="CH49" s="555"/>
      <c r="CI49" s="408">
        <v>217.37660628084123</v>
      </c>
      <c r="CJ49" s="408">
        <v>173.15524315877909</v>
      </c>
      <c r="CK49" s="555"/>
      <c r="CL49" s="8"/>
      <c r="CM49" s="8"/>
      <c r="CN49" s="8"/>
    </row>
    <row r="50" spans="1:92" x14ac:dyDescent="0.45">
      <c r="A50" s="9">
        <v>39</v>
      </c>
      <c r="B50" s="9" t="s">
        <v>1382</v>
      </c>
      <c r="C50" s="62" t="s">
        <v>1817</v>
      </c>
      <c r="D50" s="63"/>
      <c r="E50" s="61" t="s">
        <v>1920</v>
      </c>
      <c r="F50" s="245" t="s">
        <v>1925</v>
      </c>
      <c r="G50" s="75" t="s">
        <v>1890</v>
      </c>
      <c r="H50" s="9"/>
      <c r="I50" s="60">
        <v>75.078500949759587</v>
      </c>
      <c r="J50" s="60">
        <v>44.256800559858277</v>
      </c>
      <c r="K50" s="60">
        <v>210.21980265932683</v>
      </c>
      <c r="L50" s="47">
        <v>724.17313904489083</v>
      </c>
      <c r="M50" s="47">
        <v>787.25027464095297</v>
      </c>
      <c r="N50" s="47">
        <v>841.64538789905998</v>
      </c>
      <c r="O50" s="59">
        <v>8.9000407874648051</v>
      </c>
      <c r="P50" s="59">
        <v>85.793237820967533</v>
      </c>
      <c r="Q50" s="59">
        <v>41.49088753721027</v>
      </c>
      <c r="R50" s="58"/>
      <c r="S50" s="65" t="s">
        <v>14</v>
      </c>
      <c r="T50" s="8">
        <v>4.7539250474879795</v>
      </c>
      <c r="U50" s="13" t="s">
        <v>287</v>
      </c>
      <c r="V50" s="8">
        <v>6.9221617331498377</v>
      </c>
      <c r="W50" s="65" t="s">
        <v>3652</v>
      </c>
      <c r="X50" s="8">
        <v>10</v>
      </c>
      <c r="Y50" s="63" t="s">
        <v>63</v>
      </c>
      <c r="Z50" s="8">
        <v>46.047100569855751</v>
      </c>
      <c r="AA50" s="63" t="s">
        <v>84</v>
      </c>
      <c r="AB50" s="8">
        <v>14.324962245817304</v>
      </c>
      <c r="AC50" s="13" t="s">
        <v>287</v>
      </c>
      <c r="AD50" s="12" t="s">
        <v>84</v>
      </c>
      <c r="AE50" s="8">
        <v>9.6396454656480195</v>
      </c>
      <c r="AF50" s="8">
        <v>7.9</v>
      </c>
      <c r="AG50" s="62" t="s">
        <v>287</v>
      </c>
      <c r="AH50" s="63" t="s">
        <v>63</v>
      </c>
      <c r="AI50" s="8">
        <v>9.4891657924241102</v>
      </c>
      <c r="AJ50" s="8">
        <v>8.5</v>
      </c>
      <c r="AK50" s="13" t="s">
        <v>287</v>
      </c>
      <c r="AL50" s="13" t="s">
        <v>1466</v>
      </c>
      <c r="AM50" s="8">
        <v>8.9039661265147778</v>
      </c>
      <c r="AN50" s="8">
        <v>5.2333333333333334</v>
      </c>
      <c r="AO50" s="65" t="s">
        <v>14</v>
      </c>
      <c r="AP50" s="63" t="s">
        <v>84</v>
      </c>
      <c r="AQ50" s="8">
        <v>8.6016563571059166</v>
      </c>
      <c r="AR50" s="8">
        <v>7.8999999999999995</v>
      </c>
      <c r="AS50" s="65" t="s">
        <v>14</v>
      </c>
      <c r="AT50" s="12" t="s">
        <v>63</v>
      </c>
      <c r="AU50" s="8">
        <v>8.5244465033085071</v>
      </c>
      <c r="AV50" s="8">
        <v>8.5</v>
      </c>
      <c r="AW50" s="58"/>
      <c r="AX50" s="65" t="s">
        <v>5530</v>
      </c>
      <c r="AY50" s="8">
        <v>3.928061537040624</v>
      </c>
      <c r="AZ50" s="65" t="s">
        <v>5530</v>
      </c>
      <c r="BA50" s="8">
        <v>1.964030768520312</v>
      </c>
      <c r="BB50" s="74" t="s">
        <v>14</v>
      </c>
      <c r="BC50" s="8">
        <v>3</v>
      </c>
      <c r="BD50" s="12" t="s">
        <v>63</v>
      </c>
      <c r="BE50" s="8">
        <v>65.41735381489373</v>
      </c>
      <c r="BF50" s="62" t="s">
        <v>1466</v>
      </c>
      <c r="BG50" s="8">
        <v>1.0324782412710709</v>
      </c>
      <c r="BH50" s="74" t="s">
        <v>14</v>
      </c>
      <c r="BI50" s="62" t="s">
        <v>1466</v>
      </c>
      <c r="BJ50" s="8">
        <v>4.6618761113598257</v>
      </c>
      <c r="BK50" s="8">
        <v>12.666666666666666</v>
      </c>
      <c r="BL50" s="74" t="s">
        <v>14</v>
      </c>
      <c r="BM50" s="63" t="s">
        <v>63</v>
      </c>
      <c r="BN50" s="8">
        <v>4.5717015786452464</v>
      </c>
      <c r="BO50" s="8">
        <v>24.333333333333332</v>
      </c>
      <c r="BP50" s="74" t="s">
        <v>14</v>
      </c>
      <c r="BQ50" s="12" t="s">
        <v>1518</v>
      </c>
      <c r="BR50" s="8">
        <v>4.4658326903983383</v>
      </c>
      <c r="BS50" s="8">
        <v>16</v>
      </c>
      <c r="BT50" s="65" t="s">
        <v>14</v>
      </c>
      <c r="BU50" s="63" t="s">
        <v>84</v>
      </c>
      <c r="BV50" s="8">
        <v>4.427891573197023</v>
      </c>
      <c r="BW50" s="8">
        <v>21</v>
      </c>
      <c r="BX50" s="13" t="s">
        <v>287</v>
      </c>
      <c r="BY50" s="62" t="s">
        <v>1466</v>
      </c>
      <c r="BZ50" s="8">
        <v>3.8112041564104295</v>
      </c>
      <c r="CA50" s="8">
        <v>18.5</v>
      </c>
      <c r="CB50" s="8"/>
      <c r="CC50" s="59"/>
      <c r="CD50" s="59"/>
      <c r="CE50" s="555"/>
      <c r="CF50" s="555"/>
      <c r="CG50" s="555"/>
      <c r="CH50" s="555"/>
      <c r="CI50" s="408"/>
      <c r="CJ50" s="408"/>
      <c r="CK50" s="555"/>
      <c r="CL50" s="8"/>
      <c r="CM50" s="8"/>
      <c r="CN50" s="8"/>
    </row>
    <row r="51" spans="1:92" x14ac:dyDescent="0.45">
      <c r="A51" s="9">
        <v>40</v>
      </c>
      <c r="B51" s="9" t="s">
        <v>1380</v>
      </c>
      <c r="C51" s="62" t="s">
        <v>1817</v>
      </c>
      <c r="D51" s="63"/>
      <c r="E51" s="61" t="s">
        <v>1920</v>
      </c>
      <c r="F51" s="245" t="s">
        <v>1925</v>
      </c>
      <c r="G51" s="75" t="s">
        <v>1890</v>
      </c>
      <c r="H51" s="9"/>
      <c r="I51" s="60">
        <v>135.14130170956724</v>
      </c>
      <c r="J51" s="60">
        <v>82.981501049734277</v>
      </c>
      <c r="K51" s="60">
        <v>244.99300309921549</v>
      </c>
      <c r="L51" s="47">
        <v>1926.8840494829062</v>
      </c>
      <c r="M51" s="47">
        <v>1961.6222416263518</v>
      </c>
      <c r="N51" s="47">
        <v>1989.8631678386967</v>
      </c>
      <c r="O51" s="59">
        <v>18.696059200004125</v>
      </c>
      <c r="P51" s="59">
        <v>315.3198032774402</v>
      </c>
      <c r="Q51" s="59">
        <v>181.18021846129906</v>
      </c>
      <c r="R51" s="58"/>
      <c r="S51" s="12" t="s">
        <v>161</v>
      </c>
      <c r="T51" s="8">
        <v>17.216956205148069</v>
      </c>
      <c r="U51" s="12" t="s">
        <v>161</v>
      </c>
      <c r="V51" s="8">
        <v>11.477970803432045</v>
      </c>
      <c r="W51" s="65" t="s">
        <v>5452</v>
      </c>
      <c r="X51" s="8">
        <v>10</v>
      </c>
      <c r="Y51" s="62" t="s">
        <v>112</v>
      </c>
      <c r="Z51" s="8">
        <v>122.62717153861051</v>
      </c>
      <c r="AA51" s="62" t="s">
        <v>112</v>
      </c>
      <c r="AB51" s="8">
        <v>32.270308299634344</v>
      </c>
      <c r="AC51" s="13" t="s">
        <v>287</v>
      </c>
      <c r="AD51" s="13" t="s">
        <v>112</v>
      </c>
      <c r="AE51" s="8">
        <v>16.865575782802967</v>
      </c>
      <c r="AF51" s="8">
        <v>14</v>
      </c>
      <c r="AG51" s="62" t="s">
        <v>287</v>
      </c>
      <c r="AH51" s="63" t="s">
        <v>84</v>
      </c>
      <c r="AI51" s="8">
        <v>16.406214158841539</v>
      </c>
      <c r="AJ51" s="8">
        <v>7.9</v>
      </c>
      <c r="AK51" s="13" t="s">
        <v>287</v>
      </c>
      <c r="AL51" s="12" t="s">
        <v>63</v>
      </c>
      <c r="AM51" s="8">
        <v>16.202067053814375</v>
      </c>
      <c r="AN51" s="8">
        <v>8.5</v>
      </c>
      <c r="AO51" s="12" t="s">
        <v>161</v>
      </c>
      <c r="AP51" s="62" t="s">
        <v>112</v>
      </c>
      <c r="AQ51" s="8">
        <v>15.680677318621871</v>
      </c>
      <c r="AR51" s="8">
        <v>18.8</v>
      </c>
      <c r="AS51" s="12" t="s">
        <v>161</v>
      </c>
      <c r="AT51" s="12" t="s">
        <v>84</v>
      </c>
      <c r="AU51" s="8">
        <v>15.664987300395069</v>
      </c>
      <c r="AV51" s="8">
        <v>9.7181818181818187</v>
      </c>
      <c r="AW51" s="58"/>
      <c r="AX51" s="12" t="s">
        <v>161</v>
      </c>
      <c r="AY51" s="8">
        <v>17.865634453353994</v>
      </c>
      <c r="AZ51" s="12" t="s">
        <v>161</v>
      </c>
      <c r="BA51" s="8">
        <v>5.9552114844513317</v>
      </c>
      <c r="BB51" s="74" t="s">
        <v>14</v>
      </c>
      <c r="BC51" s="8">
        <v>3</v>
      </c>
      <c r="BD51" s="13" t="s">
        <v>112</v>
      </c>
      <c r="BE51" s="8">
        <v>159.11532300019368</v>
      </c>
      <c r="BF51" s="62" t="s">
        <v>112</v>
      </c>
      <c r="BG51" s="8">
        <v>1.9889415375024211</v>
      </c>
      <c r="BH51" s="63" t="s">
        <v>161</v>
      </c>
      <c r="BI51" s="62" t="s">
        <v>112</v>
      </c>
      <c r="BJ51" s="8">
        <v>9.6908239604450479</v>
      </c>
      <c r="BK51" s="8">
        <v>41</v>
      </c>
      <c r="BL51" s="63" t="s">
        <v>161</v>
      </c>
      <c r="BM51" s="63" t="s">
        <v>63</v>
      </c>
      <c r="BN51" s="8">
        <v>9.0384344117390363</v>
      </c>
      <c r="BO51" s="8">
        <v>36</v>
      </c>
      <c r="BP51" s="63" t="s">
        <v>161</v>
      </c>
      <c r="BQ51" s="12" t="s">
        <v>84</v>
      </c>
      <c r="BR51" s="8">
        <v>8.8556625268921341</v>
      </c>
      <c r="BS51" s="8">
        <v>31</v>
      </c>
      <c r="BT51" s="65" t="s">
        <v>14</v>
      </c>
      <c r="BU51" s="62" t="s">
        <v>112</v>
      </c>
      <c r="BV51" s="8">
        <v>8.7730891526205532</v>
      </c>
      <c r="BW51" s="8">
        <v>27.666666666666668</v>
      </c>
      <c r="BX51" s="12" t="s">
        <v>161</v>
      </c>
      <c r="BY51" s="247" t="s">
        <v>189</v>
      </c>
      <c r="BZ51" s="8">
        <v>8.555297449912576</v>
      </c>
      <c r="CA51" s="8">
        <v>28.5</v>
      </c>
      <c r="CB51" s="8"/>
      <c r="CC51" s="59" t="s">
        <v>4038</v>
      </c>
      <c r="CD51" s="59" t="s">
        <v>4039</v>
      </c>
      <c r="CE51" s="555">
        <v>131.68199549564378</v>
      </c>
      <c r="CF51" s="555">
        <v>118.18245365377049</v>
      </c>
      <c r="CG51" s="555"/>
      <c r="CH51" s="555"/>
      <c r="CI51" s="408"/>
      <c r="CJ51" s="408"/>
      <c r="CK51" s="555"/>
      <c r="CL51" s="8"/>
      <c r="CM51" s="8"/>
      <c r="CN51" s="8"/>
    </row>
    <row r="52" spans="1:92" x14ac:dyDescent="0.45">
      <c r="A52" s="9">
        <v>41</v>
      </c>
      <c r="B52" s="9" t="s">
        <v>1377</v>
      </c>
      <c r="C52" s="61" t="s">
        <v>1818</v>
      </c>
      <c r="D52" s="63"/>
      <c r="E52" s="54" t="s">
        <v>1926</v>
      </c>
      <c r="F52" s="61" t="s">
        <v>1927</v>
      </c>
      <c r="G52" s="56" t="s">
        <v>1928</v>
      </c>
      <c r="H52" s="9"/>
      <c r="I52" s="60">
        <v>77.449400979751985</v>
      </c>
      <c r="J52" s="60">
        <v>69.546400879777295</v>
      </c>
      <c r="K52" s="60">
        <v>106.69050134965836</v>
      </c>
      <c r="L52" s="47">
        <v>667.14198204229865</v>
      </c>
      <c r="M52" s="47">
        <v>691.21367091846037</v>
      </c>
      <c r="N52" s="47">
        <v>711.09488982339815</v>
      </c>
      <c r="O52" s="59">
        <v>6.8925653783627068</v>
      </c>
      <c r="P52" s="59">
        <v>64.265503942632776</v>
      </c>
      <c r="Q52" s="59">
        <v>33.570932801459008</v>
      </c>
      <c r="R52" s="58"/>
      <c r="S52" s="13" t="s">
        <v>290</v>
      </c>
      <c r="T52" s="8">
        <v>4.0979760391900797</v>
      </c>
      <c r="U52" s="65" t="s">
        <v>66</v>
      </c>
      <c r="V52" s="8">
        <v>6.6469640587851195</v>
      </c>
      <c r="W52" s="13" t="s">
        <v>290</v>
      </c>
      <c r="X52" s="8">
        <v>12.5</v>
      </c>
      <c r="Y52" s="61" t="s">
        <v>124</v>
      </c>
      <c r="Z52" s="8">
        <v>38.175712470280949</v>
      </c>
      <c r="AA52" s="62" t="s">
        <v>52</v>
      </c>
      <c r="AB52" s="8">
        <v>20.790921673509427</v>
      </c>
      <c r="AC52" s="65" t="s">
        <v>66</v>
      </c>
      <c r="AD52" s="52" t="s">
        <v>124</v>
      </c>
      <c r="AE52" s="8">
        <v>9.3238874663962505</v>
      </c>
      <c r="AF52" s="8">
        <v>8.5500000000000007</v>
      </c>
      <c r="AG52" s="62" t="s">
        <v>290</v>
      </c>
      <c r="AH52" s="61" t="s">
        <v>124</v>
      </c>
      <c r="AI52" s="8">
        <v>9.3119988359097388</v>
      </c>
      <c r="AJ52" s="8">
        <v>6.3</v>
      </c>
      <c r="AK52" s="65" t="s">
        <v>66</v>
      </c>
      <c r="AL52" s="13" t="s">
        <v>52</v>
      </c>
      <c r="AM52" s="8">
        <v>8.6813689211769702</v>
      </c>
      <c r="AN52" s="8">
        <v>4.8666666666666671</v>
      </c>
      <c r="AO52" s="13" t="s">
        <v>290</v>
      </c>
      <c r="AP52" s="62" t="s">
        <v>52</v>
      </c>
      <c r="AQ52" s="8">
        <v>8.3802669214129306</v>
      </c>
      <c r="AR52" s="8">
        <v>3.3666666666666667</v>
      </c>
      <c r="AS52" s="65" t="s">
        <v>66</v>
      </c>
      <c r="AT52" s="14" t="s">
        <v>210</v>
      </c>
      <c r="AU52" s="8">
        <v>7.8687496893986273</v>
      </c>
      <c r="AV52" s="8">
        <v>8.9499999999999993</v>
      </c>
      <c r="AW52" s="58"/>
      <c r="AX52" s="13" t="s">
        <v>290</v>
      </c>
      <c r="AY52" s="8">
        <v>3.5171055318419397</v>
      </c>
      <c r="AZ52" s="65" t="s">
        <v>66</v>
      </c>
      <c r="BA52" s="8">
        <v>3.0136844254735515</v>
      </c>
      <c r="BB52" s="62" t="s">
        <v>290</v>
      </c>
      <c r="BC52" s="8">
        <v>3.5</v>
      </c>
      <c r="BD52" s="13" t="s">
        <v>52</v>
      </c>
      <c r="BE52" s="8">
        <v>66.444743827890434</v>
      </c>
      <c r="BF52" s="61" t="s">
        <v>124</v>
      </c>
      <c r="BG52" s="8">
        <v>0.98656852422730479</v>
      </c>
      <c r="BH52" s="62" t="s">
        <v>290</v>
      </c>
      <c r="BI52" s="61" t="s">
        <v>124</v>
      </c>
      <c r="BJ52" s="8">
        <v>4.8706005614173238</v>
      </c>
      <c r="BK52" s="8">
        <v>15.285714285714286</v>
      </c>
      <c r="BL52" s="62" t="s">
        <v>290</v>
      </c>
      <c r="BM52" s="62" t="s">
        <v>52</v>
      </c>
      <c r="BN52" s="8">
        <v>4.8388475783957059</v>
      </c>
      <c r="BO52" s="8">
        <v>21</v>
      </c>
      <c r="BP52" s="74" t="s">
        <v>66</v>
      </c>
      <c r="BQ52" s="52" t="s">
        <v>124</v>
      </c>
      <c r="BR52" s="8">
        <v>4.7950206480078474</v>
      </c>
      <c r="BS52" s="8">
        <v>26</v>
      </c>
      <c r="BT52" s="65" t="s">
        <v>66</v>
      </c>
      <c r="BU52" s="62" t="s">
        <v>52</v>
      </c>
      <c r="BV52" s="8">
        <v>4.7756582977629094</v>
      </c>
      <c r="BW52" s="8">
        <v>36</v>
      </c>
      <c r="BX52" s="65" t="s">
        <v>66</v>
      </c>
      <c r="BY52" s="243" t="s">
        <v>210</v>
      </c>
      <c r="BZ52" s="8">
        <v>4.2148295213700564</v>
      </c>
      <c r="CA52" s="8">
        <v>28.5</v>
      </c>
      <c r="CB52" s="8"/>
      <c r="CC52" s="59"/>
      <c r="CD52" s="59"/>
      <c r="CE52" s="555"/>
      <c r="CF52" s="555"/>
      <c r="CG52" s="555"/>
      <c r="CH52" s="555"/>
      <c r="CI52" s="408"/>
      <c r="CJ52" s="408"/>
      <c r="CK52" s="555"/>
      <c r="CL52" s="8"/>
      <c r="CM52" s="8"/>
      <c r="CN52" s="8"/>
    </row>
    <row r="53" spans="1:92" x14ac:dyDescent="0.45">
      <c r="A53" s="9">
        <v>42</v>
      </c>
      <c r="B53" s="9" t="s">
        <v>155</v>
      </c>
      <c r="C53" s="61" t="s">
        <v>1818</v>
      </c>
      <c r="D53" s="63"/>
      <c r="E53" s="54" t="s">
        <v>1926</v>
      </c>
      <c r="F53" s="61" t="s">
        <v>1927</v>
      </c>
      <c r="G53" s="56" t="s">
        <v>1928</v>
      </c>
      <c r="H53" s="9"/>
      <c r="I53" s="60">
        <v>139.09280175955459</v>
      </c>
      <c r="J53" s="60">
        <v>130.39950164958245</v>
      </c>
      <c r="K53" s="60">
        <v>154.89880195950397</v>
      </c>
      <c r="L53" s="47">
        <v>1976.8178341637245</v>
      </c>
      <c r="M53" s="47">
        <v>1991.0664928368824</v>
      </c>
      <c r="N53" s="47">
        <v>2002.5393301702929</v>
      </c>
      <c r="O53" s="59">
        <v>17.764978863429167</v>
      </c>
      <c r="P53" s="59">
        <v>270.11791742994586</v>
      </c>
      <c r="Q53" s="59">
        <v>154.62266244714544</v>
      </c>
      <c r="R53" s="58"/>
      <c r="S53" s="14" t="s">
        <v>1491</v>
      </c>
      <c r="T53" s="8">
        <v>7.6764544844586204</v>
      </c>
      <c r="U53" s="65" t="s">
        <v>66</v>
      </c>
      <c r="V53" s="8">
        <v>10.345568105573275</v>
      </c>
      <c r="W53" s="14" t="s">
        <v>1491</v>
      </c>
      <c r="X53" s="8">
        <v>11.25</v>
      </c>
      <c r="Y53" s="75" t="s">
        <v>73</v>
      </c>
      <c r="Z53" s="8">
        <v>70.546400879777295</v>
      </c>
      <c r="AA53" s="62" t="s">
        <v>52</v>
      </c>
      <c r="AB53" s="8">
        <v>36.201771868460078</v>
      </c>
      <c r="AC53" s="14" t="s">
        <v>1491</v>
      </c>
      <c r="AD53" s="66" t="s">
        <v>73</v>
      </c>
      <c r="AE53" s="8">
        <v>15.205079584192935</v>
      </c>
      <c r="AF53" s="8">
        <v>7.4444444444444446</v>
      </c>
      <c r="AG53" s="243" t="s">
        <v>1491</v>
      </c>
      <c r="AH53" s="62" t="s">
        <v>52</v>
      </c>
      <c r="AI53" s="8">
        <v>14.680070139127983</v>
      </c>
      <c r="AJ53" s="8">
        <v>3.6629629629629634</v>
      </c>
      <c r="AK53" s="65" t="s">
        <v>66</v>
      </c>
      <c r="AL53" s="66" t="s">
        <v>73</v>
      </c>
      <c r="AM53" s="8">
        <v>14.616886652930837</v>
      </c>
      <c r="AN53" s="8">
        <v>9.25</v>
      </c>
      <c r="AO53" s="65" t="s">
        <v>66</v>
      </c>
      <c r="AP53" s="62" t="s">
        <v>52</v>
      </c>
      <c r="AQ53" s="8">
        <v>14.06461111256384</v>
      </c>
      <c r="AR53" s="8">
        <v>4.8666666666666671</v>
      </c>
      <c r="AS53" s="14" t="s">
        <v>1491</v>
      </c>
      <c r="AT53" s="14" t="s">
        <v>210</v>
      </c>
      <c r="AU53" s="8">
        <v>13.117937821522361</v>
      </c>
      <c r="AV53" s="8">
        <v>7.1444444444444448</v>
      </c>
      <c r="AW53" s="58"/>
      <c r="AX53" s="14" t="s">
        <v>1491</v>
      </c>
      <c r="AY53" s="8">
        <v>6.4246192686226289</v>
      </c>
      <c r="AZ53" s="65" t="s">
        <v>66</v>
      </c>
      <c r="BA53" s="8">
        <v>4.6164128457484193</v>
      </c>
      <c r="BB53" s="243" t="s">
        <v>1491</v>
      </c>
      <c r="BC53" s="8">
        <v>3.5</v>
      </c>
      <c r="BD53" s="13" t="s">
        <v>52</v>
      </c>
      <c r="BE53" s="8">
        <v>118.53341748682364</v>
      </c>
      <c r="BF53" s="62" t="s">
        <v>52</v>
      </c>
      <c r="BG53" s="8">
        <v>1.6933345355260521</v>
      </c>
      <c r="BH53" s="243" t="s">
        <v>1491</v>
      </c>
      <c r="BI53" s="62" t="s">
        <v>52</v>
      </c>
      <c r="BJ53" s="8">
        <v>8.7037909606214239</v>
      </c>
      <c r="BK53" s="8">
        <v>21</v>
      </c>
      <c r="BL53" s="243" t="s">
        <v>1491</v>
      </c>
      <c r="BM53" s="75" t="s">
        <v>73</v>
      </c>
      <c r="BN53" s="8">
        <v>8.4891137417112645</v>
      </c>
      <c r="BO53" s="8">
        <v>16.714285714285715</v>
      </c>
      <c r="BP53" s="74" t="s">
        <v>66</v>
      </c>
      <c r="BQ53" s="13" t="s">
        <v>52</v>
      </c>
      <c r="BR53" s="8">
        <v>7.7807740857782868</v>
      </c>
      <c r="BS53" s="8">
        <v>36</v>
      </c>
      <c r="BT53" s="65" t="s">
        <v>66</v>
      </c>
      <c r="BU53" s="75" t="s">
        <v>73</v>
      </c>
      <c r="BV53" s="8">
        <v>7.6618131369049829</v>
      </c>
      <c r="BW53" s="8">
        <v>28.5</v>
      </c>
      <c r="BX53" s="14" t="s">
        <v>1491</v>
      </c>
      <c r="BY53" s="243" t="s">
        <v>210</v>
      </c>
      <c r="BZ53" s="8">
        <v>6.9745476781072258</v>
      </c>
      <c r="CA53" s="8">
        <v>16.714285714285715</v>
      </c>
      <c r="CB53" s="8"/>
      <c r="CC53" s="59" t="s">
        <v>4040</v>
      </c>
      <c r="CD53" s="59" t="s">
        <v>4041</v>
      </c>
      <c r="CE53" s="555">
        <v>109.74330952069216</v>
      </c>
      <c r="CF53" s="555">
        <v>98.551240498354574</v>
      </c>
      <c r="CG53" s="555"/>
      <c r="CH53" s="555"/>
      <c r="CI53" s="408"/>
      <c r="CJ53" s="408"/>
      <c r="CK53" s="555"/>
      <c r="CL53" s="8"/>
      <c r="CM53" s="8"/>
      <c r="CN53" s="8"/>
    </row>
    <row r="54" spans="1:92" x14ac:dyDescent="0.45">
      <c r="A54" s="9">
        <v>43</v>
      </c>
      <c r="B54" s="9" t="s">
        <v>1374</v>
      </c>
      <c r="C54" s="61" t="s">
        <v>1807</v>
      </c>
      <c r="D54" s="63"/>
      <c r="E54" s="243" t="s">
        <v>1895</v>
      </c>
      <c r="F54" s="56" t="s">
        <v>1896</v>
      </c>
      <c r="G54" s="77" t="s">
        <v>1803</v>
      </c>
      <c r="H54" s="9"/>
      <c r="I54" s="60">
        <v>115.38380145963052</v>
      </c>
      <c r="J54" s="60">
        <v>100.3681012696786</v>
      </c>
      <c r="K54" s="60">
        <v>113.01290142963811</v>
      </c>
      <c r="L54" s="47">
        <v>1228.872172539423</v>
      </c>
      <c r="M54" s="47">
        <v>1196.4991222081685</v>
      </c>
      <c r="N54" s="47">
        <v>1171.215803828592</v>
      </c>
      <c r="O54" s="59">
        <v>10.307092172507534</v>
      </c>
      <c r="P54" s="59">
        <v>143.41860966886085</v>
      </c>
      <c r="Q54" s="59">
        <v>82.951723262295076</v>
      </c>
      <c r="R54" s="58"/>
      <c r="S54" s="70" t="s">
        <v>64</v>
      </c>
      <c r="T54" s="8">
        <v>9.9999365138511802</v>
      </c>
      <c r="U54" s="70" t="s">
        <v>64</v>
      </c>
      <c r="V54" s="8">
        <v>9.9999365138511802</v>
      </c>
      <c r="W54" s="52" t="s">
        <v>104</v>
      </c>
      <c r="X54" s="8">
        <v>10</v>
      </c>
      <c r="Y54" s="63" t="s">
        <v>1482</v>
      </c>
      <c r="Z54" s="8">
        <v>75.999470948759836</v>
      </c>
      <c r="AA54" s="62" t="s">
        <v>52</v>
      </c>
      <c r="AB54" s="8">
        <v>30.27452179347906</v>
      </c>
      <c r="AC54" s="52" t="s">
        <v>104</v>
      </c>
      <c r="AD54" s="52" t="s">
        <v>124</v>
      </c>
      <c r="AE54" s="8">
        <v>13.91455584839013</v>
      </c>
      <c r="AF54" s="8">
        <v>7.3</v>
      </c>
      <c r="AG54" s="77" t="s">
        <v>64</v>
      </c>
      <c r="AH54" s="61" t="s">
        <v>124</v>
      </c>
      <c r="AI54" s="8">
        <v>13.535346423553973</v>
      </c>
      <c r="AJ54" s="8">
        <v>9.4428571428571431</v>
      </c>
      <c r="AK54" s="52" t="s">
        <v>104</v>
      </c>
      <c r="AL54" s="70" t="s">
        <v>263</v>
      </c>
      <c r="AM54" s="8">
        <v>12.737057020262872</v>
      </c>
      <c r="AN54" s="8">
        <v>5.4333333333333336</v>
      </c>
      <c r="AO54" s="52" t="s">
        <v>104</v>
      </c>
      <c r="AP54" s="62" t="s">
        <v>52</v>
      </c>
      <c r="AQ54" s="8">
        <v>12.724013367897239</v>
      </c>
      <c r="AR54" s="8">
        <v>4.0333333333333341</v>
      </c>
      <c r="AS54" s="70" t="s">
        <v>64</v>
      </c>
      <c r="AT54" s="70" t="s">
        <v>263</v>
      </c>
      <c r="AU54" s="8">
        <v>12.634305312285617</v>
      </c>
      <c r="AV54" s="8">
        <v>6.8619047619047624</v>
      </c>
      <c r="AW54" s="58"/>
      <c r="AX54" s="70" t="s">
        <v>64</v>
      </c>
      <c r="AY54" s="8">
        <v>10.899930165236299</v>
      </c>
      <c r="AZ54" s="70" t="s">
        <v>64</v>
      </c>
      <c r="BA54" s="8">
        <v>5.4499650826181494</v>
      </c>
      <c r="BB54" s="61" t="s">
        <v>104</v>
      </c>
      <c r="BC54" s="8">
        <v>2.5</v>
      </c>
      <c r="BD54" s="13" t="s">
        <v>52</v>
      </c>
      <c r="BE54" s="8">
        <v>98.499312233387798</v>
      </c>
      <c r="BF54" s="61" t="s">
        <v>124</v>
      </c>
      <c r="BG54" s="8">
        <v>1.4599898422161888</v>
      </c>
      <c r="BH54" s="77" t="s">
        <v>64</v>
      </c>
      <c r="BI54" s="61" t="s">
        <v>124</v>
      </c>
      <c r="BJ54" s="8">
        <v>8.0480238144716605</v>
      </c>
      <c r="BK54" s="8">
        <v>26</v>
      </c>
      <c r="BL54" s="77" t="s">
        <v>64</v>
      </c>
      <c r="BM54" s="62" t="s">
        <v>52</v>
      </c>
      <c r="BN54" s="8">
        <v>8.0346691701395301</v>
      </c>
      <c r="BO54" s="8">
        <v>36</v>
      </c>
      <c r="BP54" s="77" t="s">
        <v>64</v>
      </c>
      <c r="BQ54" s="12" t="s">
        <v>1482</v>
      </c>
      <c r="BR54" s="8">
        <v>7.9676893716832362</v>
      </c>
      <c r="BS54" s="8">
        <v>31</v>
      </c>
      <c r="BT54" s="70" t="s">
        <v>64</v>
      </c>
      <c r="BU54" s="77" t="s">
        <v>263</v>
      </c>
      <c r="BV54" s="8">
        <v>7.5951882132640227</v>
      </c>
      <c r="BW54" s="8">
        <v>21</v>
      </c>
      <c r="BX54" s="52" t="s">
        <v>104</v>
      </c>
      <c r="BY54" s="61" t="s">
        <v>124</v>
      </c>
      <c r="BZ54" s="8">
        <v>6.5237671997103108</v>
      </c>
      <c r="CA54" s="8">
        <v>21</v>
      </c>
      <c r="CB54" s="8"/>
      <c r="CC54" s="59" t="s">
        <v>5594</v>
      </c>
      <c r="CD54" s="59"/>
      <c r="CE54" s="555">
        <v>82.951723262295076</v>
      </c>
      <c r="CF54" s="555">
        <v>59.745022306704783</v>
      </c>
      <c r="CG54" s="555"/>
      <c r="CH54" s="555"/>
      <c r="CI54" s="408"/>
      <c r="CJ54" s="408"/>
      <c r="CK54" s="555"/>
      <c r="CL54" s="8"/>
      <c r="CM54" s="8"/>
      <c r="CN54" s="8"/>
    </row>
    <row r="55" spans="1:92" x14ac:dyDescent="0.45">
      <c r="A55" s="9">
        <v>44</v>
      </c>
      <c r="B55" s="9" t="s">
        <v>1373</v>
      </c>
      <c r="C55" s="61" t="s">
        <v>1807</v>
      </c>
      <c r="D55" s="63"/>
      <c r="E55" s="243" t="s">
        <v>1895</v>
      </c>
      <c r="F55" s="56" t="s">
        <v>1896</v>
      </c>
      <c r="G55" s="77" t="s">
        <v>1803</v>
      </c>
      <c r="H55" s="9"/>
      <c r="I55" s="60">
        <v>132.77040167957483</v>
      </c>
      <c r="J55" s="60">
        <v>119.33530150961786</v>
      </c>
      <c r="K55" s="60">
        <v>134.35100169956979</v>
      </c>
      <c r="L55" s="47">
        <v>1681.148939316678</v>
      </c>
      <c r="M55" s="47">
        <v>1654.78182326202</v>
      </c>
      <c r="N55" s="47">
        <v>1633.9861930810239</v>
      </c>
      <c r="O55" s="59">
        <v>14.286094953605279</v>
      </c>
      <c r="P55" s="59">
        <v>226.60056515708379</v>
      </c>
      <c r="Q55" s="59">
        <v>134.87870578874663</v>
      </c>
      <c r="R55" s="58"/>
      <c r="S55" s="70" t="s">
        <v>64</v>
      </c>
      <c r="T55" s="8">
        <v>11.356091331006837</v>
      </c>
      <c r="U55" s="70" t="s">
        <v>64</v>
      </c>
      <c r="V55" s="8">
        <v>11.356091331006837</v>
      </c>
      <c r="W55" s="52" t="s">
        <v>104</v>
      </c>
      <c r="X55" s="8">
        <v>10</v>
      </c>
      <c r="Y55" s="77" t="s">
        <v>103</v>
      </c>
      <c r="Z55" s="8">
        <v>88.628465108519379</v>
      </c>
      <c r="AA55" s="62" t="s">
        <v>52</v>
      </c>
      <c r="AB55" s="8">
        <v>34.621171848465139</v>
      </c>
      <c r="AC55" s="52" t="s">
        <v>104</v>
      </c>
      <c r="AD55" s="52" t="s">
        <v>124</v>
      </c>
      <c r="AE55" s="8">
        <v>15.86161690041814</v>
      </c>
      <c r="AF55" s="8">
        <v>7.3</v>
      </c>
      <c r="AG55" s="77" t="s">
        <v>64</v>
      </c>
      <c r="AH55" s="61" t="s">
        <v>124</v>
      </c>
      <c r="AI55" s="8">
        <v>15.444979064957842</v>
      </c>
      <c r="AJ55" s="8">
        <v>9.4428571428571431</v>
      </c>
      <c r="AK55" s="52" t="s">
        <v>104</v>
      </c>
      <c r="AL55" s="70" t="s">
        <v>103</v>
      </c>
      <c r="AM55" s="8">
        <v>14.987175929813917</v>
      </c>
      <c r="AN55" s="8">
        <v>13</v>
      </c>
      <c r="AO55" s="70" t="s">
        <v>64</v>
      </c>
      <c r="AP55" s="77" t="s">
        <v>103</v>
      </c>
      <c r="AQ55" s="8">
        <v>14.714195174637609</v>
      </c>
      <c r="AR55" s="8">
        <v>17.600000000000001</v>
      </c>
      <c r="AS55" s="52" t="s">
        <v>104</v>
      </c>
      <c r="AT55" s="13" t="s">
        <v>52</v>
      </c>
      <c r="AU55" s="8">
        <v>14.448304298800807</v>
      </c>
      <c r="AV55" s="8">
        <v>4.0333333333333341</v>
      </c>
      <c r="AW55" s="58"/>
      <c r="AX55" s="70" t="s">
        <v>64</v>
      </c>
      <c r="AY55" s="8">
        <v>12.391700464107521</v>
      </c>
      <c r="AZ55" s="70" t="s">
        <v>64</v>
      </c>
      <c r="BA55" s="8">
        <v>6.1958502320537603</v>
      </c>
      <c r="BB55" s="61" t="s">
        <v>104</v>
      </c>
      <c r="BC55" s="8">
        <v>2.5</v>
      </c>
      <c r="BD55" s="70" t="s">
        <v>103</v>
      </c>
      <c r="BE55" s="8">
        <v>114.91700464107521</v>
      </c>
      <c r="BF55" s="77" t="s">
        <v>103</v>
      </c>
      <c r="BG55" s="8">
        <v>1.7679539175550032</v>
      </c>
      <c r="BH55" s="77" t="s">
        <v>64</v>
      </c>
      <c r="BI55" s="77" t="s">
        <v>103</v>
      </c>
      <c r="BJ55" s="8">
        <v>9.4412578263529081</v>
      </c>
      <c r="BK55" s="8">
        <v>33.5</v>
      </c>
      <c r="BL55" s="77" t="s">
        <v>64</v>
      </c>
      <c r="BM55" s="61" t="s">
        <v>124</v>
      </c>
      <c r="BN55" s="8">
        <v>9.1824994788230274</v>
      </c>
      <c r="BO55" s="8">
        <v>26</v>
      </c>
      <c r="BP55" s="77" t="s">
        <v>64</v>
      </c>
      <c r="BQ55" s="13" t="s">
        <v>52</v>
      </c>
      <c r="BR55" s="8">
        <v>9.1679374316978439</v>
      </c>
      <c r="BS55" s="8">
        <v>36</v>
      </c>
      <c r="BT55" s="70" t="s">
        <v>64</v>
      </c>
      <c r="BU55" s="63" t="s">
        <v>1482</v>
      </c>
      <c r="BV55" s="8">
        <v>9.0905272310486716</v>
      </c>
      <c r="BW55" s="8">
        <v>31</v>
      </c>
      <c r="BX55" s="52" t="s">
        <v>104</v>
      </c>
      <c r="BY55" s="77" t="s">
        <v>103</v>
      </c>
      <c r="BZ55" s="8">
        <v>7.7294265564047597</v>
      </c>
      <c r="CA55" s="8">
        <v>27</v>
      </c>
      <c r="CB55" s="8"/>
      <c r="CC55" s="59" t="s">
        <v>4042</v>
      </c>
      <c r="CD55" s="59" t="s">
        <v>4043</v>
      </c>
      <c r="CE55" s="555">
        <v>119.6017573652278</v>
      </c>
      <c r="CF55" s="555">
        <v>102.34874813158665</v>
      </c>
      <c r="CG55" s="555"/>
      <c r="CH55" s="555"/>
      <c r="CI55" s="408"/>
      <c r="CJ55" s="408"/>
      <c r="CK55" s="555"/>
      <c r="CL55" s="59"/>
      <c r="CM55" s="8"/>
      <c r="CN55" s="8"/>
    </row>
    <row r="56" spans="1:92" x14ac:dyDescent="0.45">
      <c r="A56" s="9">
        <v>45</v>
      </c>
      <c r="B56" s="9" t="s">
        <v>1372</v>
      </c>
      <c r="C56" s="61" t="s">
        <v>1807</v>
      </c>
      <c r="D56" s="63"/>
      <c r="E56" s="243" t="s">
        <v>1895</v>
      </c>
      <c r="F56" s="56" t="s">
        <v>1896</v>
      </c>
      <c r="G56" s="77" t="s">
        <v>1803</v>
      </c>
      <c r="H56" s="9"/>
      <c r="I56" s="60">
        <v>171.49510216945083</v>
      </c>
      <c r="J56" s="60">
        <v>143.83460181953942</v>
      </c>
      <c r="K56" s="60">
        <v>154.89880195950397</v>
      </c>
      <c r="L56" s="47">
        <v>2559.8082733801589</v>
      </c>
      <c r="M56" s="47">
        <v>2444.0425936805655</v>
      </c>
      <c r="N56" s="47">
        <v>2355.2110805153866</v>
      </c>
      <c r="O56" s="59">
        <v>19.365150035654995</v>
      </c>
      <c r="P56" s="59">
        <v>404.52187454860393</v>
      </c>
      <c r="Q56" s="59">
        <v>243.68673333315434</v>
      </c>
      <c r="R56" s="58"/>
      <c r="S56" s="70" t="s">
        <v>64</v>
      </c>
      <c r="T56" s="8">
        <v>14.376617969217165</v>
      </c>
      <c r="U56" s="70" t="s">
        <v>64</v>
      </c>
      <c r="V56" s="8">
        <v>14.376617969217165</v>
      </c>
      <c r="W56" s="52" t="s">
        <v>104</v>
      </c>
      <c r="X56" s="8">
        <v>10</v>
      </c>
      <c r="Y56" s="77" t="s">
        <v>9</v>
      </c>
      <c r="Z56" s="8">
        <v>186.21471034300689</v>
      </c>
      <c r="AA56" s="62" t="s">
        <v>52</v>
      </c>
      <c r="AB56" s="8">
        <v>44.302346970934138</v>
      </c>
      <c r="AC56" s="52" t="s">
        <v>104</v>
      </c>
      <c r="AD56" s="70" t="s">
        <v>9</v>
      </c>
      <c r="AE56" s="8">
        <v>20.889168108886363</v>
      </c>
      <c r="AF56" s="8">
        <v>15.3</v>
      </c>
      <c r="AG56" s="61" t="s">
        <v>104</v>
      </c>
      <c r="AH56" s="61" t="s">
        <v>124</v>
      </c>
      <c r="AI56" s="8">
        <v>20.198252879935076</v>
      </c>
      <c r="AJ56" s="8">
        <v>7.3</v>
      </c>
      <c r="AK56" s="70" t="s">
        <v>64</v>
      </c>
      <c r="AL56" s="70" t="s">
        <v>9</v>
      </c>
      <c r="AM56" s="8">
        <v>20.194169843279617</v>
      </c>
      <c r="AN56" s="8">
        <v>19.899999999999999</v>
      </c>
      <c r="AO56" s="70" t="s">
        <v>64</v>
      </c>
      <c r="AP56" s="61" t="s">
        <v>124</v>
      </c>
      <c r="AQ56" s="8">
        <v>19.698251766266463</v>
      </c>
      <c r="AR56" s="8">
        <v>9.4428571428571431</v>
      </c>
      <c r="AS56" s="52" t="s">
        <v>104</v>
      </c>
      <c r="AT56" s="70" t="s">
        <v>103</v>
      </c>
      <c r="AU56" s="8">
        <v>19.044333011907078</v>
      </c>
      <c r="AV56" s="8">
        <v>13</v>
      </c>
      <c r="AW56" s="58"/>
      <c r="AX56" s="70" t="s">
        <v>64</v>
      </c>
      <c r="AY56" s="8">
        <v>15.714279766138882</v>
      </c>
      <c r="AZ56" s="70" t="s">
        <v>64</v>
      </c>
      <c r="BA56" s="8">
        <v>7.8571398830694408</v>
      </c>
      <c r="BB56" s="61" t="s">
        <v>104</v>
      </c>
      <c r="BC56" s="8">
        <v>2.5</v>
      </c>
      <c r="BD56" s="70" t="s">
        <v>9</v>
      </c>
      <c r="BE56" s="8">
        <v>201.64926953825747</v>
      </c>
      <c r="BF56" s="77" t="s">
        <v>9</v>
      </c>
      <c r="BG56" s="8">
        <v>2.5206158692282186</v>
      </c>
      <c r="BH56" s="77" t="s">
        <v>64</v>
      </c>
      <c r="BI56" s="77" t="s">
        <v>9</v>
      </c>
      <c r="BJ56" s="8">
        <v>12.583777191732562</v>
      </c>
      <c r="BK56" s="8">
        <v>41</v>
      </c>
      <c r="BL56" s="77" t="s">
        <v>64</v>
      </c>
      <c r="BM56" s="77" t="s">
        <v>103</v>
      </c>
      <c r="BN56" s="8">
        <v>12.044771458541661</v>
      </c>
      <c r="BO56" s="8">
        <v>33.5</v>
      </c>
      <c r="BP56" s="77" t="s">
        <v>64</v>
      </c>
      <c r="BQ56" s="52" t="s">
        <v>124</v>
      </c>
      <c r="BR56" s="8">
        <v>11.709286185787436</v>
      </c>
      <c r="BS56" s="8">
        <v>26</v>
      </c>
      <c r="BT56" s="70" t="s">
        <v>64</v>
      </c>
      <c r="BU56" s="62" t="s">
        <v>52</v>
      </c>
      <c r="BV56" s="8">
        <v>11.692034923350455</v>
      </c>
      <c r="BW56" s="8">
        <v>36</v>
      </c>
      <c r="BX56" s="70" t="s">
        <v>64</v>
      </c>
      <c r="BY56" s="63" t="s">
        <v>1482</v>
      </c>
      <c r="BZ56" s="8">
        <v>11.591393372362598</v>
      </c>
      <c r="CA56" s="8">
        <v>31</v>
      </c>
      <c r="CB56" s="8"/>
      <c r="CC56" s="59" t="s">
        <v>4048</v>
      </c>
      <c r="CD56" s="59" t="s">
        <v>4049</v>
      </c>
      <c r="CE56" s="555">
        <v>117.65443038839085</v>
      </c>
      <c r="CF56" s="555">
        <v>106.79382512809629</v>
      </c>
      <c r="CG56" s="555" t="s">
        <v>4046</v>
      </c>
      <c r="CH56" s="555" t="s">
        <v>4047</v>
      </c>
      <c r="CI56" s="408">
        <v>238.30037393340695</v>
      </c>
      <c r="CJ56" s="408">
        <v>195.89305005104404</v>
      </c>
      <c r="CK56" s="555" t="s">
        <v>4044</v>
      </c>
      <c r="CL56" s="59" t="s">
        <v>4045</v>
      </c>
      <c r="CM56" s="8">
        <v>243.68673333315434</v>
      </c>
      <c r="CN56" s="8">
        <v>195.89305005104404</v>
      </c>
    </row>
    <row r="57" spans="1:92" x14ac:dyDescent="0.45">
      <c r="A57" s="9">
        <v>46</v>
      </c>
      <c r="B57" s="9" t="s">
        <v>1371</v>
      </c>
      <c r="C57" s="245" t="s">
        <v>1819</v>
      </c>
      <c r="D57" s="243" t="s">
        <v>1808</v>
      </c>
      <c r="E57" s="61" t="s">
        <v>1929</v>
      </c>
      <c r="F57" s="56" t="s">
        <v>1930</v>
      </c>
      <c r="G57" s="78" t="s">
        <v>1880</v>
      </c>
      <c r="H57" s="9"/>
      <c r="I57" s="60">
        <v>107.48080135965583</v>
      </c>
      <c r="J57" s="60">
        <v>90.094201139711501</v>
      </c>
      <c r="K57" s="60">
        <v>99.577801259681138</v>
      </c>
      <c r="L57" s="47">
        <v>1018.0300121640701</v>
      </c>
      <c r="M57" s="47">
        <v>976.02328347889193</v>
      </c>
      <c r="N57" s="47">
        <v>943.66936262369347</v>
      </c>
      <c r="O57" s="59">
        <v>8.1821606825411379</v>
      </c>
      <c r="P57" s="59">
        <v>100.54164159949869</v>
      </c>
      <c r="Q57" s="59">
        <v>53.646397676259198</v>
      </c>
      <c r="R57" s="58"/>
      <c r="S57" s="13" t="s">
        <v>5453</v>
      </c>
      <c r="T57" s="8">
        <v>4.2244240407896747</v>
      </c>
      <c r="U57" s="13" t="s">
        <v>5453</v>
      </c>
      <c r="V57" s="8">
        <v>8.4488480815793494</v>
      </c>
      <c r="W57" s="67" t="s">
        <v>38</v>
      </c>
      <c r="X57" s="8">
        <v>12</v>
      </c>
      <c r="Y57" s="77" t="s">
        <v>263</v>
      </c>
      <c r="Z57" s="8">
        <v>36.468664448686425</v>
      </c>
      <c r="AA57" s="245" t="s">
        <v>26</v>
      </c>
      <c r="AB57" s="8">
        <v>18.762385229441918</v>
      </c>
      <c r="AC57" s="67" t="s">
        <v>38</v>
      </c>
      <c r="AD57" s="70" t="s">
        <v>263</v>
      </c>
      <c r="AE57" s="8">
        <v>12.287908475573156</v>
      </c>
      <c r="AF57" s="8">
        <v>4.8777777777777782</v>
      </c>
      <c r="AG57" s="245" t="s">
        <v>38</v>
      </c>
      <c r="AH57" s="245" t="s">
        <v>26</v>
      </c>
      <c r="AI57" s="8">
        <v>12.218262673691557</v>
      </c>
      <c r="AJ57" s="8">
        <v>4.3777777777777782</v>
      </c>
      <c r="AK57" s="13" t="s">
        <v>1475</v>
      </c>
      <c r="AL57" s="70" t="s">
        <v>263</v>
      </c>
      <c r="AM57" s="8">
        <v>11.437052891797933</v>
      </c>
      <c r="AN57" s="8">
        <v>6.2666666666666675</v>
      </c>
      <c r="AO57" s="13" t="s">
        <v>1475</v>
      </c>
      <c r="AP57" s="245" t="s">
        <v>26</v>
      </c>
      <c r="AQ57" s="8">
        <v>11.310407521448731</v>
      </c>
      <c r="AR57" s="8">
        <v>5.7666666666666675</v>
      </c>
      <c r="AS57" s="67" t="s">
        <v>38</v>
      </c>
      <c r="AT57" s="52" t="s">
        <v>1497</v>
      </c>
      <c r="AU57" s="8">
        <v>10.74510764900946</v>
      </c>
      <c r="AV57" s="8">
        <v>4.2777777777777786</v>
      </c>
      <c r="AW57" s="58"/>
      <c r="AX57" s="13" t="s">
        <v>1475</v>
      </c>
      <c r="AY57" s="8">
        <v>3.7945008353510516</v>
      </c>
      <c r="AZ57" s="13" t="s">
        <v>1475</v>
      </c>
      <c r="BA57" s="8">
        <v>3.7945008353510516</v>
      </c>
      <c r="BB57" s="245" t="s">
        <v>38</v>
      </c>
      <c r="BC57" s="8">
        <v>3</v>
      </c>
      <c r="BD57" s="70" t="s">
        <v>263</v>
      </c>
      <c r="BE57" s="8">
        <v>47.109263783292349</v>
      </c>
      <c r="BF57" s="77" t="s">
        <v>263</v>
      </c>
      <c r="BG57" s="8">
        <v>1.1777315945823088</v>
      </c>
      <c r="BH57" s="245" t="s">
        <v>38</v>
      </c>
      <c r="BI57" s="77" t="s">
        <v>263</v>
      </c>
      <c r="BJ57" s="8">
        <v>6.5565074749422063</v>
      </c>
      <c r="BK57" s="8">
        <v>14.333333333333334</v>
      </c>
      <c r="BL57" s="245" t="s">
        <v>38</v>
      </c>
      <c r="BM57" s="245" t="s">
        <v>26</v>
      </c>
      <c r="BN57" s="8">
        <v>6.2948436880335707</v>
      </c>
      <c r="BO57" s="8">
        <v>12.666666666666666</v>
      </c>
      <c r="BP57" s="62" t="s">
        <v>1475</v>
      </c>
      <c r="BQ57" s="70" t="s">
        <v>263</v>
      </c>
      <c r="BR57" s="8">
        <v>5.857108594776828</v>
      </c>
      <c r="BS57" s="8">
        <v>21</v>
      </c>
      <c r="BT57" s="13" t="s">
        <v>1475</v>
      </c>
      <c r="BU57" s="245" t="s">
        <v>26</v>
      </c>
      <c r="BV57" s="8">
        <v>5.6826770754531131</v>
      </c>
      <c r="BW57" s="8">
        <v>18.5</v>
      </c>
      <c r="BX57" s="67" t="s">
        <v>38</v>
      </c>
      <c r="BY57" s="61" t="s">
        <v>1497</v>
      </c>
      <c r="BZ57" s="8">
        <v>5.5226789835286763</v>
      </c>
      <c r="CA57" s="8">
        <v>12.666666666666666</v>
      </c>
      <c r="CB57" s="8"/>
      <c r="CC57" s="59" t="s">
        <v>5595</v>
      </c>
      <c r="CD57" s="59"/>
      <c r="CE57" s="555">
        <v>53.646397676259198</v>
      </c>
      <c r="CF57" s="555">
        <v>37.521905316060256</v>
      </c>
      <c r="CG57" s="555"/>
      <c r="CH57" s="555"/>
      <c r="CI57" s="408"/>
      <c r="CJ57" s="408"/>
      <c r="CK57" s="555"/>
      <c r="CL57" s="8"/>
      <c r="CM57" s="8"/>
      <c r="CN57" s="8"/>
    </row>
    <row r="58" spans="1:92" x14ac:dyDescent="0.45">
      <c r="A58" s="9">
        <v>47</v>
      </c>
      <c r="B58" s="9" t="s">
        <v>1369</v>
      </c>
      <c r="C58" s="245" t="s">
        <v>1819</v>
      </c>
      <c r="D58" s="243" t="s">
        <v>1808</v>
      </c>
      <c r="E58" s="61" t="s">
        <v>1929</v>
      </c>
      <c r="F58" s="56" t="s">
        <v>1930</v>
      </c>
      <c r="G58" s="78" t="s">
        <v>1880</v>
      </c>
      <c r="H58" s="9"/>
      <c r="I58" s="60">
        <v>142.25400179954448</v>
      </c>
      <c r="J58" s="60">
        <v>127.23830160959255</v>
      </c>
      <c r="K58" s="60">
        <v>134.35100169956979</v>
      </c>
      <c r="L58" s="47">
        <v>1859.9183477258916</v>
      </c>
      <c r="M58" s="47">
        <v>1808.3486927309907</v>
      </c>
      <c r="N58" s="47">
        <v>1768.1243894524218</v>
      </c>
      <c r="O58" s="59">
        <v>15.125401959230508</v>
      </c>
      <c r="P58" s="59">
        <v>278.15749490588564</v>
      </c>
      <c r="Q58" s="59">
        <v>166.97034267615081</v>
      </c>
      <c r="R58" s="58"/>
      <c r="S58" s="67" t="s">
        <v>1509</v>
      </c>
      <c r="T58" s="8">
        <v>13.802860161959003</v>
      </c>
      <c r="U58" s="67" t="s">
        <v>38</v>
      </c>
      <c r="V58" s="8">
        <v>10.535240107972669</v>
      </c>
      <c r="W58" s="67" t="s">
        <v>27</v>
      </c>
      <c r="X58" s="8">
        <v>15</v>
      </c>
      <c r="Y58" s="77" t="s">
        <v>9</v>
      </c>
      <c r="Z58" s="8">
        <v>154.63432194350804</v>
      </c>
      <c r="AA58" s="77" t="s">
        <v>9</v>
      </c>
      <c r="AB58" s="8">
        <v>31.558024886430211</v>
      </c>
      <c r="AC58" s="67" t="s">
        <v>27</v>
      </c>
      <c r="AD58" s="70" t="s">
        <v>9</v>
      </c>
      <c r="AE58" s="8">
        <v>18.390089443946035</v>
      </c>
      <c r="AF58" s="8">
        <v>11.700000000000001</v>
      </c>
      <c r="AG58" s="245" t="s">
        <v>38</v>
      </c>
      <c r="AH58" s="77" t="s">
        <v>9</v>
      </c>
      <c r="AI58" s="8">
        <v>18.222676332931023</v>
      </c>
      <c r="AJ58" s="8">
        <v>13.4</v>
      </c>
      <c r="AK58" s="67" t="s">
        <v>1509</v>
      </c>
      <c r="AL58" s="70" t="s">
        <v>9</v>
      </c>
      <c r="AM58" s="8">
        <v>16.315217082936432</v>
      </c>
      <c r="AN58" s="8">
        <v>15.4</v>
      </c>
      <c r="AO58" s="67" t="s">
        <v>38</v>
      </c>
      <c r="AP58" s="245" t="s">
        <v>26</v>
      </c>
      <c r="AQ58" s="8">
        <v>15.68675703228959</v>
      </c>
      <c r="AR58" s="8">
        <v>4.3777777777777782</v>
      </c>
      <c r="AS58" s="67" t="s">
        <v>27</v>
      </c>
      <c r="AT58" s="67" t="s">
        <v>26</v>
      </c>
      <c r="AU58" s="8">
        <v>15.48563447652567</v>
      </c>
      <c r="AV58" s="8">
        <v>3.8222222222222229</v>
      </c>
      <c r="AW58" s="58"/>
      <c r="AX58" s="67" t="s">
        <v>1509</v>
      </c>
      <c r="AY58" s="8">
        <v>10.986230926328023</v>
      </c>
      <c r="AZ58" s="67" t="s">
        <v>38</v>
      </c>
      <c r="BA58" s="8">
        <v>4.328743642109341</v>
      </c>
      <c r="BB58" s="245" t="s">
        <v>27</v>
      </c>
      <c r="BC58" s="8">
        <v>4</v>
      </c>
      <c r="BD58" s="70" t="s">
        <v>9</v>
      </c>
      <c r="BE58" s="8">
        <v>167.43718210546706</v>
      </c>
      <c r="BF58" s="77" t="s">
        <v>9</v>
      </c>
      <c r="BG58" s="8">
        <v>2.0929647763183383</v>
      </c>
      <c r="BH58" s="245" t="s">
        <v>27</v>
      </c>
      <c r="BI58" s="77" t="s">
        <v>9</v>
      </c>
      <c r="BJ58" s="8">
        <v>11.039068126996426</v>
      </c>
      <c r="BK58" s="8">
        <v>21</v>
      </c>
      <c r="BL58" s="245" t="s">
        <v>38</v>
      </c>
      <c r="BM58" s="77" t="s">
        <v>9</v>
      </c>
      <c r="BN58" s="8">
        <v>10.224229369700582</v>
      </c>
      <c r="BO58" s="8">
        <v>27.666666666666668</v>
      </c>
      <c r="BP58" s="245" t="s">
        <v>1509</v>
      </c>
      <c r="BQ58" s="70" t="s">
        <v>9</v>
      </c>
      <c r="BR58" s="8">
        <v>8.9451448828628148</v>
      </c>
      <c r="BS58" s="8">
        <v>31</v>
      </c>
      <c r="BT58" s="67" t="s">
        <v>27</v>
      </c>
      <c r="BU58" s="245" t="s">
        <v>26</v>
      </c>
      <c r="BV58" s="8">
        <v>8.1127000899772241</v>
      </c>
      <c r="BW58" s="8">
        <v>9.75</v>
      </c>
      <c r="BX58" s="67" t="s">
        <v>38</v>
      </c>
      <c r="BY58" s="245" t="s">
        <v>26</v>
      </c>
      <c r="BZ58" s="8">
        <v>8.0078813518091394</v>
      </c>
      <c r="CA58" s="8">
        <v>12.666666666666666</v>
      </c>
      <c r="CB58" s="8"/>
      <c r="CC58" s="59" t="s">
        <v>4050</v>
      </c>
      <c r="CD58" s="59" t="s">
        <v>4051</v>
      </c>
      <c r="CE58" s="555">
        <v>128.733432762836</v>
      </c>
      <c r="CF58" s="555">
        <v>116.54099353838549</v>
      </c>
      <c r="CG58" s="555"/>
      <c r="CH58" s="555"/>
      <c r="CI58" s="408"/>
      <c r="CJ58" s="408"/>
      <c r="CK58" s="555"/>
      <c r="CL58" s="8"/>
      <c r="CM58" s="8"/>
      <c r="CN58" s="8"/>
    </row>
    <row r="59" spans="1:92" x14ac:dyDescent="0.45">
      <c r="A59" s="9">
        <v>48</v>
      </c>
      <c r="B59" s="9" t="s">
        <v>1367</v>
      </c>
      <c r="C59" s="61" t="s">
        <v>1810</v>
      </c>
      <c r="D59" s="63"/>
      <c r="E59" s="243" t="s">
        <v>1905</v>
      </c>
      <c r="F59" s="61" t="s">
        <v>1906</v>
      </c>
      <c r="G59" s="56" t="s">
        <v>1865</v>
      </c>
      <c r="H59" s="9"/>
      <c r="I59" s="60">
        <v>90.884501149708967</v>
      </c>
      <c r="J59" s="60">
        <v>90.884501149708967</v>
      </c>
      <c r="K59" s="60">
        <v>134.35100169956979</v>
      </c>
      <c r="L59" s="47">
        <v>1004.2808837679974</v>
      </c>
      <c r="M59" s="47">
        <v>1071.8821604285151</v>
      </c>
      <c r="N59" s="47">
        <v>1129.2250934298188</v>
      </c>
      <c r="O59" s="59">
        <v>11.163897865654675</v>
      </c>
      <c r="P59" s="59">
        <v>120.72341009338908</v>
      </c>
      <c r="Q59" s="59">
        <v>69.164327023457403</v>
      </c>
      <c r="R59" s="58"/>
      <c r="S59" s="55" t="s">
        <v>101</v>
      </c>
      <c r="T59" s="8">
        <v>10.088450114970897</v>
      </c>
      <c r="U59" s="67" t="s">
        <v>38</v>
      </c>
      <c r="V59" s="8">
        <v>7.4530700689825382</v>
      </c>
      <c r="W59" s="67" t="s">
        <v>38</v>
      </c>
      <c r="X59" s="8">
        <v>12</v>
      </c>
      <c r="Y59" s="245" t="s">
        <v>1520</v>
      </c>
      <c r="Z59" s="8">
        <v>41.898025517369035</v>
      </c>
      <c r="AA59" s="62" t="s">
        <v>52</v>
      </c>
      <c r="AB59" s="8">
        <v>24.149696715998672</v>
      </c>
      <c r="AC59" s="67" t="s">
        <v>38</v>
      </c>
      <c r="AD59" s="13" t="s">
        <v>52</v>
      </c>
      <c r="AE59" s="8">
        <v>10.81373294042668</v>
      </c>
      <c r="AF59" s="8">
        <v>3.4777777777777779</v>
      </c>
      <c r="AG59" s="245" t="s">
        <v>38</v>
      </c>
      <c r="AH59" s="245" t="s">
        <v>1520</v>
      </c>
      <c r="AI59" s="8">
        <v>10.323464736527777</v>
      </c>
      <c r="AJ59" s="8">
        <v>7.0666666666666664</v>
      </c>
      <c r="AK59" s="55" t="s">
        <v>101</v>
      </c>
      <c r="AL59" s="13" t="s">
        <v>52</v>
      </c>
      <c r="AM59" s="8">
        <v>9.240524585122964</v>
      </c>
      <c r="AN59" s="8">
        <v>4.2555555555555555</v>
      </c>
      <c r="AO59" s="55" t="s">
        <v>101</v>
      </c>
      <c r="AP59" s="245" t="s">
        <v>1520</v>
      </c>
      <c r="AQ59" s="8">
        <v>9.173221769304293</v>
      </c>
      <c r="AR59" s="8">
        <v>8.2333333333333343</v>
      </c>
      <c r="AS59" s="67" t="s">
        <v>38</v>
      </c>
      <c r="AT59" s="52" t="s">
        <v>154</v>
      </c>
      <c r="AU59" s="8">
        <v>9.1091429006827163</v>
      </c>
      <c r="AV59" s="8">
        <v>4.4777777777777779</v>
      </c>
      <c r="AW59" s="58"/>
      <c r="AX59" s="55" t="s">
        <v>101</v>
      </c>
      <c r="AY59" s="8">
        <v>10.451988119569734</v>
      </c>
      <c r="AZ59" s="67" t="s">
        <v>38</v>
      </c>
      <c r="BA59" s="8">
        <v>3.1266973269031899</v>
      </c>
      <c r="BB59" s="224" t="s">
        <v>3578</v>
      </c>
      <c r="BC59" s="8">
        <v>3</v>
      </c>
      <c r="BD59" s="13" t="s">
        <v>52</v>
      </c>
      <c r="BE59" s="8">
        <v>77.797403471504083</v>
      </c>
      <c r="BF59" s="62" t="s">
        <v>52</v>
      </c>
      <c r="BG59" s="8">
        <v>1.1113914781643441</v>
      </c>
      <c r="BH59" s="245" t="s">
        <v>38</v>
      </c>
      <c r="BI59" s="62" t="s">
        <v>52</v>
      </c>
      <c r="BJ59" s="8">
        <v>6.1953564835306247</v>
      </c>
      <c r="BK59" s="8">
        <v>24.333333333333332</v>
      </c>
      <c r="BL59" s="245" t="s">
        <v>38</v>
      </c>
      <c r="BM59" s="245" t="s">
        <v>1520</v>
      </c>
      <c r="BN59" s="8">
        <v>5.7667353878864605</v>
      </c>
      <c r="BO59" s="8">
        <v>19.333333333333332</v>
      </c>
      <c r="BP59" s="224" t="s">
        <v>101</v>
      </c>
      <c r="BQ59" s="13" t="s">
        <v>52</v>
      </c>
      <c r="BR59" s="8">
        <v>5.7027671576298982</v>
      </c>
      <c r="BS59" s="8">
        <v>24.333333333333332</v>
      </c>
      <c r="BT59" s="55" t="s">
        <v>101</v>
      </c>
      <c r="BU59" s="245" t="s">
        <v>1520</v>
      </c>
      <c r="BV59" s="8">
        <v>5.2796057958935014</v>
      </c>
      <c r="BW59" s="8">
        <v>19.333333333333332</v>
      </c>
      <c r="BX59" s="67" t="s">
        <v>38</v>
      </c>
      <c r="BY59" s="61" t="s">
        <v>154</v>
      </c>
      <c r="BZ59" s="8">
        <v>5.1974289346773483</v>
      </c>
      <c r="CA59" s="8">
        <v>12.666666666666666</v>
      </c>
      <c r="CB59" s="8"/>
      <c r="CC59" s="59" t="s">
        <v>5596</v>
      </c>
      <c r="CD59" s="59"/>
      <c r="CE59" s="555">
        <v>69.164327023457403</v>
      </c>
      <c r="CF59" s="555">
        <v>49.30335620297533</v>
      </c>
      <c r="CG59" s="555"/>
      <c r="CH59" s="555"/>
      <c r="CI59" s="408"/>
      <c r="CJ59" s="408"/>
      <c r="CK59" s="555"/>
      <c r="CL59" s="8"/>
      <c r="CM59" s="8"/>
      <c r="CN59" s="8"/>
    </row>
    <row r="60" spans="1:92" x14ac:dyDescent="0.45">
      <c r="A60" s="9">
        <v>49</v>
      </c>
      <c r="B60" s="9" t="s">
        <v>255</v>
      </c>
      <c r="C60" s="61" t="s">
        <v>1810</v>
      </c>
      <c r="D60" s="63"/>
      <c r="E60" s="243" t="s">
        <v>1905</v>
      </c>
      <c r="F60" s="61" t="s">
        <v>1906</v>
      </c>
      <c r="G60" s="56" t="s">
        <v>1865</v>
      </c>
      <c r="H60" s="9"/>
      <c r="I60" s="60">
        <v>153.31820193950904</v>
      </c>
      <c r="J60" s="60">
        <v>124.86740157960016</v>
      </c>
      <c r="K60" s="60">
        <v>147.78610186952676</v>
      </c>
      <c r="L60" s="47">
        <v>2082.7399693190937</v>
      </c>
      <c r="M60" s="47">
        <v>2000.4034297203841</v>
      </c>
      <c r="N60" s="47">
        <v>1936.8840447480736</v>
      </c>
      <c r="O60" s="59">
        <v>16.317930456892444</v>
      </c>
      <c r="P60" s="59">
        <v>276.54641692676074</v>
      </c>
      <c r="Q60" s="59">
        <v>159.33382927968802</v>
      </c>
      <c r="R60" s="58"/>
      <c r="S60" s="55" t="s">
        <v>101</v>
      </c>
      <c r="T60" s="8">
        <v>16.331820193950904</v>
      </c>
      <c r="U60" s="67" t="s">
        <v>38</v>
      </c>
      <c r="V60" s="8">
        <v>11.199092116370542</v>
      </c>
      <c r="W60" s="67" t="s">
        <v>10</v>
      </c>
      <c r="X60" s="8">
        <v>12.727</v>
      </c>
      <c r="Y60" s="245" t="s">
        <v>126</v>
      </c>
      <c r="Z60" s="8">
        <v>83.791829047334872</v>
      </c>
      <c r="AA60" s="62" t="s">
        <v>52</v>
      </c>
      <c r="AB60" s="8">
        <v>39.75812191344869</v>
      </c>
      <c r="AC60" s="67" t="s">
        <v>38</v>
      </c>
      <c r="AD60" s="13" t="s">
        <v>52</v>
      </c>
      <c r="AE60" s="8">
        <v>16.947395238466147</v>
      </c>
      <c r="AF60" s="8">
        <v>3.4777777777777779</v>
      </c>
      <c r="AG60" s="245" t="s">
        <v>38</v>
      </c>
      <c r="AH60" s="224" t="s">
        <v>82</v>
      </c>
      <c r="AI60" s="8">
        <v>16.744891103969806</v>
      </c>
      <c r="AJ60" s="8">
        <v>6.9666666666666668</v>
      </c>
      <c r="AK60" s="67" t="s">
        <v>38</v>
      </c>
      <c r="AL60" s="67" t="s">
        <v>126</v>
      </c>
      <c r="AM60" s="8">
        <v>16.583226211721882</v>
      </c>
      <c r="AN60" s="8">
        <v>7.8666666666666671</v>
      </c>
      <c r="AO60" s="67" t="s">
        <v>10</v>
      </c>
      <c r="AP60" s="224" t="s">
        <v>82</v>
      </c>
      <c r="AQ60" s="8">
        <v>15.815915902732845</v>
      </c>
      <c r="AR60" s="8">
        <v>6.7285714285714286</v>
      </c>
      <c r="AS60" s="67" t="s">
        <v>10</v>
      </c>
      <c r="AT60" s="67" t="s">
        <v>126</v>
      </c>
      <c r="AU60" s="8">
        <v>15.758803487651827</v>
      </c>
      <c r="AV60" s="8">
        <v>7.628571428571429</v>
      </c>
      <c r="AW60" s="58"/>
      <c r="AX60" s="55" t="s">
        <v>101</v>
      </c>
      <c r="AY60" s="8">
        <v>16.945093001708941</v>
      </c>
      <c r="AZ60" s="67" t="s">
        <v>38</v>
      </c>
      <c r="BA60" s="8">
        <v>4.5876459253845114</v>
      </c>
      <c r="BB60" s="245" t="s">
        <v>10</v>
      </c>
      <c r="BC60" s="8">
        <v>3.6666666666666998</v>
      </c>
      <c r="BD60" s="13" t="s">
        <v>52</v>
      </c>
      <c r="BE60" s="8">
        <v>130.55388063888515</v>
      </c>
      <c r="BF60" s="62" t="s">
        <v>52</v>
      </c>
      <c r="BG60" s="8">
        <v>1.8650554376983592</v>
      </c>
      <c r="BH60" s="245" t="s">
        <v>38</v>
      </c>
      <c r="BI60" s="62" t="s">
        <v>52</v>
      </c>
      <c r="BJ60" s="8">
        <v>9.7643405026516614</v>
      </c>
      <c r="BK60" s="8">
        <v>24.333333333333332</v>
      </c>
      <c r="BL60" s="245" t="s">
        <v>38</v>
      </c>
      <c r="BM60" s="245" t="s">
        <v>126</v>
      </c>
      <c r="BN60" s="8">
        <v>9.5420141080583605</v>
      </c>
      <c r="BO60" s="8">
        <v>21</v>
      </c>
      <c r="BP60" s="224" t="s">
        <v>101</v>
      </c>
      <c r="BQ60" s="13" t="s">
        <v>52</v>
      </c>
      <c r="BR60" s="8">
        <v>9.4274078006378357</v>
      </c>
      <c r="BS60" s="8">
        <v>24.333333333333332</v>
      </c>
      <c r="BT60" s="55" t="s">
        <v>101</v>
      </c>
      <c r="BU60" s="245" t="s">
        <v>126</v>
      </c>
      <c r="BV60" s="8">
        <v>9.2073734652419059</v>
      </c>
      <c r="BW60" s="8">
        <v>21</v>
      </c>
      <c r="BX60" s="67" t="s">
        <v>10</v>
      </c>
      <c r="BY60" s="62" t="s">
        <v>52</v>
      </c>
      <c r="BZ60" s="8">
        <v>9.0876159121337921</v>
      </c>
      <c r="CA60" s="8">
        <v>20.09090909090909</v>
      </c>
      <c r="CB60" s="8"/>
      <c r="CC60" s="59" t="s">
        <v>4052</v>
      </c>
      <c r="CD60" s="59" t="s">
        <v>4053</v>
      </c>
      <c r="CE60" s="555">
        <v>105.41848384100508</v>
      </c>
      <c r="CF60" s="555">
        <v>94.250465357909619</v>
      </c>
      <c r="CG60" s="555" t="s">
        <v>5597</v>
      </c>
      <c r="CH60" s="555"/>
      <c r="CI60" s="408">
        <v>159.33382927968802</v>
      </c>
      <c r="CJ60" s="408">
        <v>124.55669689828679</v>
      </c>
      <c r="CK60" s="555"/>
      <c r="CL60" s="8"/>
      <c r="CM60" s="8"/>
      <c r="CN60" s="8"/>
    </row>
    <row r="61" spans="1:92" x14ac:dyDescent="0.45">
      <c r="A61" s="9">
        <v>50</v>
      </c>
      <c r="B61" s="9" t="s">
        <v>1364</v>
      </c>
      <c r="C61" s="78" t="s">
        <v>1793</v>
      </c>
      <c r="D61" s="63"/>
      <c r="E61" s="244" t="s">
        <v>1913</v>
      </c>
      <c r="F61" s="61" t="s">
        <v>1914</v>
      </c>
      <c r="G61" s="246" t="s">
        <v>1804</v>
      </c>
      <c r="H61" s="9"/>
      <c r="I61" s="60">
        <v>97.997201239686191</v>
      </c>
      <c r="J61" s="60">
        <v>73.49790092976464</v>
      </c>
      <c r="K61" s="60">
        <v>64.804600819792483</v>
      </c>
      <c r="L61" s="47">
        <v>676.32284985568856</v>
      </c>
      <c r="M61" s="47">
        <v>601.72256611024386</v>
      </c>
      <c r="N61" s="47">
        <v>548.01202675478055</v>
      </c>
      <c r="O61" s="59">
        <v>4.3818116974713073</v>
      </c>
      <c r="P61" s="59">
        <v>46.38616787591144</v>
      </c>
      <c r="Q61" s="59">
        <v>25.556920385878556</v>
      </c>
      <c r="R61" s="58"/>
      <c r="S61" s="69" t="s">
        <v>80</v>
      </c>
      <c r="T61" s="8">
        <v>11.583697733886108</v>
      </c>
      <c r="U61" s="69" t="s">
        <v>80</v>
      </c>
      <c r="V61" s="8">
        <v>8.2740698099186485</v>
      </c>
      <c r="W61" s="69" t="s">
        <v>144</v>
      </c>
      <c r="X61" s="8">
        <v>11.667</v>
      </c>
      <c r="Y61" s="78" t="s">
        <v>1476</v>
      </c>
      <c r="Z61" s="8">
        <v>59.798320743811715</v>
      </c>
      <c r="AA61" s="78" t="s">
        <v>99</v>
      </c>
      <c r="AB61" s="8">
        <v>14.495250612650628</v>
      </c>
      <c r="AC61" s="69" t="s">
        <v>80</v>
      </c>
      <c r="AD61" s="69" t="s">
        <v>99</v>
      </c>
      <c r="AE61" s="8">
        <v>10.586070575027302</v>
      </c>
      <c r="AF61" s="8">
        <v>6.1888888888888891</v>
      </c>
      <c r="AG61" s="78" t="s">
        <v>80</v>
      </c>
      <c r="AH61" s="78" t="s">
        <v>1476</v>
      </c>
      <c r="AI61" s="8">
        <v>10.25921468053834</v>
      </c>
      <c r="AJ61" s="8">
        <v>10.533333333333333</v>
      </c>
      <c r="AK61" s="13" t="s">
        <v>1475</v>
      </c>
      <c r="AL61" s="69" t="s">
        <v>99</v>
      </c>
      <c r="AM61" s="8">
        <v>10.232738667889381</v>
      </c>
      <c r="AN61" s="8">
        <v>6.4666666666666668</v>
      </c>
      <c r="AO61" s="69" t="s">
        <v>144</v>
      </c>
      <c r="AP61" s="78" t="s">
        <v>99</v>
      </c>
      <c r="AQ61" s="8">
        <v>10.102605801570489</v>
      </c>
      <c r="AR61" s="8">
        <v>5.1571428571428566</v>
      </c>
      <c r="AS61" s="13" t="s">
        <v>1475</v>
      </c>
      <c r="AT61" s="69" t="s">
        <v>1476</v>
      </c>
      <c r="AU61" s="8">
        <v>9.9586549049035664</v>
      </c>
      <c r="AV61" s="8">
        <v>10.95</v>
      </c>
      <c r="AW61" s="58"/>
      <c r="AX61" s="69" t="s">
        <v>80</v>
      </c>
      <c r="AY61" s="8">
        <v>9.4081598663650752</v>
      </c>
      <c r="AZ61" s="13" t="s">
        <v>1475</v>
      </c>
      <c r="BA61" s="8">
        <v>3.5479272322318409</v>
      </c>
      <c r="BB61" s="78" t="s">
        <v>144</v>
      </c>
      <c r="BC61" s="8">
        <v>4.5</v>
      </c>
      <c r="BD61" s="69" t="s">
        <v>1476</v>
      </c>
      <c r="BE61" s="8">
        <v>77.437816966955225</v>
      </c>
      <c r="BF61" s="78" t="s">
        <v>99</v>
      </c>
      <c r="BG61" s="8">
        <v>1.0760199832956343</v>
      </c>
      <c r="BH61" s="78" t="s">
        <v>144</v>
      </c>
      <c r="BI61" s="78" t="s">
        <v>99</v>
      </c>
      <c r="BJ61" s="8">
        <v>5.8325008353570187</v>
      </c>
      <c r="BK61" s="8">
        <v>9.8888888888888893</v>
      </c>
      <c r="BL61" s="78" t="s">
        <v>144</v>
      </c>
      <c r="BM61" s="78" t="s">
        <v>1476</v>
      </c>
      <c r="BN61" s="8">
        <v>5.6827876533922463</v>
      </c>
      <c r="BO61" s="8">
        <v>18.777777777777779</v>
      </c>
      <c r="BP61" s="78" t="s">
        <v>80</v>
      </c>
      <c r="BQ61" s="69" t="s">
        <v>99</v>
      </c>
      <c r="BR61" s="8">
        <v>5.630099916478172</v>
      </c>
      <c r="BS61" s="8">
        <v>16</v>
      </c>
      <c r="BT61" s="69" t="s">
        <v>80</v>
      </c>
      <c r="BU61" s="78" t="s">
        <v>1476</v>
      </c>
      <c r="BV61" s="8">
        <v>5.5328843751808376</v>
      </c>
      <c r="BW61" s="8">
        <v>31</v>
      </c>
      <c r="BX61" s="13" t="s">
        <v>1475</v>
      </c>
      <c r="BY61" s="78" t="s">
        <v>99</v>
      </c>
      <c r="BZ61" s="8">
        <v>5.4285401893553429</v>
      </c>
      <c r="CA61" s="8">
        <v>21</v>
      </c>
      <c r="CB61" s="8"/>
      <c r="CC61" s="59"/>
      <c r="CD61" s="59"/>
      <c r="CE61" s="555"/>
      <c r="CF61" s="555"/>
      <c r="CG61" s="555"/>
      <c r="CH61" s="555"/>
      <c r="CI61" s="408"/>
      <c r="CJ61" s="408"/>
      <c r="CK61" s="555"/>
      <c r="CL61" s="8"/>
      <c r="CM61" s="8"/>
      <c r="CN61" s="8"/>
    </row>
    <row r="62" spans="1:92" x14ac:dyDescent="0.45">
      <c r="A62" s="9">
        <v>50</v>
      </c>
      <c r="B62" s="9" t="s">
        <v>1365</v>
      </c>
      <c r="C62" s="78" t="s">
        <v>1820</v>
      </c>
      <c r="D62" s="63"/>
      <c r="E62" s="56" t="s">
        <v>1931</v>
      </c>
      <c r="F62" s="62" t="s">
        <v>1932</v>
      </c>
      <c r="G62" s="54" t="s">
        <v>1824</v>
      </c>
      <c r="H62" s="61" t="s">
        <v>1801</v>
      </c>
      <c r="I62" s="60">
        <v>97.206901229688725</v>
      </c>
      <c r="J62" s="60">
        <v>75.868800959757053</v>
      </c>
      <c r="K62" s="60">
        <v>64.804600819792483</v>
      </c>
      <c r="L62" s="47">
        <v>681.60321306134188</v>
      </c>
      <c r="M62" s="47">
        <v>611.28551672155379</v>
      </c>
      <c r="N62" s="47">
        <v>560.29156941275755</v>
      </c>
      <c r="O62" s="59">
        <v>4.5131927397586793</v>
      </c>
      <c r="P62" s="59">
        <v>48.116698666807181</v>
      </c>
      <c r="Q62" s="59">
        <v>25.218457689828494</v>
      </c>
      <c r="R62" s="58"/>
      <c r="S62" s="69" t="s">
        <v>80</v>
      </c>
      <c r="T62" s="8">
        <v>11.498345332806382</v>
      </c>
      <c r="U62" s="69" t="s">
        <v>80</v>
      </c>
      <c r="V62" s="8">
        <v>8.213103809147416</v>
      </c>
      <c r="W62" s="51" t="s">
        <v>56</v>
      </c>
      <c r="X62" s="8">
        <v>10</v>
      </c>
      <c r="Y62" s="78" t="s">
        <v>1476</v>
      </c>
      <c r="Z62" s="8">
        <v>59.324140737813231</v>
      </c>
      <c r="AA62" s="78" t="s">
        <v>99</v>
      </c>
      <c r="AB62" s="8">
        <v>14.381859741650992</v>
      </c>
      <c r="AC62" s="51" t="s">
        <v>56</v>
      </c>
      <c r="AD62" s="69" t="s">
        <v>99</v>
      </c>
      <c r="AE62" s="8">
        <v>10.661343629959838</v>
      </c>
      <c r="AF62" s="8">
        <v>5.6333333333333329</v>
      </c>
      <c r="AG62" s="78" t="s">
        <v>80</v>
      </c>
      <c r="AH62" s="78" t="s">
        <v>99</v>
      </c>
      <c r="AI62" s="8">
        <v>10.505621723022173</v>
      </c>
      <c r="AJ62" s="8">
        <v>6.1888888888888891</v>
      </c>
      <c r="AK62" s="51" t="s">
        <v>56</v>
      </c>
      <c r="AL62" s="69" t="s">
        <v>1476</v>
      </c>
      <c r="AM62" s="8">
        <v>10.288152402296696</v>
      </c>
      <c r="AN62" s="8">
        <v>9.6999999999999993</v>
      </c>
      <c r="AO62" s="69" t="s">
        <v>80</v>
      </c>
      <c r="AP62" s="78" t="s">
        <v>1476</v>
      </c>
      <c r="AQ62" s="8">
        <v>10.180434774478464</v>
      </c>
      <c r="AR62" s="8">
        <v>10.533333333333333</v>
      </c>
      <c r="AS62" s="51" t="s">
        <v>56</v>
      </c>
      <c r="AT62" s="50" t="s">
        <v>1474</v>
      </c>
      <c r="AU62" s="8">
        <v>9.2065064627872903</v>
      </c>
      <c r="AV62" s="8">
        <v>8.1999999999999993</v>
      </c>
      <c r="AW62" s="58"/>
      <c r="AX62" s="69" t="s">
        <v>80</v>
      </c>
      <c r="AY62" s="8">
        <v>9.3403521255072928</v>
      </c>
      <c r="AZ62" s="69" t="s">
        <v>80</v>
      </c>
      <c r="BA62" s="8">
        <v>3.1134507085024308</v>
      </c>
      <c r="BB62" s="57" t="s">
        <v>56</v>
      </c>
      <c r="BC62" s="8">
        <v>3</v>
      </c>
      <c r="BD62" s="69" t="s">
        <v>1476</v>
      </c>
      <c r="BE62" s="8">
        <v>76.821382959157205</v>
      </c>
      <c r="BF62" s="78" t="s">
        <v>99</v>
      </c>
      <c r="BG62" s="8">
        <v>1.0675440156884117</v>
      </c>
      <c r="BH62" s="78" t="s">
        <v>80</v>
      </c>
      <c r="BI62" s="78" t="s">
        <v>99</v>
      </c>
      <c r="BJ62" s="8">
        <v>5.5877200784420582</v>
      </c>
      <c r="BK62" s="8">
        <v>16</v>
      </c>
      <c r="BL62" s="78" t="s">
        <v>80</v>
      </c>
      <c r="BM62" s="78" t="s">
        <v>1476</v>
      </c>
      <c r="BN62" s="8">
        <v>5.49112594239452</v>
      </c>
      <c r="BO62" s="8">
        <v>31</v>
      </c>
      <c r="BP62" s="57" t="s">
        <v>56</v>
      </c>
      <c r="BQ62" s="69" t="s">
        <v>99</v>
      </c>
      <c r="BR62" s="8">
        <v>5.20759685678527</v>
      </c>
      <c r="BS62" s="8">
        <v>14.333333333333334</v>
      </c>
      <c r="BT62" s="51" t="s">
        <v>56</v>
      </c>
      <c r="BU62" s="78" t="s">
        <v>1476</v>
      </c>
      <c r="BV62" s="8">
        <v>5.0856254794673017</v>
      </c>
      <c r="BW62" s="8">
        <v>27.666666666666668</v>
      </c>
      <c r="BX62" s="69" t="s">
        <v>80</v>
      </c>
      <c r="BY62" s="54" t="s">
        <v>1474</v>
      </c>
      <c r="BZ62" s="8">
        <v>4.9056077021622579</v>
      </c>
      <c r="CA62" s="8">
        <v>23.5</v>
      </c>
      <c r="CB62" s="8"/>
      <c r="CC62" s="59"/>
      <c r="CD62" s="59"/>
      <c r="CE62" s="555"/>
      <c r="CF62" s="555"/>
      <c r="CG62" s="555"/>
      <c r="CH62" s="555"/>
      <c r="CI62" s="408"/>
      <c r="CJ62" s="408"/>
      <c r="CK62" s="555"/>
      <c r="CL62" s="8"/>
      <c r="CM62" s="8"/>
      <c r="CN62" s="8"/>
    </row>
    <row r="63" spans="1:92" x14ac:dyDescent="0.45">
      <c r="A63" s="9">
        <v>51</v>
      </c>
      <c r="B63" s="9" t="s">
        <v>1360</v>
      </c>
      <c r="C63" s="78" t="s">
        <v>1793</v>
      </c>
      <c r="D63" s="63"/>
      <c r="E63" s="244" t="s">
        <v>1913</v>
      </c>
      <c r="F63" s="61" t="s">
        <v>1914</v>
      </c>
      <c r="G63" s="246" t="s">
        <v>1804</v>
      </c>
      <c r="H63" s="9"/>
      <c r="I63" s="60">
        <v>143.83460181953942</v>
      </c>
      <c r="J63" s="60">
        <v>119.33530150961786</v>
      </c>
      <c r="K63" s="60">
        <v>99.577801259681138</v>
      </c>
      <c r="L63" s="47">
        <v>1567.9388065658738</v>
      </c>
      <c r="M63" s="47">
        <v>1429.5408226672555</v>
      </c>
      <c r="N63" s="47">
        <v>1327.6711675894769</v>
      </c>
      <c r="O63" s="59">
        <v>10.554652241842705</v>
      </c>
      <c r="P63" s="59">
        <v>176.32022082947498</v>
      </c>
      <c r="Q63" s="59">
        <v>114.23589539746547</v>
      </c>
      <c r="R63" s="58"/>
      <c r="S63" s="69" t="s">
        <v>80</v>
      </c>
      <c r="T63" s="8">
        <v>16.534136996510256</v>
      </c>
      <c r="U63" s="69" t="s">
        <v>80</v>
      </c>
      <c r="V63" s="8">
        <v>11.810097854650184</v>
      </c>
      <c r="W63" s="69" t="s">
        <v>144</v>
      </c>
      <c r="X63" s="8">
        <v>11.667</v>
      </c>
      <c r="Y63" s="78" t="s">
        <v>79</v>
      </c>
      <c r="Z63" s="8">
        <v>121.8210655284131</v>
      </c>
      <c r="AA63" s="78" t="s">
        <v>79</v>
      </c>
      <c r="AB63" s="8">
        <v>33.839184869003638</v>
      </c>
      <c r="AC63" s="69" t="s">
        <v>80</v>
      </c>
      <c r="AD63" s="69" t="s">
        <v>79</v>
      </c>
      <c r="AE63" s="8">
        <v>16.705450524506507</v>
      </c>
      <c r="AF63" s="8">
        <v>16.2</v>
      </c>
      <c r="AG63" s="78" t="s">
        <v>144</v>
      </c>
      <c r="AH63" s="78" t="s">
        <v>79</v>
      </c>
      <c r="AI63" s="8">
        <v>15.995764789460781</v>
      </c>
      <c r="AJ63" s="8">
        <v>12.6</v>
      </c>
      <c r="AK63" s="65" t="s">
        <v>265</v>
      </c>
      <c r="AL63" s="69" t="s">
        <v>79</v>
      </c>
      <c r="AM63" s="8">
        <v>15.768961366638074</v>
      </c>
      <c r="AN63" s="8">
        <v>12.7</v>
      </c>
      <c r="AO63" s="69" t="s">
        <v>80</v>
      </c>
      <c r="AP63" s="78" t="s">
        <v>99</v>
      </c>
      <c r="AQ63" s="8">
        <v>15.252103991324748</v>
      </c>
      <c r="AR63" s="8">
        <v>6.1888888888888891</v>
      </c>
      <c r="AS63" s="69" t="s">
        <v>80</v>
      </c>
      <c r="AT63" s="50" t="s">
        <v>87</v>
      </c>
      <c r="AU63" s="8">
        <v>14.880841199890071</v>
      </c>
      <c r="AV63" s="8">
        <v>14.899999999999999</v>
      </c>
      <c r="AW63" s="58"/>
      <c r="AX63" s="69" t="s">
        <v>80</v>
      </c>
      <c r="AY63" s="8">
        <v>13.341008836116481</v>
      </c>
      <c r="AZ63" s="69" t="s">
        <v>80</v>
      </c>
      <c r="BA63" s="8">
        <v>4.4470029453721605</v>
      </c>
      <c r="BB63" s="78" t="s">
        <v>144</v>
      </c>
      <c r="BC63" s="8">
        <v>4.5</v>
      </c>
      <c r="BD63" s="69" t="s">
        <v>79</v>
      </c>
      <c r="BE63" s="8">
        <v>135.62918730308888</v>
      </c>
      <c r="BF63" s="78" t="s">
        <v>79</v>
      </c>
      <c r="BG63" s="8">
        <v>2.0866028815859829</v>
      </c>
      <c r="BH63" s="78" t="s">
        <v>144</v>
      </c>
      <c r="BI63" s="78" t="s">
        <v>79</v>
      </c>
      <c r="BJ63" s="8">
        <v>10.823274209318845</v>
      </c>
      <c r="BK63" s="8">
        <v>15.444444444444445</v>
      </c>
      <c r="BL63" s="74" t="s">
        <v>265</v>
      </c>
      <c r="BM63" s="78" t="s">
        <v>79</v>
      </c>
      <c r="BN63" s="8">
        <v>9.6222985946379502</v>
      </c>
      <c r="BO63" s="8">
        <v>19.571428571428573</v>
      </c>
      <c r="BP63" s="78" t="s">
        <v>80</v>
      </c>
      <c r="BQ63" s="69" t="s">
        <v>79</v>
      </c>
      <c r="BR63" s="8">
        <v>9.6167442008486805</v>
      </c>
      <c r="BS63" s="8">
        <v>25.375</v>
      </c>
      <c r="BT63" s="69" t="s">
        <v>144</v>
      </c>
      <c r="BU63" s="54" t="s">
        <v>87</v>
      </c>
      <c r="BV63" s="8">
        <v>9.1642651528239725</v>
      </c>
      <c r="BW63" s="8">
        <v>13.222222222222221</v>
      </c>
      <c r="BX63" s="69" t="s">
        <v>80</v>
      </c>
      <c r="BY63" s="54" t="s">
        <v>87</v>
      </c>
      <c r="BZ63" s="8">
        <v>8.6109561586590253</v>
      </c>
      <c r="CA63" s="8">
        <v>21.625</v>
      </c>
      <c r="CB63" s="8"/>
      <c r="CC63" s="59" t="s">
        <v>4054</v>
      </c>
      <c r="CD63" s="59" t="s">
        <v>4055</v>
      </c>
      <c r="CE63" s="555">
        <v>109.46152740178159</v>
      </c>
      <c r="CF63" s="555">
        <v>84.223290757083021</v>
      </c>
      <c r="CG63" s="555"/>
      <c r="CH63" s="555"/>
      <c r="CI63" s="408"/>
      <c r="CJ63" s="408"/>
      <c r="CK63" s="555"/>
      <c r="CL63" s="8"/>
      <c r="CM63" s="8"/>
      <c r="CN63" s="8"/>
    </row>
    <row r="64" spans="1:92" x14ac:dyDescent="0.45">
      <c r="A64" s="9">
        <v>51</v>
      </c>
      <c r="B64" s="9" t="s">
        <v>1362</v>
      </c>
      <c r="C64" s="78" t="s">
        <v>1820</v>
      </c>
      <c r="D64" s="63"/>
      <c r="E64" s="56" t="s">
        <v>1931</v>
      </c>
      <c r="F64" s="62" t="s">
        <v>1932</v>
      </c>
      <c r="G64" s="54" t="s">
        <v>1824</v>
      </c>
      <c r="H64" s="61" t="s">
        <v>1801</v>
      </c>
      <c r="I64" s="60">
        <v>170.70480215945338</v>
      </c>
      <c r="J64" s="60">
        <v>124.07710156960268</v>
      </c>
      <c r="K64" s="60">
        <v>99.577801259681138</v>
      </c>
      <c r="L64" s="47">
        <v>1897.4608537041699</v>
      </c>
      <c r="M64" s="47">
        <v>1644.6239382314488</v>
      </c>
      <c r="N64" s="47">
        <v>1466.8362472471711</v>
      </c>
      <c r="O64" s="59">
        <v>10.927749562942292</v>
      </c>
      <c r="P64" s="59">
        <v>218.78710237047233</v>
      </c>
      <c r="Q64" s="59">
        <v>123.98733609770279</v>
      </c>
      <c r="R64" s="58"/>
      <c r="S64" s="69" t="s">
        <v>80</v>
      </c>
      <c r="T64" s="8">
        <v>19.436118633220964</v>
      </c>
      <c r="U64" s="69" t="s">
        <v>80</v>
      </c>
      <c r="V64" s="8">
        <v>13.882941880872117</v>
      </c>
      <c r="W64" s="51" t="s">
        <v>56</v>
      </c>
      <c r="X64" s="8">
        <v>10</v>
      </c>
      <c r="Y64" s="78" t="s">
        <v>79</v>
      </c>
      <c r="Z64" s="8">
        <v>144.39203381394083</v>
      </c>
      <c r="AA64" s="78" t="s">
        <v>79</v>
      </c>
      <c r="AB64" s="8">
        <v>40.108898281650227</v>
      </c>
      <c r="AC64" s="51" t="s">
        <v>56</v>
      </c>
      <c r="AD64" s="69" t="s">
        <v>79</v>
      </c>
      <c r="AE64" s="8">
        <v>20.021240522606192</v>
      </c>
      <c r="AF64" s="8">
        <v>14.1</v>
      </c>
      <c r="AG64" s="78" t="s">
        <v>80</v>
      </c>
      <c r="AH64" s="78" t="s">
        <v>79</v>
      </c>
      <c r="AI64" s="8">
        <v>19.710932192156143</v>
      </c>
      <c r="AJ64" s="8">
        <v>16.2</v>
      </c>
      <c r="AK64" s="51" t="s">
        <v>56</v>
      </c>
      <c r="AL64" s="51" t="s">
        <v>184</v>
      </c>
      <c r="AM64" s="8">
        <v>18.56868792183252</v>
      </c>
      <c r="AN64" s="8">
        <v>6.8999999999999995</v>
      </c>
      <c r="AO64" s="69" t="s">
        <v>80</v>
      </c>
      <c r="AP64" s="57" t="s">
        <v>184</v>
      </c>
      <c r="AQ64" s="8">
        <v>18.54795988135654</v>
      </c>
      <c r="AR64" s="8">
        <v>7.7333333333333334</v>
      </c>
      <c r="AS64" s="69" t="s">
        <v>80</v>
      </c>
      <c r="AT64" s="69" t="s">
        <v>99</v>
      </c>
      <c r="AU64" s="8">
        <v>17.987364959499114</v>
      </c>
      <c r="AV64" s="8">
        <v>6.1888888888888891</v>
      </c>
      <c r="AW64" s="58"/>
      <c r="AX64" s="69" t="s">
        <v>80</v>
      </c>
      <c r="AY64" s="8">
        <v>15.646472025281101</v>
      </c>
      <c r="AZ64" s="69" t="s">
        <v>80</v>
      </c>
      <c r="BA64" s="8">
        <v>5.2154906750937</v>
      </c>
      <c r="BB64" s="57" t="s">
        <v>56</v>
      </c>
      <c r="BC64" s="8">
        <v>3</v>
      </c>
      <c r="BD64" s="69" t="s">
        <v>79</v>
      </c>
      <c r="BE64" s="8">
        <v>160.77969482124837</v>
      </c>
      <c r="BF64" s="78" t="s">
        <v>79</v>
      </c>
      <c r="BG64" s="8">
        <v>2.473533766480744</v>
      </c>
      <c r="BH64" s="78" t="s">
        <v>80</v>
      </c>
      <c r="BI64" s="78" t="s">
        <v>79</v>
      </c>
      <c r="BJ64" s="8">
        <v>11.346099705484031</v>
      </c>
      <c r="BK64" s="8">
        <v>25.375</v>
      </c>
      <c r="BL64" s="57" t="s">
        <v>56</v>
      </c>
      <c r="BM64" s="78" t="s">
        <v>79</v>
      </c>
      <c r="BN64" s="8">
        <v>10.753050311777239</v>
      </c>
      <c r="BO64" s="8">
        <v>22.666666666666668</v>
      </c>
      <c r="BP64" s="78" t="s">
        <v>80</v>
      </c>
      <c r="BQ64" s="51" t="s">
        <v>184</v>
      </c>
      <c r="BR64" s="8">
        <v>9.7212796018768834</v>
      </c>
      <c r="BS64" s="8">
        <v>19.75</v>
      </c>
      <c r="BT64" s="69" t="s">
        <v>80</v>
      </c>
      <c r="BU64" s="78" t="s">
        <v>99</v>
      </c>
      <c r="BV64" s="8">
        <v>9.529045015800687</v>
      </c>
      <c r="BW64" s="8">
        <v>16</v>
      </c>
      <c r="BX64" s="51" t="s">
        <v>56</v>
      </c>
      <c r="BY64" s="57" t="s">
        <v>184</v>
      </c>
      <c r="BZ64" s="8">
        <v>8.9443707177858816</v>
      </c>
      <c r="CA64" s="8">
        <v>17.666666666666668</v>
      </c>
      <c r="CB64" s="8"/>
      <c r="CC64" s="59" t="s">
        <v>4056</v>
      </c>
      <c r="CD64" s="59" t="s">
        <v>4057</v>
      </c>
      <c r="CE64" s="555">
        <v>91.539139886259719</v>
      </c>
      <c r="CF64" s="555">
        <v>83.009708855395303</v>
      </c>
      <c r="CG64" s="555"/>
      <c r="CH64" s="555"/>
      <c r="CI64" s="408"/>
      <c r="CJ64" s="408"/>
      <c r="CK64" s="555"/>
      <c r="CL64" s="8"/>
      <c r="CM64" s="8"/>
      <c r="CN64" s="8"/>
    </row>
    <row r="65" spans="1:92" x14ac:dyDescent="0.45">
      <c r="A65" s="9">
        <v>52</v>
      </c>
      <c r="B65" s="9" t="s">
        <v>1355</v>
      </c>
      <c r="C65" s="62" t="s">
        <v>1790</v>
      </c>
      <c r="D65" s="63"/>
      <c r="E65" s="56" t="s">
        <v>1798</v>
      </c>
      <c r="F65" s="75"/>
      <c r="G65" s="75" t="s">
        <v>1789</v>
      </c>
      <c r="H65" s="9"/>
      <c r="I65" s="60">
        <v>84.562101069729209</v>
      </c>
      <c r="J65" s="60">
        <v>73.49790092976464</v>
      </c>
      <c r="K65" s="60">
        <v>106.69050134965836</v>
      </c>
      <c r="L65" s="47">
        <v>748.81771671151682</v>
      </c>
      <c r="M65" s="47">
        <v>760.41551854255579</v>
      </c>
      <c r="N65" s="47">
        <v>769.82295960617205</v>
      </c>
      <c r="O65" s="59">
        <v>7.2573756239368521</v>
      </c>
      <c r="P65" s="59">
        <v>78.230539857473133</v>
      </c>
      <c r="Q65" s="59">
        <v>43.15876308815858</v>
      </c>
      <c r="R65" s="58"/>
      <c r="S65" s="13" t="s">
        <v>1475</v>
      </c>
      <c r="T65" s="8">
        <v>4.0442356385102514</v>
      </c>
      <c r="U65" s="13" t="s">
        <v>1475</v>
      </c>
      <c r="V65" s="8">
        <v>8.0884712770205027</v>
      </c>
      <c r="W65" s="65" t="s">
        <v>3653</v>
      </c>
      <c r="X65" s="8">
        <v>8</v>
      </c>
      <c r="Y65" s="74" t="s">
        <v>160</v>
      </c>
      <c r="Z65" s="8">
        <v>34.824840427891687</v>
      </c>
      <c r="AA65" s="62" t="s">
        <v>52</v>
      </c>
      <c r="AB65" s="8">
        <v>26.797201749490192</v>
      </c>
      <c r="AC65" s="13" t="s">
        <v>1475</v>
      </c>
      <c r="AD65" s="13" t="s">
        <v>52</v>
      </c>
      <c r="AE65" s="8">
        <v>10.779453057307238</v>
      </c>
      <c r="AF65" s="8">
        <v>4.8666666666666671</v>
      </c>
      <c r="AG65" s="74" t="s">
        <v>66</v>
      </c>
      <c r="AH65" s="62" t="s">
        <v>52</v>
      </c>
      <c r="AI65" s="8">
        <v>9.9106643476867315</v>
      </c>
      <c r="AJ65" s="8">
        <v>4.8666666666666671</v>
      </c>
      <c r="AK65" s="13" t="s">
        <v>1475</v>
      </c>
      <c r="AL65" s="13" t="s">
        <v>1466</v>
      </c>
      <c r="AM65" s="8">
        <v>9.9017462596435486</v>
      </c>
      <c r="AN65" s="8">
        <v>6.0666666666666664</v>
      </c>
      <c r="AO65" s="13" t="s">
        <v>1475</v>
      </c>
      <c r="AP65" s="74" t="s">
        <v>30</v>
      </c>
      <c r="AQ65" s="8">
        <v>9.8363249522161667</v>
      </c>
      <c r="AR65" s="8">
        <v>8.25</v>
      </c>
      <c r="AS65" s="13" t="s">
        <v>1475</v>
      </c>
      <c r="AT65" s="65" t="s">
        <v>160</v>
      </c>
      <c r="AU65" s="8">
        <v>9.2300309091102513</v>
      </c>
      <c r="AV65" s="8">
        <v>9.25</v>
      </c>
      <c r="AW65" s="58"/>
      <c r="AX65" s="13" t="s">
        <v>1475</v>
      </c>
      <c r="AY65" s="8">
        <v>3.6383375533755515</v>
      </c>
      <c r="AZ65" s="13" t="s">
        <v>1475</v>
      </c>
      <c r="BA65" s="8">
        <v>3.6383375533755515</v>
      </c>
      <c r="BB65" s="74" t="s">
        <v>3582</v>
      </c>
      <c r="BC65" s="8">
        <v>2</v>
      </c>
      <c r="BD65" s="13" t="s">
        <v>52</v>
      </c>
      <c r="BE65" s="8">
        <v>86.745970484705424</v>
      </c>
      <c r="BF65" s="62" t="s">
        <v>52</v>
      </c>
      <c r="BG65" s="8">
        <v>1.2392281497815061</v>
      </c>
      <c r="BH65" s="62" t="s">
        <v>1475</v>
      </c>
      <c r="BI65" s="62" t="s">
        <v>52</v>
      </c>
      <c r="BJ65" s="8">
        <v>5.9468829125791594</v>
      </c>
      <c r="BK65" s="8">
        <v>36</v>
      </c>
      <c r="BL65" s="62" t="s">
        <v>1475</v>
      </c>
      <c r="BM65" s="62" t="s">
        <v>1466</v>
      </c>
      <c r="BN65" s="8">
        <v>5.6349173234975902</v>
      </c>
      <c r="BO65" s="8">
        <v>18.5</v>
      </c>
      <c r="BP65" s="74" t="s">
        <v>66</v>
      </c>
      <c r="BQ65" s="13" t="s">
        <v>52</v>
      </c>
      <c r="BR65" s="8">
        <v>5.5193745127266389</v>
      </c>
      <c r="BS65" s="8">
        <v>36</v>
      </c>
      <c r="BT65" s="13" t="s">
        <v>1475</v>
      </c>
      <c r="BU65" s="74" t="s">
        <v>160</v>
      </c>
      <c r="BV65" s="8">
        <v>5.2281050534864608</v>
      </c>
      <c r="BW65" s="8">
        <v>26</v>
      </c>
      <c r="BX65" s="65" t="s">
        <v>66</v>
      </c>
      <c r="BY65" s="62" t="s">
        <v>1466</v>
      </c>
      <c r="BZ65" s="8">
        <v>5.2189632047221659</v>
      </c>
      <c r="CA65" s="8">
        <v>18.5</v>
      </c>
      <c r="CB65" s="8"/>
      <c r="CC65" s="59"/>
      <c r="CD65" s="59"/>
      <c r="CE65" s="555"/>
      <c r="CF65" s="555"/>
      <c r="CG65" s="555"/>
      <c r="CH65" s="555"/>
      <c r="CI65" s="408"/>
      <c r="CJ65" s="408"/>
      <c r="CK65" s="555"/>
      <c r="CL65" s="8"/>
      <c r="CM65" s="8"/>
      <c r="CN65" s="8"/>
    </row>
    <row r="66" spans="1:92" x14ac:dyDescent="0.45">
      <c r="A66" s="9">
        <v>52</v>
      </c>
      <c r="B66" s="9" t="s">
        <v>1357</v>
      </c>
      <c r="C66" s="74" t="s">
        <v>1792</v>
      </c>
      <c r="D66" s="63"/>
      <c r="E66" s="56" t="s">
        <v>1933</v>
      </c>
      <c r="F66" s="75" t="s">
        <v>1868</v>
      </c>
      <c r="G66" s="224" t="s">
        <v>1800</v>
      </c>
      <c r="H66" s="9"/>
      <c r="I66" s="60">
        <v>90.094201139711501</v>
      </c>
      <c r="J66" s="60">
        <v>73.49790092976464</v>
      </c>
      <c r="K66" s="60">
        <v>106.69050134965836</v>
      </c>
      <c r="L66" s="47">
        <v>797.80579163656944</v>
      </c>
      <c r="M66" s="47">
        <v>793.22858065505693</v>
      </c>
      <c r="N66" s="47">
        <v>789.58572674762286</v>
      </c>
      <c r="O66" s="59">
        <v>7.2573756239368521</v>
      </c>
      <c r="P66" s="59">
        <v>80.826892173979488</v>
      </c>
      <c r="Q66" s="59">
        <v>42.565138421244782</v>
      </c>
      <c r="R66" s="58"/>
      <c r="S66" s="65" t="s">
        <v>66</v>
      </c>
      <c r="T66" s="8">
        <v>4.243391241029614</v>
      </c>
      <c r="U66" s="65" t="s">
        <v>66</v>
      </c>
      <c r="V66" s="8">
        <v>8.4867824820592279</v>
      </c>
      <c r="W66" s="65" t="s">
        <v>5454</v>
      </c>
      <c r="X66" s="8">
        <v>8</v>
      </c>
      <c r="Y66" s="74" t="s">
        <v>160</v>
      </c>
      <c r="Z66" s="8">
        <v>44.245216547061517</v>
      </c>
      <c r="AA66" s="74" t="s">
        <v>30</v>
      </c>
      <c r="AB66" s="8">
        <v>19.419782239339415</v>
      </c>
      <c r="AC66" s="65" t="s">
        <v>66</v>
      </c>
      <c r="AD66" s="65" t="s">
        <v>30</v>
      </c>
      <c r="AE66" s="8">
        <v>11.137206665642305</v>
      </c>
      <c r="AF66" s="8">
        <v>8.25</v>
      </c>
      <c r="AG66" s="74" t="s">
        <v>66</v>
      </c>
      <c r="AH66" s="74" t="s">
        <v>160</v>
      </c>
      <c r="AI66" s="8">
        <v>10.517579141614236</v>
      </c>
      <c r="AJ66" s="8">
        <v>9.25</v>
      </c>
      <c r="AK66" s="13" t="s">
        <v>1475</v>
      </c>
      <c r="AL66" s="65" t="s">
        <v>30</v>
      </c>
      <c r="AM66" s="8">
        <v>10.318168473463107</v>
      </c>
      <c r="AN66" s="8">
        <v>8.25</v>
      </c>
      <c r="AO66" s="65" t="s">
        <v>66</v>
      </c>
      <c r="AP66" s="74" t="s">
        <v>1477</v>
      </c>
      <c r="AQ66" s="8">
        <v>9.9565215733759516</v>
      </c>
      <c r="AR66" s="8">
        <v>6.3666666666666671</v>
      </c>
      <c r="AS66" s="13" t="s">
        <v>1475</v>
      </c>
      <c r="AT66" s="65" t="s">
        <v>160</v>
      </c>
      <c r="AU66" s="8">
        <v>9.7870856188598196</v>
      </c>
      <c r="AV66" s="8">
        <v>9.25</v>
      </c>
      <c r="AW66" s="58"/>
      <c r="AX66" s="65" t="s">
        <v>66</v>
      </c>
      <c r="AY66" s="8">
        <v>3.8109390755589989</v>
      </c>
      <c r="AZ66" s="65" t="s">
        <v>66</v>
      </c>
      <c r="BA66" s="8">
        <v>3.8109390755589989</v>
      </c>
      <c r="BB66" s="74" t="s">
        <v>3582</v>
      </c>
      <c r="BC66" s="8">
        <v>2</v>
      </c>
      <c r="BD66" s="65" t="s">
        <v>160</v>
      </c>
      <c r="BE66" s="8">
        <v>57.218781511179976</v>
      </c>
      <c r="BF66" s="74" t="s">
        <v>160</v>
      </c>
      <c r="BG66" s="8">
        <v>1.1443756302235994</v>
      </c>
      <c r="BH66" s="74" t="s">
        <v>66</v>
      </c>
      <c r="BI66" s="74" t="s">
        <v>160</v>
      </c>
      <c r="BJ66" s="8">
        <v>5.8650868615444214</v>
      </c>
      <c r="BK66" s="8">
        <v>26</v>
      </c>
      <c r="BL66" s="74" t="s">
        <v>66</v>
      </c>
      <c r="BM66" s="74" t="s">
        <v>30</v>
      </c>
      <c r="BN66" s="8">
        <v>5.7845771498876584</v>
      </c>
      <c r="BO66" s="8">
        <v>23.5</v>
      </c>
      <c r="BP66" s="74" t="s">
        <v>66</v>
      </c>
      <c r="BQ66" s="65" t="s">
        <v>1477</v>
      </c>
      <c r="BR66" s="8">
        <v>5.5582795819875654</v>
      </c>
      <c r="BS66" s="8">
        <v>18.5</v>
      </c>
      <c r="BT66" s="13" t="s">
        <v>1475</v>
      </c>
      <c r="BU66" s="74" t="s">
        <v>160</v>
      </c>
      <c r="BV66" s="8">
        <v>5.414615855845863</v>
      </c>
      <c r="BW66" s="8">
        <v>26</v>
      </c>
      <c r="BX66" s="13" t="s">
        <v>1475</v>
      </c>
      <c r="BY66" s="74" t="s">
        <v>30</v>
      </c>
      <c r="BZ66" s="8">
        <v>5.3360230420856896</v>
      </c>
      <c r="CA66" s="8">
        <v>23.5</v>
      </c>
      <c r="CB66" s="8"/>
      <c r="CC66" s="59"/>
      <c r="CD66" s="59"/>
      <c r="CE66" s="555"/>
      <c r="CF66" s="555"/>
      <c r="CG66" s="555"/>
      <c r="CH66" s="555"/>
      <c r="CI66" s="408"/>
      <c r="CJ66" s="408"/>
      <c r="CK66" s="555"/>
      <c r="CL66" s="8"/>
      <c r="CM66" s="8"/>
      <c r="CN66" s="8"/>
    </row>
    <row r="67" spans="1:92" x14ac:dyDescent="0.45">
      <c r="A67" s="9">
        <v>52</v>
      </c>
      <c r="B67" s="9" t="s">
        <v>3929</v>
      </c>
      <c r="C67" s="57" t="s">
        <v>1787</v>
      </c>
      <c r="D67" s="63"/>
      <c r="E67" s="56" t="s">
        <v>2042</v>
      </c>
      <c r="F67" s="62" t="s">
        <v>2043</v>
      </c>
      <c r="G67" s="61" t="s">
        <v>1801</v>
      </c>
      <c r="H67" s="9"/>
      <c r="I67" s="60">
        <v>102.739001299671</v>
      </c>
      <c r="J67" s="60">
        <v>84.562101069729209</v>
      </c>
      <c r="K67" s="60">
        <v>120.12560151961533</v>
      </c>
      <c r="L67" s="47">
        <v>1035.478318967344</v>
      </c>
      <c r="M67" s="47">
        <v>1028.8793562457531</v>
      </c>
      <c r="N67" s="47">
        <v>1023.6304780486726</v>
      </c>
      <c r="O67" s="59">
        <v>9.3562665691147</v>
      </c>
      <c r="P67" s="59">
        <v>104.4772333510595</v>
      </c>
      <c r="Q67" s="59">
        <v>52.891746905208194</v>
      </c>
      <c r="R67" s="58"/>
      <c r="S67" s="51" t="s">
        <v>56</v>
      </c>
      <c r="T67" s="8">
        <v>5.9314720623842083</v>
      </c>
      <c r="U67" s="51" t="s">
        <v>56</v>
      </c>
      <c r="V67" s="8">
        <v>8.4735315176917272</v>
      </c>
      <c r="W67" s="51" t="s">
        <v>56</v>
      </c>
      <c r="X67" s="8">
        <v>10</v>
      </c>
      <c r="Y67" s="78" t="s">
        <v>1476</v>
      </c>
      <c r="Z67" s="8">
        <v>52.369500649835501</v>
      </c>
      <c r="AA67" s="57" t="s">
        <v>194</v>
      </c>
      <c r="AB67" s="8">
        <v>15.246885037527903</v>
      </c>
      <c r="AC67" s="51" t="s">
        <v>56</v>
      </c>
      <c r="AD67" s="51" t="s">
        <v>194</v>
      </c>
      <c r="AE67" s="8">
        <v>11.16655159184346</v>
      </c>
      <c r="AF67" s="8">
        <v>8.2999999999999989</v>
      </c>
      <c r="AG67" s="62" t="s">
        <v>1475</v>
      </c>
      <c r="AH67" s="57" t="s">
        <v>194</v>
      </c>
      <c r="AI67" s="8">
        <v>10.611711634682585</v>
      </c>
      <c r="AJ67" s="8">
        <v>9.5500000000000007</v>
      </c>
      <c r="AK67" s="51" t="s">
        <v>56</v>
      </c>
      <c r="AL67" s="65" t="s">
        <v>1477</v>
      </c>
      <c r="AM67" s="8">
        <v>9.9270822982934046</v>
      </c>
      <c r="AN67" s="8">
        <v>5.5333333333333332</v>
      </c>
      <c r="AO67" s="51" t="s">
        <v>56</v>
      </c>
      <c r="AP67" s="78" t="s">
        <v>1476</v>
      </c>
      <c r="AQ67" s="8">
        <v>9.7667173441540349</v>
      </c>
      <c r="AR67" s="8">
        <v>9.6999999999999993</v>
      </c>
      <c r="AS67" s="13" t="s">
        <v>1475</v>
      </c>
      <c r="AT67" s="65" t="s">
        <v>1477</v>
      </c>
      <c r="AU67" s="8">
        <v>9.5344765418589787</v>
      </c>
      <c r="AV67" s="8">
        <v>6.3666666666666671</v>
      </c>
      <c r="AW67" s="58"/>
      <c r="AX67" s="51" t="s">
        <v>56</v>
      </c>
      <c r="AY67" s="8">
        <v>5.0068210506871695</v>
      </c>
      <c r="AZ67" s="13" t="s">
        <v>1475</v>
      </c>
      <c r="BA67" s="8">
        <v>3.6712140337914461</v>
      </c>
      <c r="BB67" s="57" t="s">
        <v>56</v>
      </c>
      <c r="BC67" s="8">
        <v>3</v>
      </c>
      <c r="BD67" s="69" t="s">
        <v>1476</v>
      </c>
      <c r="BE67" s="8">
        <v>67.780350844786156</v>
      </c>
      <c r="BF67" s="57" t="s">
        <v>194</v>
      </c>
      <c r="BG67" s="8">
        <v>1.0851522801832452</v>
      </c>
      <c r="BH67" s="62" t="s">
        <v>1475</v>
      </c>
      <c r="BI67" s="57" t="s">
        <v>194</v>
      </c>
      <c r="BJ67" s="8">
        <v>5.6530825104754223</v>
      </c>
      <c r="BK67" s="8">
        <v>31</v>
      </c>
      <c r="BL67" s="57" t="s">
        <v>56</v>
      </c>
      <c r="BM67" s="57" t="s">
        <v>194</v>
      </c>
      <c r="BN67" s="8">
        <v>5.4846355865650667</v>
      </c>
      <c r="BO67" s="8">
        <v>21</v>
      </c>
      <c r="BP67" s="62" t="s">
        <v>1475</v>
      </c>
      <c r="BQ67" s="65" t="s">
        <v>1477</v>
      </c>
      <c r="BR67" s="8">
        <v>5.3316984331753181</v>
      </c>
      <c r="BS67" s="8">
        <v>18.5</v>
      </c>
      <c r="BT67" s="13" t="s">
        <v>1475</v>
      </c>
      <c r="BU67" s="78" t="s">
        <v>1476</v>
      </c>
      <c r="BV67" s="8">
        <v>5.2348515169864385</v>
      </c>
      <c r="BW67" s="8">
        <v>41</v>
      </c>
      <c r="BX67" s="51" t="s">
        <v>56</v>
      </c>
      <c r="BY67" s="74" t="s">
        <v>1477</v>
      </c>
      <c r="BZ67" s="8">
        <v>5.0207867014264398</v>
      </c>
      <c r="CA67" s="8">
        <v>12.666666666666666</v>
      </c>
      <c r="CB67" s="8"/>
      <c r="CC67" s="59" t="s">
        <v>5598</v>
      </c>
      <c r="CD67" s="59"/>
      <c r="CE67" s="555">
        <v>52.891746905208194</v>
      </c>
      <c r="CF67" s="555">
        <v>37.451458797904984</v>
      </c>
      <c r="CG67" s="555"/>
      <c r="CH67" s="555"/>
      <c r="CI67" s="408"/>
      <c r="CJ67" s="408"/>
      <c r="CK67" s="555"/>
      <c r="CL67" s="8"/>
      <c r="CM67" s="8"/>
      <c r="CN67" s="8"/>
    </row>
    <row r="68" spans="1:92" x14ac:dyDescent="0.45">
      <c r="A68" s="9">
        <v>53</v>
      </c>
      <c r="B68" s="9" t="s">
        <v>85</v>
      </c>
      <c r="C68" s="62" t="s">
        <v>1790</v>
      </c>
      <c r="D68" s="63"/>
      <c r="E68" s="56" t="s">
        <v>1798</v>
      </c>
      <c r="F68" s="75"/>
      <c r="G68" s="75" t="s">
        <v>1789</v>
      </c>
      <c r="H68" s="9"/>
      <c r="I68" s="60">
        <v>130.39950164958245</v>
      </c>
      <c r="J68" s="60">
        <v>119.33530150961786</v>
      </c>
      <c r="K68" s="60">
        <v>140.67340177954952</v>
      </c>
      <c r="L68" s="47">
        <v>1689.5318914106483</v>
      </c>
      <c r="M68" s="47">
        <v>1685.9236543780025</v>
      </c>
      <c r="N68" s="47">
        <v>1683.0426137948864</v>
      </c>
      <c r="O68" s="59">
        <v>14.925770847050289</v>
      </c>
      <c r="P68" s="59">
        <v>232.58771208287536</v>
      </c>
      <c r="Q68" s="59">
        <v>128.7850860382369</v>
      </c>
      <c r="R68" s="58"/>
      <c r="S68" s="65" t="s">
        <v>14</v>
      </c>
      <c r="T68" s="8">
        <v>7.5199750824791227</v>
      </c>
      <c r="U68" s="13" t="s">
        <v>1475</v>
      </c>
      <c r="V68" s="8">
        <v>11.388764118769936</v>
      </c>
      <c r="W68" s="65" t="s">
        <v>14</v>
      </c>
      <c r="X68" s="8">
        <v>10</v>
      </c>
      <c r="Y68" s="63" t="s">
        <v>84</v>
      </c>
      <c r="Z68" s="8">
        <v>59.679775742312103</v>
      </c>
      <c r="AA68" s="62" t="s">
        <v>52</v>
      </c>
      <c r="AB68" s="8">
        <v>40.548421923446163</v>
      </c>
      <c r="AC68" s="13" t="s">
        <v>1475</v>
      </c>
      <c r="AD68" s="13" t="s">
        <v>52</v>
      </c>
      <c r="AE68" s="8">
        <v>15.582961474237063</v>
      </c>
      <c r="AF68" s="8">
        <v>4.8666666666666671</v>
      </c>
      <c r="AG68" s="62" t="s">
        <v>1475</v>
      </c>
      <c r="AH68" s="63" t="s">
        <v>84</v>
      </c>
      <c r="AI68" s="8">
        <v>14.301590326188437</v>
      </c>
      <c r="AJ68" s="8">
        <v>9.15</v>
      </c>
      <c r="AK68" s="13" t="s">
        <v>1475</v>
      </c>
      <c r="AL68" s="65" t="s">
        <v>30</v>
      </c>
      <c r="AM68" s="8">
        <v>14.281163796323145</v>
      </c>
      <c r="AN68" s="8">
        <v>8.25</v>
      </c>
      <c r="AO68" s="65" t="s">
        <v>14</v>
      </c>
      <c r="AP68" s="62" t="s">
        <v>52</v>
      </c>
      <c r="AQ68" s="8">
        <v>13.942724358136314</v>
      </c>
      <c r="AR68" s="8">
        <v>4.0333333333333341</v>
      </c>
      <c r="AS68" s="13" t="s">
        <v>1475</v>
      </c>
      <c r="AT68" s="50" t="s">
        <v>1506</v>
      </c>
      <c r="AU68" s="8">
        <v>13.589024743403835</v>
      </c>
      <c r="AV68" s="8">
        <v>9.15</v>
      </c>
      <c r="AW68" s="58"/>
      <c r="AX68" s="65" t="s">
        <v>14</v>
      </c>
      <c r="AY68" s="8">
        <v>6.085580564333716</v>
      </c>
      <c r="AZ68" s="13" t="s">
        <v>1475</v>
      </c>
      <c r="BA68" s="8">
        <v>5.0684644514669728</v>
      </c>
      <c r="BB68" s="74" t="s">
        <v>14</v>
      </c>
      <c r="BC68" s="8">
        <v>3</v>
      </c>
      <c r="BD68" s="13" t="s">
        <v>52</v>
      </c>
      <c r="BE68" s="8">
        <v>133.22509467267662</v>
      </c>
      <c r="BF68" s="62" t="s">
        <v>52</v>
      </c>
      <c r="BG68" s="8">
        <v>1.9032156381810945</v>
      </c>
      <c r="BH68" s="62" t="s">
        <v>1475</v>
      </c>
      <c r="BI68" s="62" t="s">
        <v>52</v>
      </c>
      <c r="BJ68" s="8">
        <v>8.6283708465005748</v>
      </c>
      <c r="BK68" s="8">
        <v>36</v>
      </c>
      <c r="BL68" s="74" t="s">
        <v>14</v>
      </c>
      <c r="BM68" s="62" t="s">
        <v>52</v>
      </c>
      <c r="BN68" s="8">
        <v>8.3927479968453405</v>
      </c>
      <c r="BO68" s="8">
        <v>24.333333333333332</v>
      </c>
      <c r="BP68" s="62" t="s">
        <v>1475</v>
      </c>
      <c r="BQ68" s="65" t="s">
        <v>30</v>
      </c>
      <c r="BR68" s="8">
        <v>7.4200946131305061</v>
      </c>
      <c r="BS68" s="8">
        <v>23.5</v>
      </c>
      <c r="BT68" s="13" t="s">
        <v>1475</v>
      </c>
      <c r="BU68" s="63" t="s">
        <v>84</v>
      </c>
      <c r="BV68" s="8">
        <v>7.3979884519037071</v>
      </c>
      <c r="BW68" s="8">
        <v>31</v>
      </c>
      <c r="BX68" s="13" t="s">
        <v>1475</v>
      </c>
      <c r="BY68" s="74" t="s">
        <v>1477</v>
      </c>
      <c r="BZ68" s="8">
        <v>7.1393495100965572</v>
      </c>
      <c r="CA68" s="8">
        <v>18.5</v>
      </c>
      <c r="CB68" s="8"/>
      <c r="CC68" s="59" t="s">
        <v>4058</v>
      </c>
      <c r="CD68" s="59" t="s">
        <v>4059</v>
      </c>
      <c r="CE68" s="555">
        <v>114.67604013084065</v>
      </c>
      <c r="CF68" s="555">
        <v>98.570092489748134</v>
      </c>
      <c r="CG68" s="555"/>
      <c r="CH68" s="555"/>
      <c r="CI68" s="408"/>
      <c r="CJ68" s="408"/>
      <c r="CK68" s="555"/>
      <c r="CL68" s="8"/>
      <c r="CM68" s="8"/>
      <c r="CN68" s="8"/>
    </row>
    <row r="69" spans="1:92" x14ac:dyDescent="0.45">
      <c r="A69" s="9">
        <v>53</v>
      </c>
      <c r="B69" s="9" t="s">
        <v>1354</v>
      </c>
      <c r="C69" s="74" t="s">
        <v>1792</v>
      </c>
      <c r="D69" s="63"/>
      <c r="E69" s="56" t="s">
        <v>1933</v>
      </c>
      <c r="F69" s="75" t="s">
        <v>1868</v>
      </c>
      <c r="G69" s="224" t="s">
        <v>1800</v>
      </c>
      <c r="H69" s="9"/>
      <c r="I69" s="60">
        <v>136.72190172956218</v>
      </c>
      <c r="J69" s="60">
        <v>119.33530150961786</v>
      </c>
      <c r="K69" s="60">
        <v>140.67340177954952</v>
      </c>
      <c r="L69" s="47">
        <v>1771.4485891760128</v>
      </c>
      <c r="M69" s="47">
        <v>1739.987025956329</v>
      </c>
      <c r="N69" s="47">
        <v>1715.2205677249444</v>
      </c>
      <c r="O69" s="59">
        <v>14.925770847050289</v>
      </c>
      <c r="P69" s="59">
        <v>233.59411673646255</v>
      </c>
      <c r="Q69" s="59">
        <v>125.01263130626492</v>
      </c>
      <c r="R69" s="58"/>
      <c r="S69" s="65" t="s">
        <v>14</v>
      </c>
      <c r="T69" s="8">
        <v>9.2033141037737298</v>
      </c>
      <c r="U69" s="65" t="s">
        <v>14</v>
      </c>
      <c r="V69" s="8">
        <v>10.225904559748589</v>
      </c>
      <c r="W69" s="65" t="s">
        <v>14</v>
      </c>
      <c r="X69" s="8">
        <v>10</v>
      </c>
      <c r="Y69" s="74" t="s">
        <v>160</v>
      </c>
      <c r="Z69" s="8">
        <v>66.626512830189839</v>
      </c>
      <c r="AA69" s="74" t="s">
        <v>30</v>
      </c>
      <c r="AB69" s="8">
        <v>29.211599363208055</v>
      </c>
      <c r="AC69" s="65" t="s">
        <v>14</v>
      </c>
      <c r="AD69" s="65" t="s">
        <v>30</v>
      </c>
      <c r="AE69" s="8">
        <v>15.650388789308437</v>
      </c>
      <c r="AF69" s="8">
        <v>7</v>
      </c>
      <c r="AG69" s="62" t="s">
        <v>1475</v>
      </c>
      <c r="AH69" s="74" t="s">
        <v>30</v>
      </c>
      <c r="AI69" s="8">
        <v>14.81138325757599</v>
      </c>
      <c r="AJ69" s="8">
        <v>8.25</v>
      </c>
      <c r="AK69" s="65" t="s">
        <v>14</v>
      </c>
      <c r="AL69" s="65" t="s">
        <v>160</v>
      </c>
      <c r="AM69" s="8">
        <v>14.719504453616597</v>
      </c>
      <c r="AN69" s="8">
        <v>8</v>
      </c>
      <c r="AO69" s="65" t="s">
        <v>14</v>
      </c>
      <c r="AP69" s="63" t="s">
        <v>84</v>
      </c>
      <c r="AQ69" s="8">
        <v>14.386630199626067</v>
      </c>
      <c r="AR69" s="8">
        <v>7.8999999999999995</v>
      </c>
      <c r="AS69" s="13" t="s">
        <v>1475</v>
      </c>
      <c r="AT69" s="65" t="s">
        <v>160</v>
      </c>
      <c r="AU69" s="8">
        <v>14.096997403110882</v>
      </c>
      <c r="AV69" s="8">
        <v>9.25</v>
      </c>
      <c r="AW69" s="58"/>
      <c r="AX69" s="65" t="s">
        <v>14</v>
      </c>
      <c r="AY69" s="8">
        <v>7.3985850009435099</v>
      </c>
      <c r="AZ69" s="13" t="s">
        <v>1475</v>
      </c>
      <c r="BA69" s="8">
        <v>4.5547694449686169</v>
      </c>
      <c r="BB69" s="74" t="s">
        <v>14</v>
      </c>
      <c r="BC69" s="8">
        <v>3</v>
      </c>
      <c r="BD69" s="65" t="s">
        <v>160</v>
      </c>
      <c r="BE69" s="8">
        <v>86.314466679246806</v>
      </c>
      <c r="BF69" s="74" t="s">
        <v>160</v>
      </c>
      <c r="BG69" s="8">
        <v>1.7262893335849361</v>
      </c>
      <c r="BH69" s="74" t="s">
        <v>14</v>
      </c>
      <c r="BI69" s="74" t="s">
        <v>160</v>
      </c>
      <c r="BJ69" s="8">
        <v>8.3756231143646822</v>
      </c>
      <c r="BK69" s="8">
        <v>17.666666666666668</v>
      </c>
      <c r="BL69" s="74" t="s">
        <v>14</v>
      </c>
      <c r="BM69" s="74" t="s">
        <v>30</v>
      </c>
      <c r="BN69" s="8">
        <v>8.1962216157135792</v>
      </c>
      <c r="BO69" s="8">
        <v>16</v>
      </c>
      <c r="BP69" s="62" t="s">
        <v>1475</v>
      </c>
      <c r="BQ69" s="65" t="s">
        <v>160</v>
      </c>
      <c r="BR69" s="8">
        <v>7.6993731847485476</v>
      </c>
      <c r="BS69" s="8">
        <v>26</v>
      </c>
      <c r="BT69" s="13" t="s">
        <v>1475</v>
      </c>
      <c r="BU69" s="74" t="s">
        <v>30</v>
      </c>
      <c r="BV69" s="8">
        <v>7.5801051428142481</v>
      </c>
      <c r="BW69" s="8">
        <v>23.5</v>
      </c>
      <c r="BX69" s="65" t="s">
        <v>14</v>
      </c>
      <c r="BY69" s="63" t="s">
        <v>84</v>
      </c>
      <c r="BZ69" s="8">
        <v>7.3794363105347127</v>
      </c>
      <c r="CA69" s="8">
        <v>21</v>
      </c>
      <c r="CB69" s="8"/>
      <c r="CC69" s="59" t="s">
        <v>4060</v>
      </c>
      <c r="CD69" s="59" t="s">
        <v>4061</v>
      </c>
      <c r="CE69" s="555">
        <v>103.39213392006567</v>
      </c>
      <c r="CF69" s="555">
        <v>93.643372273335629</v>
      </c>
      <c r="CG69" s="555"/>
      <c r="CH69" s="555"/>
      <c r="CI69" s="408"/>
      <c r="CJ69" s="408"/>
      <c r="CK69" s="555"/>
      <c r="CL69" s="8"/>
      <c r="CM69" s="8"/>
      <c r="CN69" s="8"/>
    </row>
    <row r="70" spans="1:92" x14ac:dyDescent="0.45">
      <c r="A70" s="9">
        <v>54</v>
      </c>
      <c r="B70" s="9" t="s">
        <v>1351</v>
      </c>
      <c r="C70" s="244" t="s">
        <v>1805</v>
      </c>
      <c r="D70" s="63"/>
      <c r="E70" s="246" t="s">
        <v>1900</v>
      </c>
      <c r="F70" s="57" t="s">
        <v>1901</v>
      </c>
      <c r="G70" s="224"/>
      <c r="H70" s="9"/>
      <c r="I70" s="60">
        <v>108.27110136965329</v>
      </c>
      <c r="J70" s="60">
        <v>86.933001099721622</v>
      </c>
      <c r="K70" s="60">
        <v>120.12560151961533</v>
      </c>
      <c r="L70" s="47">
        <v>1106.4267791438574</v>
      </c>
      <c r="M70" s="47">
        <v>1085.3134914010052</v>
      </c>
      <c r="N70" s="47">
        <v>1068.7133148830135</v>
      </c>
      <c r="O70" s="59">
        <v>9.5976110040010685</v>
      </c>
      <c r="P70" s="59">
        <v>114.85801291345551</v>
      </c>
      <c r="Q70" s="59">
        <v>68.99963227511175</v>
      </c>
      <c r="R70" s="58"/>
      <c r="S70" s="55" t="s">
        <v>95</v>
      </c>
      <c r="T70" s="8">
        <v>7.496266082179198</v>
      </c>
      <c r="U70" s="71" t="s">
        <v>121</v>
      </c>
      <c r="V70" s="8">
        <v>8.4962660821791971</v>
      </c>
      <c r="W70" s="71" t="s">
        <v>121</v>
      </c>
      <c r="X70" s="8">
        <v>10</v>
      </c>
      <c r="Y70" s="224" t="s">
        <v>1502</v>
      </c>
      <c r="Z70" s="8">
        <v>38.894885479378651</v>
      </c>
      <c r="AA70" s="62" t="s">
        <v>52</v>
      </c>
      <c r="AB70" s="8">
        <v>28.496346770984754</v>
      </c>
      <c r="AC70" s="71" t="s">
        <v>121</v>
      </c>
      <c r="AD70" s="13" t="s">
        <v>52</v>
      </c>
      <c r="AE70" s="8">
        <v>11.967354466186773</v>
      </c>
      <c r="AF70" s="8">
        <v>4.0333333333333332</v>
      </c>
      <c r="AG70" s="244" t="s">
        <v>121</v>
      </c>
      <c r="AH70" s="244" t="s">
        <v>305</v>
      </c>
      <c r="AI70" s="8">
        <v>11.809340895189804</v>
      </c>
      <c r="AJ70" s="8">
        <v>5.2333333333333334</v>
      </c>
      <c r="AK70" s="71" t="s">
        <v>121</v>
      </c>
      <c r="AL70" s="53" t="s">
        <v>1499</v>
      </c>
      <c r="AM70" s="8">
        <v>10.853708577432201</v>
      </c>
      <c r="AN70" s="8">
        <v>6.5</v>
      </c>
      <c r="AO70" s="55" t="s">
        <v>95</v>
      </c>
      <c r="AP70" s="244" t="s">
        <v>305</v>
      </c>
      <c r="AQ70" s="8">
        <v>10.503392338591613</v>
      </c>
      <c r="AR70" s="8">
        <v>5.5666666666666673</v>
      </c>
      <c r="AS70" s="55" t="s">
        <v>95</v>
      </c>
      <c r="AT70" s="13" t="s">
        <v>52</v>
      </c>
      <c r="AU70" s="8">
        <v>10.290457178691598</v>
      </c>
      <c r="AV70" s="8">
        <v>4.3666666666666671</v>
      </c>
      <c r="AW70" s="58"/>
      <c r="AX70" s="55" t="s">
        <v>95</v>
      </c>
      <c r="AY70" s="8">
        <v>6.6300972712219712</v>
      </c>
      <c r="AZ70" s="71" t="s">
        <v>121</v>
      </c>
      <c r="BA70" s="8">
        <v>3.533543772049887</v>
      </c>
      <c r="BB70" s="244" t="s">
        <v>121</v>
      </c>
      <c r="BC70" s="8">
        <v>3</v>
      </c>
      <c r="BD70" s="13" t="s">
        <v>52</v>
      </c>
      <c r="BE70" s="8">
        <v>92.489080657357036</v>
      </c>
      <c r="BF70" s="62" t="s">
        <v>52</v>
      </c>
      <c r="BG70" s="8">
        <v>1.3212725808193861</v>
      </c>
      <c r="BH70" s="244" t="s">
        <v>121</v>
      </c>
      <c r="BI70" s="62" t="s">
        <v>52</v>
      </c>
      <c r="BJ70" s="8">
        <v>7.1892507673364827</v>
      </c>
      <c r="BK70" s="8">
        <v>24.333333333333332</v>
      </c>
      <c r="BL70" s="244" t="s">
        <v>121</v>
      </c>
      <c r="BM70" s="244" t="s">
        <v>305</v>
      </c>
      <c r="BN70" s="8">
        <v>6.6671373848484325</v>
      </c>
      <c r="BO70" s="8">
        <v>12.666666666666666</v>
      </c>
      <c r="BP70" s="244" t="s">
        <v>121</v>
      </c>
      <c r="BQ70" s="53" t="s">
        <v>1499</v>
      </c>
      <c r="BR70" s="8">
        <v>6.1115356804515271</v>
      </c>
      <c r="BS70" s="8">
        <v>12.666666666666666</v>
      </c>
      <c r="BT70" s="71" t="s">
        <v>121</v>
      </c>
      <c r="BU70" s="224" t="s">
        <v>1502</v>
      </c>
      <c r="BV70" s="8">
        <v>5.7587726935328574</v>
      </c>
      <c r="BW70" s="8">
        <v>21</v>
      </c>
      <c r="BX70" s="55" t="s">
        <v>95</v>
      </c>
      <c r="BY70" s="62" t="s">
        <v>52</v>
      </c>
      <c r="BZ70" s="8">
        <v>4.7177837635633342</v>
      </c>
      <c r="CA70" s="8">
        <v>36</v>
      </c>
      <c r="CB70" s="8"/>
      <c r="CC70" s="59" t="s">
        <v>5599</v>
      </c>
      <c r="CD70" s="59"/>
      <c r="CE70" s="555">
        <v>68.99963227511175</v>
      </c>
      <c r="CF70" s="555">
        <v>49.111883529057884</v>
      </c>
      <c r="CG70" s="555"/>
      <c r="CH70" s="555"/>
      <c r="CI70" s="408"/>
      <c r="CJ70" s="408"/>
      <c r="CK70" s="555"/>
      <c r="CL70" s="8"/>
      <c r="CM70" s="8"/>
      <c r="CN70" s="8"/>
    </row>
    <row r="71" spans="1:92" x14ac:dyDescent="0.45">
      <c r="A71" s="9">
        <v>55</v>
      </c>
      <c r="B71" s="9" t="s">
        <v>198</v>
      </c>
      <c r="C71" s="244" t="s">
        <v>1805</v>
      </c>
      <c r="D71" s="63"/>
      <c r="E71" s="246" t="s">
        <v>1900</v>
      </c>
      <c r="F71" s="57" t="s">
        <v>1901</v>
      </c>
      <c r="G71" s="224"/>
      <c r="H71" s="9"/>
      <c r="I71" s="60">
        <v>162.80180205947869</v>
      </c>
      <c r="J71" s="60">
        <v>139.88310176955207</v>
      </c>
      <c r="K71" s="60">
        <v>162.01150204948121</v>
      </c>
      <c r="L71" s="47">
        <v>2450.8388664625718</v>
      </c>
      <c r="M71" s="47">
        <v>2387.7024592175267</v>
      </c>
      <c r="N71" s="47">
        <v>2338.3664157956146</v>
      </c>
      <c r="O71" s="59">
        <v>19.880163546146488</v>
      </c>
      <c r="P71" s="59">
        <v>367.20976964118842</v>
      </c>
      <c r="Q71" s="59">
        <v>218.92654025495946</v>
      </c>
      <c r="R71" s="58"/>
      <c r="S71" s="55" t="s">
        <v>101</v>
      </c>
      <c r="T71" s="8">
        <v>17.280180205947868</v>
      </c>
      <c r="U71" s="71" t="s">
        <v>121</v>
      </c>
      <c r="V71" s="8">
        <v>11.768108123568721</v>
      </c>
      <c r="W71" s="71" t="s">
        <v>121</v>
      </c>
      <c r="X71" s="8">
        <v>10</v>
      </c>
      <c r="Y71" s="244" t="s">
        <v>197</v>
      </c>
      <c r="Z71" s="8">
        <v>127.98540560639337</v>
      </c>
      <c r="AA71" s="62" t="s">
        <v>52</v>
      </c>
      <c r="AB71" s="8">
        <v>42.129021943441103</v>
      </c>
      <c r="AC71" s="71" t="s">
        <v>121</v>
      </c>
      <c r="AD71" s="71" t="s">
        <v>197</v>
      </c>
      <c r="AE71" s="8">
        <v>18.471164424216585</v>
      </c>
      <c r="AF71" s="8">
        <v>13.3</v>
      </c>
      <c r="AG71" s="224" t="s">
        <v>101</v>
      </c>
      <c r="AH71" s="244" t="s">
        <v>197</v>
      </c>
      <c r="AI71" s="8">
        <v>17.168735658484721</v>
      </c>
      <c r="AJ71" s="8">
        <v>14.5</v>
      </c>
      <c r="AK71" s="71" t="s">
        <v>121</v>
      </c>
      <c r="AL71" s="55" t="s">
        <v>82</v>
      </c>
      <c r="AM71" s="8">
        <v>17.064275839052438</v>
      </c>
      <c r="AN71" s="8">
        <v>7.8</v>
      </c>
      <c r="AO71" s="71" t="s">
        <v>121</v>
      </c>
      <c r="AP71" s="62" t="s">
        <v>52</v>
      </c>
      <c r="AQ71" s="8">
        <v>17.037357629496984</v>
      </c>
      <c r="AR71" s="8">
        <v>4.0333333333333332</v>
      </c>
      <c r="AS71" s="71" t="s">
        <v>121</v>
      </c>
      <c r="AT71" s="55" t="s">
        <v>1526</v>
      </c>
      <c r="AU71" s="8">
        <v>16.442271242320405</v>
      </c>
      <c r="AV71" s="8">
        <v>7.6</v>
      </c>
      <c r="AW71" s="58"/>
      <c r="AX71" s="55" t="s">
        <v>101</v>
      </c>
      <c r="AY71" s="8">
        <v>17.931387414185785</v>
      </c>
      <c r="AZ71" s="71" t="s">
        <v>121</v>
      </c>
      <c r="BA71" s="8">
        <v>4.8095621681918015</v>
      </c>
      <c r="BB71" s="224" t="s">
        <v>3583</v>
      </c>
      <c r="BC71" s="8">
        <v>3</v>
      </c>
      <c r="BD71" s="71" t="s">
        <v>197</v>
      </c>
      <c r="BE71" s="8">
        <v>166.08102728831139</v>
      </c>
      <c r="BF71" s="244" t="s">
        <v>197</v>
      </c>
      <c r="BG71" s="8">
        <v>2.214413697177485</v>
      </c>
      <c r="BH71" s="244" t="s">
        <v>121</v>
      </c>
      <c r="BI71" s="244" t="s">
        <v>197</v>
      </c>
      <c r="BJ71" s="8">
        <v>11.01231082665794</v>
      </c>
      <c r="BK71" s="8">
        <v>26</v>
      </c>
      <c r="BL71" s="224" t="s">
        <v>101</v>
      </c>
      <c r="BM71" s="244" t="s">
        <v>197</v>
      </c>
      <c r="BN71" s="8">
        <v>10.698161485652792</v>
      </c>
      <c r="BO71" s="8">
        <v>26</v>
      </c>
      <c r="BP71" s="244" t="s">
        <v>121</v>
      </c>
      <c r="BQ71" s="13" t="s">
        <v>52</v>
      </c>
      <c r="BR71" s="8">
        <v>10.306464657454859</v>
      </c>
      <c r="BS71" s="8">
        <v>24.333333333333332</v>
      </c>
      <c r="BT71" s="55" t="s">
        <v>101</v>
      </c>
      <c r="BU71" s="62" t="s">
        <v>52</v>
      </c>
      <c r="BV71" s="8">
        <v>9.993175999575751</v>
      </c>
      <c r="BW71" s="8">
        <v>24.333333333333332</v>
      </c>
      <c r="BX71" s="71" t="s">
        <v>121</v>
      </c>
      <c r="BY71" s="224" t="s">
        <v>82</v>
      </c>
      <c r="BZ71" s="8">
        <v>9.5386738252574865</v>
      </c>
      <c r="CA71" s="8">
        <v>19.333333333333332</v>
      </c>
      <c r="CB71" s="8"/>
      <c r="CC71" s="59" t="s">
        <v>4063</v>
      </c>
      <c r="CD71" s="59" t="s">
        <v>4064</v>
      </c>
      <c r="CE71" s="555">
        <v>113.86088468987894</v>
      </c>
      <c r="CF71" s="555">
        <v>103.10509713283265</v>
      </c>
      <c r="CG71" s="555" t="s">
        <v>4062</v>
      </c>
      <c r="CH71" s="555"/>
      <c r="CI71" s="408">
        <v>218.92654025495946</v>
      </c>
      <c r="CJ71" s="408">
        <v>175.06886925634365</v>
      </c>
      <c r="CK71" s="555"/>
      <c r="CL71" s="8"/>
      <c r="CM71" s="8"/>
      <c r="CN71" s="8"/>
    </row>
    <row r="72" spans="1:92" x14ac:dyDescent="0.45">
      <c r="A72" s="9">
        <v>56</v>
      </c>
      <c r="B72" s="9" t="s">
        <v>1350</v>
      </c>
      <c r="C72" s="56" t="s">
        <v>1798</v>
      </c>
      <c r="D72" s="63"/>
      <c r="E72" s="243" t="s">
        <v>1934</v>
      </c>
      <c r="F72" s="245" t="s">
        <v>1935</v>
      </c>
      <c r="G72" s="224"/>
      <c r="H72" s="9"/>
      <c r="I72" s="60">
        <v>128.81890162958749</v>
      </c>
      <c r="J72" s="60">
        <v>76.659100969754519</v>
      </c>
      <c r="K72" s="60">
        <v>106.69050134965836</v>
      </c>
      <c r="L72" s="47">
        <v>1164.9957221766067</v>
      </c>
      <c r="M72" s="47">
        <v>1035.4108532527957</v>
      </c>
      <c r="N72" s="47">
        <v>942.2006919276206</v>
      </c>
      <c r="O72" s="59">
        <v>7.5472957925818438</v>
      </c>
      <c r="P72" s="59">
        <v>103.68915019335473</v>
      </c>
      <c r="Q72" s="59">
        <v>55.821897455071003</v>
      </c>
      <c r="R72" s="58"/>
      <c r="S72" s="53" t="s">
        <v>1493</v>
      </c>
      <c r="T72" s="8">
        <v>7.183307278220199</v>
      </c>
      <c r="U72" s="13" t="s">
        <v>1475</v>
      </c>
      <c r="V72" s="8">
        <v>9.7291340977752494</v>
      </c>
      <c r="W72" s="53" t="s">
        <v>1493</v>
      </c>
      <c r="X72" s="8">
        <v>12.5</v>
      </c>
      <c r="Y72" s="56" t="s">
        <v>1499</v>
      </c>
      <c r="Z72" s="8">
        <v>39.645670488876242</v>
      </c>
      <c r="AA72" s="56" t="s">
        <v>1499</v>
      </c>
      <c r="AB72" s="8">
        <v>26.430446992584162</v>
      </c>
      <c r="AC72" s="53" t="s">
        <v>1493</v>
      </c>
      <c r="AD72" s="53" t="s">
        <v>1499</v>
      </c>
      <c r="AE72" s="8">
        <v>13.73858306908677</v>
      </c>
      <c r="AF72" s="8">
        <v>5.5</v>
      </c>
      <c r="AG72" s="56" t="s">
        <v>1493</v>
      </c>
      <c r="AH72" s="56" t="s">
        <v>106</v>
      </c>
      <c r="AI72" s="8">
        <v>13.092397027773826</v>
      </c>
      <c r="AJ72" s="8">
        <v>4.2666666666666666</v>
      </c>
      <c r="AK72" s="13" t="s">
        <v>1475</v>
      </c>
      <c r="AL72" s="53" t="s">
        <v>1499</v>
      </c>
      <c r="AM72" s="8">
        <v>12.961646270964071</v>
      </c>
      <c r="AN72" s="8">
        <v>7.75</v>
      </c>
      <c r="AO72" s="13" t="s">
        <v>1475</v>
      </c>
      <c r="AP72" s="56" t="s">
        <v>106</v>
      </c>
      <c r="AQ72" s="8">
        <v>12.564380658699049</v>
      </c>
      <c r="AR72" s="8">
        <v>5.7666666666666675</v>
      </c>
      <c r="AS72" s="53" t="s">
        <v>1493</v>
      </c>
      <c r="AT72" s="53" t="s">
        <v>201</v>
      </c>
      <c r="AU72" s="8">
        <v>12.232312551496713</v>
      </c>
      <c r="AV72" s="8">
        <v>4.5666666666666664</v>
      </c>
      <c r="AW72" s="58"/>
      <c r="AX72" s="53" t="s">
        <v>1493</v>
      </c>
      <c r="AY72" s="8">
        <v>6.0239371635539118</v>
      </c>
      <c r="AZ72" s="13" t="s">
        <v>1475</v>
      </c>
      <c r="BA72" s="8">
        <v>4.3492914423692746</v>
      </c>
      <c r="BB72" s="56" t="s">
        <v>1493</v>
      </c>
      <c r="BC72" s="8">
        <v>3.5</v>
      </c>
      <c r="BD72" s="53" t="s">
        <v>1499</v>
      </c>
      <c r="BE72" s="8">
        <v>51.239371635539122</v>
      </c>
      <c r="BF72" s="56" t="s">
        <v>1499</v>
      </c>
      <c r="BG72" s="8">
        <v>1.4639820467296891</v>
      </c>
      <c r="BH72" s="56" t="s">
        <v>1493</v>
      </c>
      <c r="BI72" s="56" t="s">
        <v>1499</v>
      </c>
      <c r="BJ72" s="8">
        <v>7.3962779503007887</v>
      </c>
      <c r="BK72" s="8">
        <v>11</v>
      </c>
      <c r="BL72" s="62" t="s">
        <v>1475</v>
      </c>
      <c r="BM72" s="56" t="s">
        <v>1499</v>
      </c>
      <c r="BN72" s="8">
        <v>6.883890371729807</v>
      </c>
      <c r="BO72" s="8">
        <v>18.5</v>
      </c>
      <c r="BP72" s="56" t="s">
        <v>1493</v>
      </c>
      <c r="BQ72" s="53" t="s">
        <v>106</v>
      </c>
      <c r="BR72" s="8">
        <v>6.4828348296546237</v>
      </c>
      <c r="BS72" s="8">
        <v>11</v>
      </c>
      <c r="BT72" s="13" t="s">
        <v>1475</v>
      </c>
      <c r="BU72" s="56" t="s">
        <v>106</v>
      </c>
      <c r="BV72" s="8">
        <v>6.3407620297239786</v>
      </c>
      <c r="BW72" s="8">
        <v>18.5</v>
      </c>
      <c r="BX72" s="13" t="s">
        <v>1475</v>
      </c>
      <c r="BY72" s="56" t="s">
        <v>201</v>
      </c>
      <c r="BZ72" s="8">
        <v>6.1036821978960374</v>
      </c>
      <c r="CA72" s="8">
        <v>21</v>
      </c>
      <c r="CB72" s="8"/>
      <c r="CC72" s="59" t="s">
        <v>5600</v>
      </c>
      <c r="CD72" s="59"/>
      <c r="CE72" s="555">
        <v>55.821897455071003</v>
      </c>
      <c r="CF72" s="555">
        <v>38.706608307678458</v>
      </c>
      <c r="CG72" s="555"/>
      <c r="CH72" s="555"/>
      <c r="CI72" s="408"/>
      <c r="CJ72" s="408"/>
      <c r="CK72" s="555"/>
      <c r="CL72" s="8"/>
      <c r="CM72" s="8"/>
      <c r="CN72" s="8"/>
    </row>
    <row r="73" spans="1:92" x14ac:dyDescent="0.45">
      <c r="A73" s="9">
        <v>57</v>
      </c>
      <c r="B73" s="9" t="s">
        <v>202</v>
      </c>
      <c r="C73" s="56" t="s">
        <v>1798</v>
      </c>
      <c r="D73" s="63"/>
      <c r="E73" s="243" t="s">
        <v>1934</v>
      </c>
      <c r="F73" s="245" t="s">
        <v>1935</v>
      </c>
      <c r="G73" s="224"/>
      <c r="H73" s="9"/>
      <c r="I73" s="60">
        <v>175.44660221943818</v>
      </c>
      <c r="J73" s="60">
        <v>120.9159015296128</v>
      </c>
      <c r="K73" s="60">
        <v>140.67340177954952</v>
      </c>
      <c r="L73" s="47">
        <v>2288.1930695370538</v>
      </c>
      <c r="M73" s="47">
        <v>2072.8135863239459</v>
      </c>
      <c r="N73" s="47">
        <v>1915.200785340945</v>
      </c>
      <c r="O73" s="59">
        <v>15.102137627850018</v>
      </c>
      <c r="P73" s="59">
        <v>305.80316434034683</v>
      </c>
      <c r="Q73" s="59">
        <v>233.94184372742544</v>
      </c>
      <c r="R73" s="58"/>
      <c r="S73" s="53" t="s">
        <v>45</v>
      </c>
      <c r="T73" s="8">
        <v>13.632155359799548</v>
      </c>
      <c r="U73" s="53" t="s">
        <v>45</v>
      </c>
      <c r="V73" s="8">
        <v>15.146839288666163</v>
      </c>
      <c r="W73" s="53" t="s">
        <v>1493</v>
      </c>
      <c r="X73" s="8">
        <v>12.5</v>
      </c>
      <c r="Y73" s="56" t="s">
        <v>216</v>
      </c>
      <c r="Z73" s="8">
        <v>106.2679613316629</v>
      </c>
      <c r="AA73" s="56" t="s">
        <v>216</v>
      </c>
      <c r="AB73" s="8">
        <v>46.203461448549092</v>
      </c>
      <c r="AC73" s="53" t="s">
        <v>45</v>
      </c>
      <c r="AD73" s="53" t="s">
        <v>216</v>
      </c>
      <c r="AE73" s="8">
        <v>20.248998643504073</v>
      </c>
      <c r="AF73" s="8">
        <v>14</v>
      </c>
      <c r="AG73" s="56" t="s">
        <v>45</v>
      </c>
      <c r="AH73" s="56" t="s">
        <v>1499</v>
      </c>
      <c r="AI73" s="8">
        <v>19.485607251168929</v>
      </c>
      <c r="AJ73" s="8">
        <v>7.125</v>
      </c>
      <c r="AK73" s="53" t="s">
        <v>1493</v>
      </c>
      <c r="AL73" s="53" t="s">
        <v>216</v>
      </c>
      <c r="AM73" s="8">
        <v>19.464303922038177</v>
      </c>
      <c r="AN73" s="8">
        <v>10.3</v>
      </c>
      <c r="AO73" s="53" t="s">
        <v>140</v>
      </c>
      <c r="AP73" s="56" t="s">
        <v>216</v>
      </c>
      <c r="AQ73" s="8">
        <v>18.451302551196726</v>
      </c>
      <c r="AR73" s="8">
        <v>12.5</v>
      </c>
      <c r="AS73" s="53" t="s">
        <v>1493</v>
      </c>
      <c r="AT73" s="53" t="s">
        <v>1499</v>
      </c>
      <c r="AU73" s="8">
        <v>18.316575490635749</v>
      </c>
      <c r="AV73" s="8">
        <v>5.5</v>
      </c>
      <c r="AW73" s="58"/>
      <c r="AX73" s="53" t="s">
        <v>45</v>
      </c>
      <c r="AY73" s="8">
        <v>11.947867978492942</v>
      </c>
      <c r="AZ73" s="53" t="s">
        <v>45</v>
      </c>
      <c r="BA73" s="8">
        <v>5.9739339892464711</v>
      </c>
      <c r="BB73" s="56" t="s">
        <v>3584</v>
      </c>
      <c r="BC73" s="8">
        <v>3.5</v>
      </c>
      <c r="BD73" s="53" t="s">
        <v>216</v>
      </c>
      <c r="BE73" s="8">
        <v>137.84834973116179</v>
      </c>
      <c r="BF73" s="56" t="s">
        <v>216</v>
      </c>
      <c r="BG73" s="8">
        <v>3.0632966606924841</v>
      </c>
      <c r="BH73" s="56" t="s">
        <v>45</v>
      </c>
      <c r="BI73" s="56" t="s">
        <v>216</v>
      </c>
      <c r="BJ73" s="8">
        <v>15.490644403611494</v>
      </c>
      <c r="BK73" s="8">
        <v>13.857142857142858</v>
      </c>
      <c r="BL73" s="56" t="s">
        <v>1493</v>
      </c>
      <c r="BM73" s="56" t="s">
        <v>216</v>
      </c>
      <c r="BN73" s="8">
        <v>13.586053969208727</v>
      </c>
      <c r="BO73" s="8">
        <v>13.857142857142858</v>
      </c>
      <c r="BP73" s="56" t="s">
        <v>45</v>
      </c>
      <c r="BQ73" s="53" t="s">
        <v>1499</v>
      </c>
      <c r="BR73" s="8">
        <v>11.742137705276873</v>
      </c>
      <c r="BS73" s="8">
        <v>11</v>
      </c>
      <c r="BT73" s="53" t="s">
        <v>45</v>
      </c>
      <c r="BU73" s="74" t="s">
        <v>1477</v>
      </c>
      <c r="BV73" s="8">
        <v>10.705407783071102</v>
      </c>
      <c r="BW73" s="8">
        <v>11</v>
      </c>
      <c r="BX73" s="53" t="s">
        <v>140</v>
      </c>
      <c r="BY73" s="56" t="s">
        <v>216</v>
      </c>
      <c r="BZ73" s="8">
        <v>10.321776612335791</v>
      </c>
      <c r="CA73" s="8">
        <v>19</v>
      </c>
      <c r="CB73" s="8"/>
      <c r="CC73" s="59" t="s">
        <v>4065</v>
      </c>
      <c r="CD73" s="59" t="s">
        <v>4066</v>
      </c>
      <c r="CE73" s="555">
        <v>131.77305389356903</v>
      </c>
      <c r="CF73" s="555">
        <v>119.05025034388966</v>
      </c>
      <c r="CG73" s="555" t="s">
        <v>5601</v>
      </c>
      <c r="CH73" s="555"/>
      <c r="CI73" s="408">
        <v>233.94184372742544</v>
      </c>
      <c r="CJ73" s="408">
        <v>182.26364191579648</v>
      </c>
      <c r="CK73" s="555"/>
      <c r="CL73" s="8"/>
      <c r="CM73" s="8"/>
      <c r="CN73" s="8"/>
    </row>
    <row r="74" spans="1:92" x14ac:dyDescent="0.45">
      <c r="A74" s="9">
        <v>58</v>
      </c>
      <c r="B74" s="9" t="s">
        <v>1346</v>
      </c>
      <c r="C74" s="73" t="s">
        <v>1802</v>
      </c>
      <c r="D74" s="63"/>
      <c r="E74" s="78" t="s">
        <v>1897</v>
      </c>
      <c r="F74" s="245" t="s">
        <v>1898</v>
      </c>
      <c r="G74" s="224"/>
      <c r="H74" s="9"/>
      <c r="I74" s="60">
        <v>119.33530150961786</v>
      </c>
      <c r="J74" s="60">
        <v>85.35240107972669</v>
      </c>
      <c r="K74" s="60">
        <v>127.23830160959255</v>
      </c>
      <c r="L74" s="47">
        <v>1243.6143878495673</v>
      </c>
      <c r="M74" s="47">
        <v>1188.6893200458023</v>
      </c>
      <c r="N74" s="47">
        <v>1146.5010557881883</v>
      </c>
      <c r="O74" s="59">
        <v>9.9873137299385171</v>
      </c>
      <c r="P74" s="59">
        <v>128.08767054020007</v>
      </c>
      <c r="Q74" s="59">
        <v>74.974536532584708</v>
      </c>
      <c r="R74" s="58"/>
      <c r="S74" s="68" t="s">
        <v>138</v>
      </c>
      <c r="T74" s="8">
        <v>8.1601180905770718</v>
      </c>
      <c r="U74" s="65" t="s">
        <v>66</v>
      </c>
      <c r="V74" s="8">
        <v>9.1601180905770718</v>
      </c>
      <c r="W74" s="68" t="s">
        <v>138</v>
      </c>
      <c r="X74" s="8">
        <v>10</v>
      </c>
      <c r="Y74" s="73" t="s">
        <v>76</v>
      </c>
      <c r="Z74" s="8">
        <v>51.120826634039503</v>
      </c>
      <c r="AA74" s="62" t="s">
        <v>52</v>
      </c>
      <c r="AB74" s="8">
        <v>31.262396805975897</v>
      </c>
      <c r="AC74" s="65" t="s">
        <v>66</v>
      </c>
      <c r="AD74" s="68" t="s">
        <v>76</v>
      </c>
      <c r="AE74" s="8">
        <v>12.825037242620853</v>
      </c>
      <c r="AF74" s="8">
        <v>8.4499999999999993</v>
      </c>
      <c r="AG74" s="73" t="s">
        <v>138</v>
      </c>
      <c r="AH74" s="73" t="s">
        <v>76</v>
      </c>
      <c r="AI74" s="8">
        <v>12.766863484295119</v>
      </c>
      <c r="AJ74" s="8">
        <v>7.2</v>
      </c>
      <c r="AK74" s="65" t="s">
        <v>66</v>
      </c>
      <c r="AL74" s="13" t="s">
        <v>52</v>
      </c>
      <c r="AM74" s="8">
        <v>12.339212974298819</v>
      </c>
      <c r="AN74" s="8">
        <v>4.8666666666666671</v>
      </c>
      <c r="AO74" s="68" t="s">
        <v>138</v>
      </c>
      <c r="AP74" s="62" t="s">
        <v>52</v>
      </c>
      <c r="AQ74" s="8">
        <v>12.169604479200009</v>
      </c>
      <c r="AR74" s="8">
        <v>4.0333333333333332</v>
      </c>
      <c r="AS74" s="65" t="s">
        <v>66</v>
      </c>
      <c r="AT74" s="13" t="s">
        <v>1466</v>
      </c>
      <c r="AU74" s="8">
        <v>11.373788585957518</v>
      </c>
      <c r="AV74" s="8">
        <v>6.0666666666666664</v>
      </c>
      <c r="AW74" s="58"/>
      <c r="AX74" s="68" t="s">
        <v>138</v>
      </c>
      <c r="AY74" s="8">
        <v>6.5848921106501166</v>
      </c>
      <c r="AZ74" s="65" t="s">
        <v>66</v>
      </c>
      <c r="BA74" s="8">
        <v>4.1027178392500643</v>
      </c>
      <c r="BB74" s="73" t="s">
        <v>138</v>
      </c>
      <c r="BC74" s="8">
        <v>3</v>
      </c>
      <c r="BD74" s="13" t="s">
        <v>52</v>
      </c>
      <c r="BE74" s="8">
        <v>101.8383297756271</v>
      </c>
      <c r="BF74" s="73" t="s">
        <v>76</v>
      </c>
      <c r="BG74" s="8">
        <v>1.5413342119954863</v>
      </c>
      <c r="BH74" s="73" t="s">
        <v>138</v>
      </c>
      <c r="BI74" s="73" t="s">
        <v>76</v>
      </c>
      <c r="BJ74" s="8">
        <v>7.5069772072781635</v>
      </c>
      <c r="BK74" s="8">
        <v>19.333333333333332</v>
      </c>
      <c r="BL74" s="73" t="s">
        <v>138</v>
      </c>
      <c r="BM74" s="62" t="s">
        <v>52</v>
      </c>
      <c r="BN74" s="8">
        <v>7.3422768931456908</v>
      </c>
      <c r="BO74" s="8">
        <v>24.333333333333332</v>
      </c>
      <c r="BP74" s="74" t="s">
        <v>66</v>
      </c>
      <c r="BQ74" s="68" t="s">
        <v>76</v>
      </c>
      <c r="BR74" s="8">
        <v>6.9332674469869655</v>
      </c>
      <c r="BS74" s="8">
        <v>28.5</v>
      </c>
      <c r="BT74" s="65" t="s">
        <v>66</v>
      </c>
      <c r="BU74" s="62" t="s">
        <v>52</v>
      </c>
      <c r="BV74" s="8">
        <v>6.8175959485938709</v>
      </c>
      <c r="BW74" s="8">
        <v>36</v>
      </c>
      <c r="BX74" s="68" t="s">
        <v>138</v>
      </c>
      <c r="BY74" s="62" t="s">
        <v>1466</v>
      </c>
      <c r="BZ74" s="8">
        <v>6.7857345974376306</v>
      </c>
      <c r="CA74" s="8">
        <v>12.666666666666666</v>
      </c>
      <c r="CB74" s="8"/>
      <c r="CC74" s="59" t="s">
        <v>5602</v>
      </c>
      <c r="CD74" s="59"/>
      <c r="CE74" s="555">
        <v>74.974536532584708</v>
      </c>
      <c r="CF74" s="555">
        <v>53.646467830351902</v>
      </c>
      <c r="CG74" s="555"/>
      <c r="CH74" s="555"/>
      <c r="CI74" s="408"/>
      <c r="CJ74" s="408"/>
      <c r="CK74" s="555"/>
      <c r="CL74" s="59"/>
      <c r="CM74" s="8"/>
      <c r="CN74" s="8"/>
    </row>
    <row r="75" spans="1:92" x14ac:dyDescent="0.45">
      <c r="A75" s="9">
        <v>59</v>
      </c>
      <c r="B75" s="9" t="s">
        <v>21</v>
      </c>
      <c r="C75" s="73" t="s">
        <v>1802</v>
      </c>
      <c r="D75" s="63"/>
      <c r="E75" s="78" t="s">
        <v>1897</v>
      </c>
      <c r="F75" s="245" t="s">
        <v>1898</v>
      </c>
      <c r="G75" s="224"/>
      <c r="H75" s="9"/>
      <c r="I75" s="60">
        <v>191.25260241938756</v>
      </c>
      <c r="J75" s="60">
        <v>143.04430180954193</v>
      </c>
      <c r="K75" s="60">
        <v>175.44660221943818</v>
      </c>
      <c r="L75" s="47">
        <v>3029.8080525086007</v>
      </c>
      <c r="M75" s="47">
        <v>2845.4344487363169</v>
      </c>
      <c r="N75" s="47">
        <v>2706.0471578902443</v>
      </c>
      <c r="O75" s="59">
        <v>21.900072269325641</v>
      </c>
      <c r="P75" s="59">
        <v>487.12457727322987</v>
      </c>
      <c r="Q75" s="59">
        <v>289.10927925437971</v>
      </c>
      <c r="R75" s="58"/>
      <c r="S75" s="68" t="s">
        <v>1498</v>
      </c>
      <c r="T75" s="8">
        <v>14.770187374195904</v>
      </c>
      <c r="U75" s="68" t="s">
        <v>1498</v>
      </c>
      <c r="V75" s="8">
        <v>16.411319304662115</v>
      </c>
      <c r="W75" s="49" t="s">
        <v>196</v>
      </c>
      <c r="X75" s="8">
        <v>13.333</v>
      </c>
      <c r="Y75" s="73" t="s">
        <v>19</v>
      </c>
      <c r="Z75" s="8">
        <v>161.65218603228556</v>
      </c>
      <c r="AA75" s="62" t="s">
        <v>52</v>
      </c>
      <c r="AB75" s="8">
        <v>49.24172203341832</v>
      </c>
      <c r="AC75" s="68" t="s">
        <v>1498</v>
      </c>
      <c r="AD75" s="68" t="s">
        <v>19</v>
      </c>
      <c r="AE75" s="8">
        <v>22.24305798093285</v>
      </c>
      <c r="AF75" s="8">
        <v>15.9</v>
      </c>
      <c r="AG75" s="73" t="s">
        <v>1498</v>
      </c>
      <c r="AH75" s="73" t="s">
        <v>76</v>
      </c>
      <c r="AI75" s="8">
        <v>22.190385189120406</v>
      </c>
      <c r="AJ75" s="8">
        <v>7.8250000000000002</v>
      </c>
      <c r="AK75" s="68" t="s">
        <v>1498</v>
      </c>
      <c r="AL75" s="49" t="s">
        <v>94</v>
      </c>
      <c r="AM75" s="8">
        <v>21.808795401513535</v>
      </c>
      <c r="AN75" s="8">
        <v>8.2249999999999996</v>
      </c>
      <c r="AO75" s="68" t="s">
        <v>1498</v>
      </c>
      <c r="AP75" s="62" t="s">
        <v>52</v>
      </c>
      <c r="AQ75" s="8">
        <v>21.575652318174328</v>
      </c>
      <c r="AR75" s="8">
        <v>4.45</v>
      </c>
      <c r="AS75" s="65" t="s">
        <v>20</v>
      </c>
      <c r="AT75" s="68" t="s">
        <v>76</v>
      </c>
      <c r="AU75" s="8">
        <v>20.539896380934284</v>
      </c>
      <c r="AV75" s="8">
        <v>6.128571428571429</v>
      </c>
      <c r="AW75" s="58"/>
      <c r="AX75" s="68" t="s">
        <v>1498</v>
      </c>
      <c r="AY75" s="8">
        <v>12.934162390969783</v>
      </c>
      <c r="AZ75" s="68" t="s">
        <v>1498</v>
      </c>
      <c r="BA75" s="8">
        <v>6.4670811954848917</v>
      </c>
      <c r="BB75" s="74" t="s">
        <v>20</v>
      </c>
      <c r="BC75" s="8">
        <v>4.3333333333333002</v>
      </c>
      <c r="BD75" s="68" t="s">
        <v>19</v>
      </c>
      <c r="BE75" s="8">
        <v>209.84784184197122</v>
      </c>
      <c r="BF75" s="246" t="s">
        <v>94</v>
      </c>
      <c r="BG75" s="8">
        <v>2.784759812724487</v>
      </c>
      <c r="BH75" s="74" t="s">
        <v>20</v>
      </c>
      <c r="BI75" s="246" t="s">
        <v>94</v>
      </c>
      <c r="BJ75" s="8">
        <v>13.201293388393104</v>
      </c>
      <c r="BK75" s="8">
        <v>11.384615384615385</v>
      </c>
      <c r="BL75" s="74" t="s">
        <v>20</v>
      </c>
      <c r="BM75" s="73" t="s">
        <v>19</v>
      </c>
      <c r="BN75" s="8">
        <v>13.064342728205666</v>
      </c>
      <c r="BO75" s="8">
        <v>19.461538461538463</v>
      </c>
      <c r="BP75" s="73" t="s">
        <v>1498</v>
      </c>
      <c r="BQ75" s="49" t="s">
        <v>94</v>
      </c>
      <c r="BR75" s="8">
        <v>12.722192267964735</v>
      </c>
      <c r="BS75" s="8">
        <v>19</v>
      </c>
      <c r="BT75" s="68" t="s">
        <v>1498</v>
      </c>
      <c r="BU75" s="73" t="s">
        <v>19</v>
      </c>
      <c r="BV75" s="8">
        <v>12.630134548408719</v>
      </c>
      <c r="BW75" s="8">
        <v>33</v>
      </c>
      <c r="BX75" s="65" t="s">
        <v>20</v>
      </c>
      <c r="BY75" s="73" t="s">
        <v>76</v>
      </c>
      <c r="BZ75" s="8">
        <v>12.10806335114599</v>
      </c>
      <c r="CA75" s="8">
        <v>13.692307692307693</v>
      </c>
      <c r="CB75" s="8"/>
      <c r="CC75" s="59" t="s">
        <v>5604</v>
      </c>
      <c r="CD75" s="59" t="s">
        <v>4069</v>
      </c>
      <c r="CE75" s="555">
        <v>108.64886513172921</v>
      </c>
      <c r="CF75" s="555">
        <v>98.481880171051728</v>
      </c>
      <c r="CG75" s="555" t="s">
        <v>5603</v>
      </c>
      <c r="CH75" s="555" t="s">
        <v>4068</v>
      </c>
      <c r="CI75" s="408">
        <v>225.97735228422911</v>
      </c>
      <c r="CJ75" s="408">
        <v>209.29958166221485</v>
      </c>
      <c r="CK75" s="555" t="s">
        <v>4067</v>
      </c>
      <c r="CL75" s="59"/>
      <c r="CM75" s="8">
        <v>289.10927925437971</v>
      </c>
      <c r="CN75" s="8">
        <v>234.54720388038427</v>
      </c>
    </row>
    <row r="76" spans="1:92" x14ac:dyDescent="0.45">
      <c r="A76" s="9">
        <v>60</v>
      </c>
      <c r="B76" s="9" t="s">
        <v>1344</v>
      </c>
      <c r="C76" s="244" t="s">
        <v>1805</v>
      </c>
      <c r="D76" s="63"/>
      <c r="E76" s="246" t="s">
        <v>1900</v>
      </c>
      <c r="F76" s="57" t="s">
        <v>1901</v>
      </c>
      <c r="G76" s="224"/>
      <c r="H76" s="9"/>
      <c r="I76" s="60">
        <v>91.674801159706433</v>
      </c>
      <c r="J76" s="60">
        <v>76.659100969754519</v>
      </c>
      <c r="K76" s="60">
        <v>106.69050134965836</v>
      </c>
      <c r="L76" s="47">
        <v>829.0767102606527</v>
      </c>
      <c r="M76" s="47">
        <v>825.32747485728237</v>
      </c>
      <c r="N76" s="47">
        <v>822.34029762054524</v>
      </c>
      <c r="O76" s="59">
        <v>7.5472957925818438</v>
      </c>
      <c r="P76" s="59">
        <v>74.556994914576777</v>
      </c>
      <c r="Q76" s="59">
        <v>45.654704913338783</v>
      </c>
      <c r="R76" s="58"/>
      <c r="S76" s="71" t="s">
        <v>214</v>
      </c>
      <c r="T76" s="8">
        <v>7.6005856834988625</v>
      </c>
      <c r="U76" s="71" t="s">
        <v>214</v>
      </c>
      <c r="V76" s="8">
        <v>6.3338214029157189</v>
      </c>
      <c r="W76" s="71" t="s">
        <v>3541</v>
      </c>
      <c r="X76" s="8">
        <v>11.667</v>
      </c>
      <c r="Y76" s="78" t="s">
        <v>99</v>
      </c>
      <c r="Z76" s="8">
        <v>26.21057031891927</v>
      </c>
      <c r="AA76" s="62" t="s">
        <v>52</v>
      </c>
      <c r="AB76" s="8">
        <v>24.347271718498039</v>
      </c>
      <c r="AC76" s="71" t="s">
        <v>214</v>
      </c>
      <c r="AD76" s="13" t="s">
        <v>52</v>
      </c>
      <c r="AE76" s="8">
        <v>9.8786369268656529</v>
      </c>
      <c r="AF76" s="8">
        <v>3.5571428571428569</v>
      </c>
      <c r="AG76" s="244" t="s">
        <v>214</v>
      </c>
      <c r="AH76" s="244" t="s">
        <v>1510</v>
      </c>
      <c r="AI76" s="8">
        <v>9.2174715390438298</v>
      </c>
      <c r="AJ76" s="8">
        <v>4.7571428571428571</v>
      </c>
      <c r="AK76" s="69" t="s">
        <v>144</v>
      </c>
      <c r="AL76" s="13" t="s">
        <v>52</v>
      </c>
      <c r="AM76" s="8">
        <v>9.198017364942265</v>
      </c>
      <c r="AN76" s="8">
        <v>3.5571428571428569</v>
      </c>
      <c r="AO76" s="71" t="s">
        <v>214</v>
      </c>
      <c r="AP76" s="62" t="s">
        <v>1466</v>
      </c>
      <c r="AQ76" s="8">
        <v>8.8320519545886089</v>
      </c>
      <c r="AR76" s="8">
        <v>4.7571428571428571</v>
      </c>
      <c r="AS76" s="69" t="s">
        <v>144</v>
      </c>
      <c r="AT76" s="71" t="s">
        <v>1510</v>
      </c>
      <c r="AU76" s="8">
        <v>8.7085397945425598</v>
      </c>
      <c r="AV76" s="8">
        <v>4.7571428571428571</v>
      </c>
      <c r="AW76" s="58"/>
      <c r="AX76" s="71" t="s">
        <v>214</v>
      </c>
      <c r="AY76" s="8">
        <v>6.7205075923656814</v>
      </c>
      <c r="AZ76" s="71" t="s">
        <v>214</v>
      </c>
      <c r="BA76" s="8">
        <v>2.2401691974552271</v>
      </c>
      <c r="BB76" s="78" t="s">
        <v>144</v>
      </c>
      <c r="BC76" s="8">
        <v>4.5</v>
      </c>
      <c r="BD76" s="13" t="s">
        <v>52</v>
      </c>
      <c r="BE76" s="8">
        <v>78.465206979951944</v>
      </c>
      <c r="BF76" s="62" t="s">
        <v>52</v>
      </c>
      <c r="BG76" s="8">
        <v>1.1209315282850278</v>
      </c>
      <c r="BH76" s="78" t="s">
        <v>144</v>
      </c>
      <c r="BI76" s="62" t="s">
        <v>52</v>
      </c>
      <c r="BJ76" s="8">
        <v>6.0491474255205819</v>
      </c>
      <c r="BK76" s="8">
        <v>16.555555555555557</v>
      </c>
      <c r="BL76" s="244" t="s">
        <v>214</v>
      </c>
      <c r="BM76" s="62" t="s">
        <v>52</v>
      </c>
      <c r="BN76" s="8">
        <v>6.0341756029188645</v>
      </c>
      <c r="BO76" s="8">
        <v>20.09090909090909</v>
      </c>
      <c r="BP76" s="244" t="s">
        <v>214</v>
      </c>
      <c r="BQ76" s="13" t="s">
        <v>1466</v>
      </c>
      <c r="BR76" s="8">
        <v>5.5129539888615469</v>
      </c>
      <c r="BS76" s="8">
        <v>10.545454545454545</v>
      </c>
      <c r="BT76" s="69" t="s">
        <v>144</v>
      </c>
      <c r="BU76" s="62" t="s">
        <v>1466</v>
      </c>
      <c r="BV76" s="8">
        <v>5.422108909646445</v>
      </c>
      <c r="BW76" s="8">
        <v>8.7777777777777786</v>
      </c>
      <c r="BX76" s="71" t="s">
        <v>214</v>
      </c>
      <c r="BY76" s="78" t="s">
        <v>99</v>
      </c>
      <c r="BZ76" s="8">
        <v>4.888026406528037</v>
      </c>
      <c r="CA76" s="8">
        <v>11.909090909090908</v>
      </c>
      <c r="CB76" s="8"/>
      <c r="CC76" s="59"/>
      <c r="CD76" s="59"/>
      <c r="CE76" s="555"/>
      <c r="CF76" s="555"/>
      <c r="CG76" s="555"/>
      <c r="CH76" s="555"/>
      <c r="CI76" s="408"/>
      <c r="CJ76" s="408"/>
      <c r="CK76" s="555"/>
      <c r="CL76" s="8"/>
      <c r="CM76" s="8"/>
      <c r="CN76" s="8"/>
    </row>
    <row r="77" spans="1:92" x14ac:dyDescent="0.45">
      <c r="A77" s="9">
        <v>61</v>
      </c>
      <c r="B77" s="9" t="s">
        <v>1343</v>
      </c>
      <c r="C77" s="244" t="s">
        <v>1805</v>
      </c>
      <c r="D77" s="63"/>
      <c r="E77" s="246" t="s">
        <v>1900</v>
      </c>
      <c r="F77" s="57" t="s">
        <v>1901</v>
      </c>
      <c r="G77" s="224"/>
      <c r="H77" s="9"/>
      <c r="I77" s="60">
        <v>114.59350144963305</v>
      </c>
      <c r="J77" s="60">
        <v>109.06140137965076</v>
      </c>
      <c r="K77" s="60">
        <v>140.67340177954952</v>
      </c>
      <c r="L77" s="47">
        <v>1419.3892818931868</v>
      </c>
      <c r="M77" s="47">
        <v>1456.6728826490605</v>
      </c>
      <c r="N77" s="47">
        <v>1487.2036639959654</v>
      </c>
      <c r="O77" s="59">
        <v>13.767133338296032</v>
      </c>
      <c r="P77" s="59">
        <v>166.72933293210249</v>
      </c>
      <c r="Q77" s="59">
        <v>102.58015704009384</v>
      </c>
      <c r="R77" s="58"/>
      <c r="S77" s="71" t="s">
        <v>214</v>
      </c>
      <c r="T77" s="8">
        <v>9.2507321043735793</v>
      </c>
      <c r="U77" s="71" t="s">
        <v>214</v>
      </c>
      <c r="V77" s="8">
        <v>7.7089434203113161</v>
      </c>
      <c r="W77" s="71" t="s">
        <v>3541</v>
      </c>
      <c r="X77" s="8">
        <v>11.667</v>
      </c>
      <c r="Y77" s="244" t="s">
        <v>1552</v>
      </c>
      <c r="Z77" s="8">
        <v>56.004880695823864</v>
      </c>
      <c r="AA77" s="62" t="s">
        <v>52</v>
      </c>
      <c r="AB77" s="8">
        <v>30.076946790979694</v>
      </c>
      <c r="AC77" s="71" t="s">
        <v>214</v>
      </c>
      <c r="AD77" s="13" t="s">
        <v>52</v>
      </c>
      <c r="AE77" s="8">
        <v>12.110679023374571</v>
      </c>
      <c r="AF77" s="8">
        <v>3.5571428571428569</v>
      </c>
      <c r="AG77" s="244" t="s">
        <v>214</v>
      </c>
      <c r="AH77" s="244" t="s">
        <v>1510</v>
      </c>
      <c r="AI77" s="8">
        <v>11.34416174612711</v>
      </c>
      <c r="AJ77" s="8">
        <v>4.7571428571428571</v>
      </c>
      <c r="AK77" s="71" t="s">
        <v>214</v>
      </c>
      <c r="AL77" s="71" t="s">
        <v>1552</v>
      </c>
      <c r="AM77" s="8">
        <v>11.150312477282764</v>
      </c>
      <c r="AN77" s="8">
        <v>7.9857142857142858</v>
      </c>
      <c r="AO77" s="69" t="s">
        <v>144</v>
      </c>
      <c r="AP77" s="62" t="s">
        <v>52</v>
      </c>
      <c r="AQ77" s="8">
        <v>11.092568560260833</v>
      </c>
      <c r="AR77" s="8">
        <v>3.5571428571428569</v>
      </c>
      <c r="AS77" s="71" t="s">
        <v>214</v>
      </c>
      <c r="AT77" s="71" t="s">
        <v>237</v>
      </c>
      <c r="AU77" s="8">
        <v>10.976587726550775</v>
      </c>
      <c r="AV77" s="8">
        <v>7.4857142857142858</v>
      </c>
      <c r="AW77" s="58"/>
      <c r="AX77" s="71" t="s">
        <v>214</v>
      </c>
      <c r="AY77" s="8">
        <v>8.1506344904571026</v>
      </c>
      <c r="AZ77" s="71" t="s">
        <v>214</v>
      </c>
      <c r="BA77" s="8">
        <v>2.7168781634857009</v>
      </c>
      <c r="BB77" s="78" t="s">
        <v>144</v>
      </c>
      <c r="BC77" s="8">
        <v>4.5</v>
      </c>
      <c r="BD77" s="13" t="s">
        <v>52</v>
      </c>
      <c r="BE77" s="8">
        <v>97.831508724939937</v>
      </c>
      <c r="BF77" s="62" t="s">
        <v>52</v>
      </c>
      <c r="BG77" s="8">
        <v>1.3975929817848562</v>
      </c>
      <c r="BH77" s="244" t="s">
        <v>214</v>
      </c>
      <c r="BI77" s="62" t="s">
        <v>52</v>
      </c>
      <c r="BJ77" s="8">
        <v>7.4510905443725628</v>
      </c>
      <c r="BK77" s="8">
        <v>20.09090909090909</v>
      </c>
      <c r="BL77" s="78" t="s">
        <v>144</v>
      </c>
      <c r="BM77" s="62" t="s">
        <v>52</v>
      </c>
      <c r="BN77" s="8">
        <v>7.4288839463302585</v>
      </c>
      <c r="BO77" s="8">
        <v>16.555555555555557</v>
      </c>
      <c r="BP77" s="244" t="s">
        <v>214</v>
      </c>
      <c r="BQ77" s="71" t="s">
        <v>1552</v>
      </c>
      <c r="BR77" s="8">
        <v>6.7361668239670545</v>
      </c>
      <c r="BS77" s="8">
        <v>17.363636363636363</v>
      </c>
      <c r="BT77" s="69" t="s">
        <v>144</v>
      </c>
      <c r="BU77" s="244" t="s">
        <v>1552</v>
      </c>
      <c r="BV77" s="8">
        <v>6.563034890210929</v>
      </c>
      <c r="BW77" s="8">
        <v>14.333333333333334</v>
      </c>
      <c r="BX77" s="71" t="s">
        <v>214</v>
      </c>
      <c r="BY77" s="244" t="s">
        <v>237</v>
      </c>
      <c r="BZ77" s="8">
        <v>6.2213960164079696</v>
      </c>
      <c r="CA77" s="8">
        <v>17.363636363636363</v>
      </c>
      <c r="CB77" s="8"/>
      <c r="CC77" s="59" t="s">
        <v>4070</v>
      </c>
      <c r="CD77" s="59"/>
      <c r="CE77" s="555">
        <v>102.58015704009384</v>
      </c>
      <c r="CF77" s="555">
        <v>76.185389663049079</v>
      </c>
      <c r="CG77" s="555"/>
      <c r="CH77" s="555"/>
      <c r="CI77" s="408"/>
      <c r="CJ77" s="408"/>
      <c r="CK77" s="555"/>
      <c r="CL77" s="59"/>
      <c r="CM77" s="8"/>
      <c r="CN77" s="8"/>
    </row>
    <row r="78" spans="1:92" x14ac:dyDescent="0.45">
      <c r="A78" s="9">
        <v>62</v>
      </c>
      <c r="B78" s="9" t="s">
        <v>1342</v>
      </c>
      <c r="C78" s="56" t="s">
        <v>1821</v>
      </c>
      <c r="D78" s="63"/>
      <c r="E78" s="243" t="s">
        <v>1936</v>
      </c>
      <c r="F78" s="245" t="s">
        <v>1937</v>
      </c>
      <c r="G78" s="224"/>
      <c r="H78" s="9"/>
      <c r="I78" s="60">
        <v>155.68910196950145</v>
      </c>
      <c r="J78" s="60">
        <v>157.26970198949638</v>
      </c>
      <c r="K78" s="60">
        <v>175.44660221943818</v>
      </c>
      <c r="L78" s="47">
        <v>2586.1471151781407</v>
      </c>
      <c r="M78" s="47">
        <v>2642.6044351859846</v>
      </c>
      <c r="N78" s="47">
        <v>2688.6564088082455</v>
      </c>
      <c r="O78" s="59">
        <v>23.78200846427384</v>
      </c>
      <c r="P78" s="59">
        <v>438.06809220265427</v>
      </c>
      <c r="Q78" s="59">
        <v>260.60731147425338</v>
      </c>
      <c r="R78" s="58"/>
      <c r="S78" s="53" t="s">
        <v>53</v>
      </c>
      <c r="T78" s="8">
        <v>15.01201917725513</v>
      </c>
      <c r="U78" s="53" t="s">
        <v>53</v>
      </c>
      <c r="V78" s="8">
        <v>11.547707059427022</v>
      </c>
      <c r="W78" s="71" t="s">
        <v>5455</v>
      </c>
      <c r="X78" s="8">
        <v>11.667</v>
      </c>
      <c r="Y78" s="244" t="s">
        <v>197</v>
      </c>
      <c r="Z78" s="8">
        <v>122.43749953621112</v>
      </c>
      <c r="AA78" s="62" t="s">
        <v>52</v>
      </c>
      <c r="AB78" s="8">
        <v>40.350846920946793</v>
      </c>
      <c r="AC78" s="71" t="s">
        <v>214</v>
      </c>
      <c r="AD78" s="53" t="s">
        <v>266</v>
      </c>
      <c r="AE78" s="8">
        <v>18.420147014106711</v>
      </c>
      <c r="AF78" s="8">
        <v>6.9857142857142858</v>
      </c>
      <c r="AG78" s="56" t="s">
        <v>53</v>
      </c>
      <c r="AH78" s="56" t="s">
        <v>266</v>
      </c>
      <c r="AI78" s="8">
        <v>17.405675103239826</v>
      </c>
      <c r="AJ78" s="8">
        <v>9.2000000000000011</v>
      </c>
      <c r="AK78" s="69" t="s">
        <v>144</v>
      </c>
      <c r="AL78" s="53" t="s">
        <v>266</v>
      </c>
      <c r="AM78" s="8">
        <v>17.180290038989618</v>
      </c>
      <c r="AN78" s="8">
        <v>6.9857142857142858</v>
      </c>
      <c r="AO78" s="71" t="s">
        <v>214</v>
      </c>
      <c r="AP78" s="244" t="s">
        <v>197</v>
      </c>
      <c r="AQ78" s="8">
        <v>17.063133509352248</v>
      </c>
      <c r="AR78" s="8">
        <v>12.899999999999999</v>
      </c>
      <c r="AS78" s="53" t="s">
        <v>53</v>
      </c>
      <c r="AT78" s="71" t="s">
        <v>197</v>
      </c>
      <c r="AU78" s="8">
        <v>16.721330755138798</v>
      </c>
      <c r="AV78" s="8">
        <v>16.3</v>
      </c>
      <c r="AW78" s="58"/>
      <c r="AX78" s="53" t="s">
        <v>53</v>
      </c>
      <c r="AY78" s="8">
        <v>11.929374958259002</v>
      </c>
      <c r="AZ78" s="53" t="s">
        <v>53</v>
      </c>
      <c r="BA78" s="8">
        <v>3.9764583194196672</v>
      </c>
      <c r="BB78" s="78" t="s">
        <v>144</v>
      </c>
      <c r="BC78" s="8">
        <v>4.5</v>
      </c>
      <c r="BD78" s="71" t="s">
        <v>197</v>
      </c>
      <c r="BE78" s="8">
        <v>158.86874939707448</v>
      </c>
      <c r="BF78" s="56" t="s">
        <v>266</v>
      </c>
      <c r="BG78" s="8">
        <v>2.2058749916518003</v>
      </c>
      <c r="BH78" s="78" t="s">
        <v>144</v>
      </c>
      <c r="BI78" s="56" t="s">
        <v>266</v>
      </c>
      <c r="BJ78" s="8">
        <v>10.958170831775909</v>
      </c>
      <c r="BK78" s="8">
        <v>12.111111111111111</v>
      </c>
      <c r="BL78" s="78" t="s">
        <v>144</v>
      </c>
      <c r="BM78" s="244" t="s">
        <v>197</v>
      </c>
      <c r="BN78" s="8">
        <v>10.896314818893497</v>
      </c>
      <c r="BO78" s="8">
        <v>17.666666666666668</v>
      </c>
      <c r="BP78" s="244" t="s">
        <v>214</v>
      </c>
      <c r="BQ78" s="53" t="s">
        <v>266</v>
      </c>
      <c r="BR78" s="8">
        <v>10.863237537598355</v>
      </c>
      <c r="BS78" s="8">
        <v>14.636363636363637</v>
      </c>
      <c r="BT78" s="71" t="s">
        <v>214</v>
      </c>
      <c r="BU78" s="244" t="s">
        <v>197</v>
      </c>
      <c r="BV78" s="8">
        <v>10.810090002479178</v>
      </c>
      <c r="BW78" s="8">
        <v>21.454545454545453</v>
      </c>
      <c r="BX78" s="71" t="s">
        <v>214</v>
      </c>
      <c r="BY78" s="62" t="s">
        <v>52</v>
      </c>
      <c r="BZ78" s="8">
        <v>9.9917656118067821</v>
      </c>
      <c r="CA78" s="8">
        <v>20.09090909090909</v>
      </c>
      <c r="CB78" s="8"/>
      <c r="CC78" s="59" t="s">
        <v>4074</v>
      </c>
      <c r="CD78" s="59" t="s">
        <v>4075</v>
      </c>
      <c r="CE78" s="555">
        <v>125.35535912423362</v>
      </c>
      <c r="CF78" s="555">
        <v>113.39384063320946</v>
      </c>
      <c r="CG78" s="555" t="s">
        <v>4072</v>
      </c>
      <c r="CH78" s="555" t="s">
        <v>4073</v>
      </c>
      <c r="CI78" s="408">
        <v>251.80456341114578</v>
      </c>
      <c r="CJ78" s="408">
        <v>210.34982230849224</v>
      </c>
      <c r="CK78" s="555" t="s">
        <v>4071</v>
      </c>
      <c r="CL78" s="59"/>
      <c r="CM78" s="8">
        <v>260.60731147425338</v>
      </c>
      <c r="CN78" s="8">
        <v>210.34982230849224</v>
      </c>
    </row>
    <row r="79" spans="1:92" x14ac:dyDescent="0.45">
      <c r="A79" s="9">
        <v>63</v>
      </c>
      <c r="B79" s="9" t="s">
        <v>1341</v>
      </c>
      <c r="C79" s="224" t="s">
        <v>1800</v>
      </c>
      <c r="D79" s="63"/>
      <c r="E79" s="245" t="s">
        <v>1938</v>
      </c>
      <c r="F79" s="56" t="s">
        <v>1871</v>
      </c>
      <c r="G79" s="224"/>
      <c r="H79" s="9"/>
      <c r="I79" s="60">
        <v>165.96300209946855</v>
      </c>
      <c r="J79" s="60">
        <v>76.659100969754519</v>
      </c>
      <c r="K79" s="60">
        <v>85.35240107972669</v>
      </c>
      <c r="L79" s="47">
        <v>1342.4589495447949</v>
      </c>
      <c r="M79" s="47">
        <v>1056.478097507777</v>
      </c>
      <c r="N79" s="47">
        <v>872.22410457820934</v>
      </c>
      <c r="O79" s="59">
        <v>6.0520768148061954</v>
      </c>
      <c r="P79" s="59">
        <v>105.89580950748319</v>
      </c>
      <c r="Q79" s="59">
        <v>54.802567002257113</v>
      </c>
      <c r="R79" s="58"/>
      <c r="S79" s="55" t="s">
        <v>95</v>
      </c>
      <c r="T79" s="8">
        <v>12.949336151161736</v>
      </c>
      <c r="U79" s="55" t="s">
        <v>95</v>
      </c>
      <c r="V79" s="8">
        <v>11.772123773783395</v>
      </c>
      <c r="W79" s="49" t="s">
        <v>74</v>
      </c>
      <c r="X79" s="8">
        <v>13.635999999999999</v>
      </c>
      <c r="Y79" s="75" t="s">
        <v>73</v>
      </c>
      <c r="Z79" s="8">
        <v>83.981501049734277</v>
      </c>
      <c r="AA79" s="62" t="s">
        <v>52</v>
      </c>
      <c r="AB79" s="8">
        <v>42.919321953438569</v>
      </c>
      <c r="AC79" s="55" t="s">
        <v>95</v>
      </c>
      <c r="AD79" s="66" t="s">
        <v>73</v>
      </c>
      <c r="AE79" s="8">
        <v>17.497433153593288</v>
      </c>
      <c r="AF79" s="8">
        <v>8.5</v>
      </c>
      <c r="AG79" s="224" t="s">
        <v>95</v>
      </c>
      <c r="AH79" s="224" t="s">
        <v>58</v>
      </c>
      <c r="AI79" s="8">
        <v>17.103145233926469</v>
      </c>
      <c r="AJ79" s="8">
        <v>6.3666666666666671</v>
      </c>
      <c r="AK79" s="55" t="s">
        <v>95</v>
      </c>
      <c r="AL79" s="13" t="s">
        <v>52</v>
      </c>
      <c r="AM79" s="8">
        <v>16.76518607739224</v>
      </c>
      <c r="AN79" s="8">
        <v>4.3666666666666671</v>
      </c>
      <c r="AO79" s="49" t="s">
        <v>74</v>
      </c>
      <c r="AP79" s="75" t="s">
        <v>73</v>
      </c>
      <c r="AQ79" s="8">
        <v>16.416485199449511</v>
      </c>
      <c r="AR79" s="8">
        <v>6.666666666666667</v>
      </c>
      <c r="AS79" s="49" t="s">
        <v>74</v>
      </c>
      <c r="AT79" s="55" t="s">
        <v>58</v>
      </c>
      <c r="AU79" s="8">
        <v>16.075605595004522</v>
      </c>
      <c r="AV79" s="8">
        <v>5.1444444444444448</v>
      </c>
      <c r="AW79" s="58"/>
      <c r="AX79" s="55" t="s">
        <v>95</v>
      </c>
      <c r="AY79" s="8">
        <v>11.356091331006839</v>
      </c>
      <c r="AZ79" s="55" t="s">
        <v>95</v>
      </c>
      <c r="BA79" s="8">
        <v>3.7853637770022797</v>
      </c>
      <c r="BB79" s="246" t="s">
        <v>74</v>
      </c>
      <c r="BC79" s="8">
        <v>3.6666666666666998</v>
      </c>
      <c r="BD79" s="13" t="s">
        <v>52</v>
      </c>
      <c r="BE79" s="8">
        <v>141.23873677405092</v>
      </c>
      <c r="BF79" s="224" t="s">
        <v>58</v>
      </c>
      <c r="BG79" s="8">
        <v>2.0359066476957741</v>
      </c>
      <c r="BH79" s="246" t="s">
        <v>74</v>
      </c>
      <c r="BI79" s="62" t="s">
        <v>52</v>
      </c>
      <c r="BJ79" s="8">
        <v>9.0551671234880136</v>
      </c>
      <c r="BK79" s="8">
        <v>20.09090909090909</v>
      </c>
      <c r="BL79" s="246" t="s">
        <v>74</v>
      </c>
      <c r="BM79" s="224" t="s">
        <v>58</v>
      </c>
      <c r="BN79" s="8">
        <v>8.8732512409580888</v>
      </c>
      <c r="BO79" s="8">
        <v>13.272727272727273</v>
      </c>
      <c r="BP79" s="246" t="s">
        <v>74</v>
      </c>
      <c r="BQ79" s="66" t="s">
        <v>73</v>
      </c>
      <c r="BR79" s="8">
        <v>8.8028087003636379</v>
      </c>
      <c r="BS79" s="8">
        <v>16</v>
      </c>
      <c r="BT79" s="55" t="s">
        <v>95</v>
      </c>
      <c r="BU79" s="62" t="s">
        <v>52</v>
      </c>
      <c r="BV79" s="8">
        <v>7.6035130269202966</v>
      </c>
      <c r="BW79" s="8">
        <v>36</v>
      </c>
      <c r="BX79" s="55" t="s">
        <v>95</v>
      </c>
      <c r="BY79" s="224" t="s">
        <v>58</v>
      </c>
      <c r="BZ79" s="8">
        <v>7.5228291118664314</v>
      </c>
      <c r="CA79" s="8">
        <v>23.5</v>
      </c>
      <c r="CB79" s="8"/>
      <c r="CC79" s="59" t="s">
        <v>4076</v>
      </c>
      <c r="CD79" s="59"/>
      <c r="CE79" s="555">
        <v>54.802567002257113</v>
      </c>
      <c r="CF79" s="555">
        <v>37.473189175295879</v>
      </c>
      <c r="CG79" s="555"/>
      <c r="CH79" s="555"/>
      <c r="CI79" s="408"/>
      <c r="CJ79" s="408"/>
      <c r="CK79" s="555"/>
      <c r="CL79" s="8"/>
      <c r="CM79" s="8"/>
      <c r="CN79" s="8"/>
    </row>
    <row r="80" spans="1:92" x14ac:dyDescent="0.45">
      <c r="A80" s="9">
        <v>64</v>
      </c>
      <c r="B80" s="9" t="s">
        <v>1340</v>
      </c>
      <c r="C80" s="224" t="s">
        <v>1800</v>
      </c>
      <c r="D80" s="63"/>
      <c r="E80" s="245" t="s">
        <v>1938</v>
      </c>
      <c r="F80" s="56" t="s">
        <v>1871</v>
      </c>
      <c r="G80" s="224"/>
      <c r="H80" s="9"/>
      <c r="I80" s="60">
        <v>195.20410246937493</v>
      </c>
      <c r="J80" s="60">
        <v>104.31960131966595</v>
      </c>
      <c r="K80" s="60">
        <v>106.69050134965836</v>
      </c>
      <c r="L80" s="47">
        <v>2059.3718784295133</v>
      </c>
      <c r="M80" s="47">
        <v>1677.4660662292652</v>
      </c>
      <c r="N80" s="47">
        <v>1423.6030701376108</v>
      </c>
      <c r="O80" s="59">
        <v>10.013294816709209</v>
      </c>
      <c r="P80" s="59">
        <v>216.30762587004102</v>
      </c>
      <c r="Q80" s="59">
        <v>129.16713563167067</v>
      </c>
      <c r="R80" s="58"/>
      <c r="S80" s="55" t="s">
        <v>101</v>
      </c>
      <c r="T80" s="8">
        <v>24.424492296324992</v>
      </c>
      <c r="U80" s="55" t="s">
        <v>101</v>
      </c>
      <c r="V80" s="8">
        <v>15.265307685203119</v>
      </c>
      <c r="W80" s="55" t="s">
        <v>1483</v>
      </c>
      <c r="X80" s="8">
        <v>13.333</v>
      </c>
      <c r="Y80" s="75" t="s">
        <v>3535</v>
      </c>
      <c r="Z80" s="8">
        <v>98.602051234687465</v>
      </c>
      <c r="AA80" s="62" t="s">
        <v>52</v>
      </c>
      <c r="AB80" s="8">
        <v>50.229597045915163</v>
      </c>
      <c r="AC80" s="55" t="s">
        <v>101</v>
      </c>
      <c r="AD80" s="66" t="s">
        <v>73</v>
      </c>
      <c r="AE80" s="8">
        <v>21.602043066692492</v>
      </c>
      <c r="AF80" s="8">
        <v>8.3333333333333339</v>
      </c>
      <c r="AG80" s="224" t="s">
        <v>101</v>
      </c>
      <c r="AH80" s="62" t="s">
        <v>52</v>
      </c>
      <c r="AI80" s="8">
        <v>21.016613768035651</v>
      </c>
      <c r="AJ80" s="8">
        <v>4.2555555555555555</v>
      </c>
      <c r="AK80" s="55" t="s">
        <v>1483</v>
      </c>
      <c r="AL80" s="66" t="s">
        <v>73</v>
      </c>
      <c r="AM80" s="8">
        <v>20.955973399658561</v>
      </c>
      <c r="AN80" s="8">
        <v>6.75</v>
      </c>
      <c r="AO80" s="55" t="s">
        <v>101</v>
      </c>
      <c r="AP80" s="63" t="s">
        <v>63</v>
      </c>
      <c r="AQ80" s="8">
        <v>20.379285911974048</v>
      </c>
      <c r="AR80" s="8">
        <v>8.8333333333333339</v>
      </c>
      <c r="AS80" s="55" t="s">
        <v>1483</v>
      </c>
      <c r="AT80" s="13" t="s">
        <v>52</v>
      </c>
      <c r="AU80" s="8">
        <v>19.914967939837233</v>
      </c>
      <c r="AV80" s="8">
        <v>3.2</v>
      </c>
      <c r="AW80" s="58"/>
      <c r="AX80" s="55" t="s">
        <v>101</v>
      </c>
      <c r="AY80" s="8">
        <v>25.361471988177993</v>
      </c>
      <c r="AZ80" s="55" t="s">
        <v>101</v>
      </c>
      <c r="BA80" s="8">
        <v>6.3403679970444982</v>
      </c>
      <c r="BB80" s="224" t="s">
        <v>1483</v>
      </c>
      <c r="BC80" s="8">
        <v>4.5</v>
      </c>
      <c r="BD80" s="13" t="s">
        <v>52</v>
      </c>
      <c r="BE80" s="8">
        <v>165.94746658662183</v>
      </c>
      <c r="BF80" s="62" t="s">
        <v>52</v>
      </c>
      <c r="BG80" s="8">
        <v>2.3706780940945977</v>
      </c>
      <c r="BH80" s="224" t="s">
        <v>101</v>
      </c>
      <c r="BI80" s="62" t="s">
        <v>52</v>
      </c>
      <c r="BJ80" s="8">
        <v>12.899563829492882</v>
      </c>
      <c r="BK80" s="8">
        <v>24.333333333333332</v>
      </c>
      <c r="BL80" s="224" t="s">
        <v>1483</v>
      </c>
      <c r="BM80" s="62" t="s">
        <v>52</v>
      </c>
      <c r="BN80" s="8">
        <v>12.639406168620352</v>
      </c>
      <c r="BO80" s="8">
        <v>16.555555555555557</v>
      </c>
      <c r="BP80" s="224" t="s">
        <v>101</v>
      </c>
      <c r="BQ80" s="66" t="s">
        <v>73</v>
      </c>
      <c r="BR80" s="8">
        <v>12.627038614702215</v>
      </c>
      <c r="BS80" s="8">
        <v>19.333333333333332</v>
      </c>
      <c r="BT80" s="55" t="s">
        <v>1483</v>
      </c>
      <c r="BU80" s="75" t="s">
        <v>73</v>
      </c>
      <c r="BV80" s="8">
        <v>12.245140162385958</v>
      </c>
      <c r="BW80" s="8">
        <v>13.222222222222221</v>
      </c>
      <c r="BX80" s="55" t="s">
        <v>101</v>
      </c>
      <c r="BY80" s="63" t="s">
        <v>63</v>
      </c>
      <c r="BZ80" s="8">
        <v>11.856692597122247</v>
      </c>
      <c r="CA80" s="8">
        <v>24.333333333333332</v>
      </c>
      <c r="CB80" s="8"/>
      <c r="CC80" s="59" t="s">
        <v>4077</v>
      </c>
      <c r="CD80" s="59" t="s">
        <v>4078</v>
      </c>
      <c r="CE80" s="555">
        <v>84.156341221008873</v>
      </c>
      <c r="CF80" s="555">
        <v>75.395085426567022</v>
      </c>
      <c r="CG80" s="555" t="s">
        <v>5605</v>
      </c>
      <c r="CH80" s="555"/>
      <c r="CI80" s="408">
        <v>129.16713563167067</v>
      </c>
      <c r="CJ80" s="408">
        <v>96.532831006215233</v>
      </c>
      <c r="CK80" s="555"/>
      <c r="CL80" s="59"/>
      <c r="CM80" s="8"/>
      <c r="CN80" s="8"/>
    </row>
    <row r="81" spans="1:92" x14ac:dyDescent="0.45">
      <c r="A81" s="9">
        <v>65</v>
      </c>
      <c r="B81" s="9" t="s">
        <v>295</v>
      </c>
      <c r="C81" s="224" t="s">
        <v>1800</v>
      </c>
      <c r="D81" s="63"/>
      <c r="E81" s="245" t="s">
        <v>1938</v>
      </c>
      <c r="F81" s="56" t="s">
        <v>1871</v>
      </c>
      <c r="G81" s="224"/>
      <c r="H81" s="9"/>
      <c r="I81" s="60">
        <v>226.02580285927621</v>
      </c>
      <c r="J81" s="60">
        <v>143.83460181953942</v>
      </c>
      <c r="K81" s="60">
        <v>127.23830160959255</v>
      </c>
      <c r="L81" s="47">
        <v>3057.7265203831298</v>
      </c>
      <c r="M81" s="47">
        <v>2576.871959006412</v>
      </c>
      <c r="N81" s="47">
        <v>2247.2334946552683</v>
      </c>
      <c r="O81" s="59">
        <v>15.969961393040158</v>
      </c>
      <c r="P81" s="59">
        <v>425.68636608202155</v>
      </c>
      <c r="Q81" s="59">
        <v>270.07749115139268</v>
      </c>
      <c r="R81" s="58"/>
      <c r="S81" s="55" t="s">
        <v>101</v>
      </c>
      <c r="T81" s="8">
        <v>28.123096343113144</v>
      </c>
      <c r="U81" s="55" t="s">
        <v>101</v>
      </c>
      <c r="V81" s="8">
        <v>17.576935214445715</v>
      </c>
      <c r="W81" s="55" t="s">
        <v>1483</v>
      </c>
      <c r="X81" s="8">
        <v>13.333</v>
      </c>
      <c r="Y81" s="224" t="s">
        <v>294</v>
      </c>
      <c r="Z81" s="8">
        <v>163.73857805867885</v>
      </c>
      <c r="AA81" s="224" t="s">
        <v>294</v>
      </c>
      <c r="AB81" s="8">
        <v>60.643917799510682</v>
      </c>
      <c r="AC81" s="55" t="s">
        <v>101</v>
      </c>
      <c r="AD81" s="55" t="s">
        <v>82</v>
      </c>
      <c r="AE81" s="8">
        <v>26.655441150129466</v>
      </c>
      <c r="AF81" s="8">
        <v>8.1333333333333329</v>
      </c>
      <c r="AG81" s="224" t="s">
        <v>1483</v>
      </c>
      <c r="AH81" s="224" t="s">
        <v>82</v>
      </c>
      <c r="AI81" s="8">
        <v>26.211262836660069</v>
      </c>
      <c r="AJ81" s="8">
        <v>6.55</v>
      </c>
      <c r="AK81" s="55" t="s">
        <v>101</v>
      </c>
      <c r="AL81" s="55" t="s">
        <v>294</v>
      </c>
      <c r="AM81" s="8">
        <v>25.942464205789271</v>
      </c>
      <c r="AN81" s="8">
        <v>13.9</v>
      </c>
      <c r="AO81" s="53" t="s">
        <v>45</v>
      </c>
      <c r="AP81" s="224" t="s">
        <v>82</v>
      </c>
      <c r="AQ81" s="8">
        <v>25.408143574627623</v>
      </c>
      <c r="AR81" s="8">
        <v>8.4250000000000007</v>
      </c>
      <c r="AS81" s="55" t="s">
        <v>1483</v>
      </c>
      <c r="AT81" s="55" t="s">
        <v>294</v>
      </c>
      <c r="AU81" s="8">
        <v>25.227489635599671</v>
      </c>
      <c r="AV81" s="8">
        <v>10.5</v>
      </c>
      <c r="AW81" s="58"/>
      <c r="AX81" s="55" t="s">
        <v>101</v>
      </c>
      <c r="AY81" s="8">
        <v>29.208020196837673</v>
      </c>
      <c r="AZ81" s="55" t="s">
        <v>101</v>
      </c>
      <c r="BA81" s="8">
        <v>7.3020050492094182</v>
      </c>
      <c r="BB81" s="224" t="s">
        <v>1483</v>
      </c>
      <c r="BC81" s="8">
        <v>4.5</v>
      </c>
      <c r="BD81" s="53" t="s">
        <v>187</v>
      </c>
      <c r="BE81" s="8">
        <v>221.37515778779431</v>
      </c>
      <c r="BF81" s="224" t="s">
        <v>294</v>
      </c>
      <c r="BG81" s="8">
        <v>3.2701561765581926</v>
      </c>
      <c r="BH81" s="56" t="s">
        <v>45</v>
      </c>
      <c r="BI81" s="224" t="s">
        <v>294</v>
      </c>
      <c r="BJ81" s="8">
        <v>16.911593240863731</v>
      </c>
      <c r="BK81" s="8">
        <v>19.571428571428573</v>
      </c>
      <c r="BL81" s="224" t="s">
        <v>1483</v>
      </c>
      <c r="BM81" s="224" t="s">
        <v>294</v>
      </c>
      <c r="BN81" s="8">
        <v>16.70378855708994</v>
      </c>
      <c r="BO81" s="8">
        <v>15.444444444444445</v>
      </c>
      <c r="BP81" s="224" t="s">
        <v>101</v>
      </c>
      <c r="BQ81" s="55" t="s">
        <v>294</v>
      </c>
      <c r="BR81" s="8">
        <v>16.357511509227351</v>
      </c>
      <c r="BS81" s="8">
        <v>22.666666666666668</v>
      </c>
      <c r="BT81" s="53" t="s">
        <v>45</v>
      </c>
      <c r="BU81" s="56" t="s">
        <v>187</v>
      </c>
      <c r="BV81" s="8">
        <v>15.962590673030176</v>
      </c>
      <c r="BW81" s="8">
        <v>22.428571428571427</v>
      </c>
      <c r="BX81" s="53" t="s">
        <v>45</v>
      </c>
      <c r="BY81" s="224" t="s">
        <v>82</v>
      </c>
      <c r="BZ81" s="8">
        <v>15.54807343100866</v>
      </c>
      <c r="CA81" s="8">
        <v>16.714285714285715</v>
      </c>
      <c r="CB81" s="8"/>
      <c r="CC81" s="59" t="s">
        <v>4082</v>
      </c>
      <c r="CD81" s="59" t="s">
        <v>4083</v>
      </c>
      <c r="CE81" s="555">
        <v>99.565912726196274</v>
      </c>
      <c r="CF81" s="555">
        <v>89.784067555786791</v>
      </c>
      <c r="CG81" s="555" t="s">
        <v>4080</v>
      </c>
      <c r="CH81" s="555" t="s">
        <v>4081</v>
      </c>
      <c r="CI81" s="408">
        <v>207.21434408941678</v>
      </c>
      <c r="CJ81" s="408">
        <v>191.88394923697081</v>
      </c>
      <c r="CK81" s="555" t="s">
        <v>4079</v>
      </c>
      <c r="CL81" s="59"/>
      <c r="CM81" s="8">
        <v>270.07749115139268</v>
      </c>
      <c r="CN81" s="8">
        <v>215.22943672742343</v>
      </c>
    </row>
    <row r="82" spans="1:92" x14ac:dyDescent="0.45">
      <c r="A82" s="9">
        <v>66</v>
      </c>
      <c r="B82" s="9" t="s">
        <v>2821</v>
      </c>
      <c r="C82" s="56" t="s">
        <v>1798</v>
      </c>
      <c r="D82" s="63"/>
      <c r="E82" s="243" t="s">
        <v>1934</v>
      </c>
      <c r="F82" s="245" t="s">
        <v>1935</v>
      </c>
      <c r="G82" s="224"/>
      <c r="H82" s="9"/>
      <c r="I82" s="60">
        <v>120.12560151961533</v>
      </c>
      <c r="J82" s="60">
        <v>76.659100969754519</v>
      </c>
      <c r="K82" s="60">
        <v>147.78610186952676</v>
      </c>
      <c r="L82" s="47">
        <v>1278.5986254502666</v>
      </c>
      <c r="M82" s="47">
        <v>1228.0666210441586</v>
      </c>
      <c r="N82" s="47">
        <v>1189.0827604881665</v>
      </c>
      <c r="O82" s="59">
        <v>10.466532844429539</v>
      </c>
      <c r="P82" s="59">
        <v>134.86189383600146</v>
      </c>
      <c r="Q82" s="59">
        <v>72.574441001572168</v>
      </c>
      <c r="R82" s="58"/>
      <c r="S82" s="53" t="s">
        <v>53</v>
      </c>
      <c r="T82" s="8">
        <v>11.811304136765379</v>
      </c>
      <c r="U82" s="53" t="s">
        <v>53</v>
      </c>
      <c r="V82" s="8">
        <v>9.0856185667425997</v>
      </c>
      <c r="W82" s="53" t="s">
        <v>1493</v>
      </c>
      <c r="X82" s="8">
        <v>12.5</v>
      </c>
      <c r="Y82" s="56" t="s">
        <v>1499</v>
      </c>
      <c r="Z82" s="8">
        <v>37.037680455884598</v>
      </c>
      <c r="AA82" s="56" t="s">
        <v>1499</v>
      </c>
      <c r="AB82" s="8">
        <v>24.691786970589732</v>
      </c>
      <c r="AC82" s="53" t="s">
        <v>1493</v>
      </c>
      <c r="AD82" s="53" t="s">
        <v>1499</v>
      </c>
      <c r="AE82" s="8">
        <v>12.885059058289505</v>
      </c>
      <c r="AF82" s="8">
        <v>5.5</v>
      </c>
      <c r="AG82" s="56" t="s">
        <v>140</v>
      </c>
      <c r="AH82" s="56" t="s">
        <v>1499</v>
      </c>
      <c r="AI82" s="8">
        <v>12.524414499246543</v>
      </c>
      <c r="AJ82" s="8">
        <v>6.5</v>
      </c>
      <c r="AK82" s="53" t="s">
        <v>1493</v>
      </c>
      <c r="AL82" s="53" t="s">
        <v>106</v>
      </c>
      <c r="AM82" s="8">
        <v>12.277400142463938</v>
      </c>
      <c r="AN82" s="8">
        <v>4.2666666666666666</v>
      </c>
      <c r="AO82" s="53" t="s">
        <v>140</v>
      </c>
      <c r="AP82" s="56" t="s">
        <v>106</v>
      </c>
      <c r="AQ82" s="8">
        <v>12.042733829226952</v>
      </c>
      <c r="AR82" s="8">
        <v>4.9333333333333336</v>
      </c>
      <c r="AS82" s="53" t="s">
        <v>53</v>
      </c>
      <c r="AT82" s="53" t="s">
        <v>1499</v>
      </c>
      <c r="AU82" s="8">
        <v>12.011775142463936</v>
      </c>
      <c r="AV82" s="8">
        <v>8</v>
      </c>
      <c r="AW82" s="58"/>
      <c r="AX82" s="53" t="s">
        <v>53</v>
      </c>
      <c r="AY82" s="8">
        <v>9.4328172266769972</v>
      </c>
      <c r="AZ82" s="53" t="s">
        <v>53</v>
      </c>
      <c r="BA82" s="8">
        <v>3.1442724088923324</v>
      </c>
      <c r="BB82" s="56" t="s">
        <v>1493</v>
      </c>
      <c r="BC82" s="8">
        <v>3.5</v>
      </c>
      <c r="BD82" s="53" t="s">
        <v>1499</v>
      </c>
      <c r="BE82" s="8">
        <v>47.848984592649977</v>
      </c>
      <c r="BF82" s="56" t="s">
        <v>1499</v>
      </c>
      <c r="BG82" s="8">
        <v>1.3671138455042851</v>
      </c>
      <c r="BH82" s="56" t="s">
        <v>1493</v>
      </c>
      <c r="BI82" s="56" t="s">
        <v>1499</v>
      </c>
      <c r="BJ82" s="8">
        <v>6.9339524444522702</v>
      </c>
      <c r="BK82" s="8">
        <v>11</v>
      </c>
      <c r="BL82" s="56" t="s">
        <v>1493</v>
      </c>
      <c r="BM82" s="56" t="s">
        <v>106</v>
      </c>
      <c r="BN82" s="8">
        <v>6.0821527245859066</v>
      </c>
      <c r="BO82" s="8">
        <v>11</v>
      </c>
      <c r="BP82" s="56" t="s">
        <v>53</v>
      </c>
      <c r="BQ82" s="53" t="s">
        <v>1499</v>
      </c>
      <c r="BR82" s="8">
        <v>5.9383169203771855</v>
      </c>
      <c r="BS82" s="8">
        <v>16</v>
      </c>
      <c r="BT82" s="53" t="s">
        <v>1493</v>
      </c>
      <c r="BU82" s="56" t="s">
        <v>201</v>
      </c>
      <c r="BV82" s="8">
        <v>5.7097730125222963</v>
      </c>
      <c r="BW82" s="8">
        <v>12.428571428571429</v>
      </c>
      <c r="BX82" s="53" t="s">
        <v>140</v>
      </c>
      <c r="BY82" s="56" t="s">
        <v>1499</v>
      </c>
      <c r="BZ82" s="8">
        <v>5.4056277309689307</v>
      </c>
      <c r="CA82" s="8">
        <v>15</v>
      </c>
      <c r="CB82" s="8"/>
      <c r="CC82" s="59" t="s">
        <v>5606</v>
      </c>
      <c r="CD82" s="59"/>
      <c r="CE82" s="555">
        <v>72.574441001572168</v>
      </c>
      <c r="CF82" s="555">
        <v>51.790730552063657</v>
      </c>
      <c r="CG82" s="555"/>
      <c r="CH82" s="555"/>
      <c r="CI82" s="408"/>
      <c r="CJ82" s="408"/>
      <c r="CK82" s="555"/>
      <c r="CL82" s="8"/>
      <c r="CM82" s="8"/>
      <c r="CN82" s="8"/>
    </row>
    <row r="83" spans="1:92" x14ac:dyDescent="0.45">
      <c r="A83" s="9">
        <v>67</v>
      </c>
      <c r="B83" s="9" t="s">
        <v>1339</v>
      </c>
      <c r="C83" s="56" t="s">
        <v>1798</v>
      </c>
      <c r="D83" s="63"/>
      <c r="E83" s="243" t="s">
        <v>1934</v>
      </c>
      <c r="F83" s="245" t="s">
        <v>1935</v>
      </c>
      <c r="G83" s="224"/>
      <c r="H83" s="9"/>
      <c r="I83" s="60">
        <v>151.73760191951411</v>
      </c>
      <c r="J83" s="60">
        <v>110.64200139964571</v>
      </c>
      <c r="K83" s="60">
        <v>162.01150204948121</v>
      </c>
      <c r="L83" s="47">
        <v>2031.5436213194873</v>
      </c>
      <c r="M83" s="47">
        <v>1948.525342035357</v>
      </c>
      <c r="N83" s="47">
        <v>1884.5600642426023</v>
      </c>
      <c r="O83" s="59">
        <v>16.138417423575319</v>
      </c>
      <c r="P83" s="59">
        <v>299.53704720483597</v>
      </c>
      <c r="Q83" s="59">
        <v>165.68678183529107</v>
      </c>
      <c r="R83" s="58"/>
      <c r="S83" s="53" t="s">
        <v>1493</v>
      </c>
      <c r="T83" s="8">
        <v>8.2834048921366765</v>
      </c>
      <c r="U83" s="53" t="s">
        <v>140</v>
      </c>
      <c r="V83" s="8">
        <v>10.770922781837513</v>
      </c>
      <c r="W83" s="53" t="s">
        <v>1493</v>
      </c>
      <c r="X83" s="8">
        <v>12.5</v>
      </c>
      <c r="Y83" s="56" t="s">
        <v>266</v>
      </c>
      <c r="Z83" s="8">
        <v>82.938305036537614</v>
      </c>
      <c r="AA83" s="56" t="s">
        <v>1499</v>
      </c>
      <c r="AB83" s="8">
        <v>31.014187050569486</v>
      </c>
      <c r="AC83" s="53" t="s">
        <v>1493</v>
      </c>
      <c r="AD83" s="53" t="s">
        <v>266</v>
      </c>
      <c r="AE83" s="8">
        <v>18.560496939883731</v>
      </c>
      <c r="AF83" s="8">
        <v>6.7</v>
      </c>
      <c r="AG83" s="56" t="s">
        <v>140</v>
      </c>
      <c r="AH83" s="56" t="s">
        <v>266</v>
      </c>
      <c r="AI83" s="8">
        <v>17.765314148795476</v>
      </c>
      <c r="AJ83" s="8">
        <v>7.7</v>
      </c>
      <c r="AK83" s="53" t="s">
        <v>1493</v>
      </c>
      <c r="AL83" s="53" t="s">
        <v>1499</v>
      </c>
      <c r="AM83" s="8">
        <v>15.988782733915929</v>
      </c>
      <c r="AN83" s="8">
        <v>5.5</v>
      </c>
      <c r="AO83" s="53" t="s">
        <v>1493</v>
      </c>
      <c r="AP83" s="56" t="s">
        <v>1525</v>
      </c>
      <c r="AQ83" s="8">
        <v>15.652025992211041</v>
      </c>
      <c r="AR83" s="8">
        <v>6.2</v>
      </c>
      <c r="AS83" s="53" t="s">
        <v>140</v>
      </c>
      <c r="AT83" s="53" t="s">
        <v>1499</v>
      </c>
      <c r="AU83" s="8">
        <v>15.442445305391045</v>
      </c>
      <c r="AV83" s="8">
        <v>6.5</v>
      </c>
      <c r="AW83" s="58"/>
      <c r="AX83" s="53" t="s">
        <v>1493</v>
      </c>
      <c r="AY83" s="8">
        <v>6.9177664748610503</v>
      </c>
      <c r="AZ83" s="53" t="s">
        <v>1493</v>
      </c>
      <c r="BA83" s="8">
        <v>3.4588832374305252</v>
      </c>
      <c r="BB83" s="56" t="s">
        <v>1493</v>
      </c>
      <c r="BC83" s="8">
        <v>3.5</v>
      </c>
      <c r="BD83" s="53" t="s">
        <v>266</v>
      </c>
      <c r="BE83" s="8">
        <v>107.5197965474989</v>
      </c>
      <c r="BF83" s="56" t="s">
        <v>266</v>
      </c>
      <c r="BG83" s="8">
        <v>2.1503959309499781</v>
      </c>
      <c r="BH83" s="56" t="s">
        <v>1493</v>
      </c>
      <c r="BI83" s="56" t="s">
        <v>266</v>
      </c>
      <c r="BJ83" s="8">
        <v>10.266606538089203</v>
      </c>
      <c r="BK83" s="8">
        <v>15.285714285714286</v>
      </c>
      <c r="BL83" s="56" t="s">
        <v>1493</v>
      </c>
      <c r="BM83" s="56" t="s">
        <v>1499</v>
      </c>
      <c r="BN83" s="8">
        <v>8.61513610208325</v>
      </c>
      <c r="BO83" s="8">
        <v>11</v>
      </c>
      <c r="BP83" s="56" t="s">
        <v>1493</v>
      </c>
      <c r="BQ83" s="53" t="s">
        <v>1525</v>
      </c>
      <c r="BR83" s="8">
        <v>7.9437449311343995</v>
      </c>
      <c r="BS83" s="8">
        <v>15.285714285714286</v>
      </c>
      <c r="BT83" s="53" t="s">
        <v>140</v>
      </c>
      <c r="BU83" s="56" t="s">
        <v>266</v>
      </c>
      <c r="BV83" s="8">
        <v>7.8505680164946323</v>
      </c>
      <c r="BW83" s="8">
        <v>21</v>
      </c>
      <c r="BX83" s="53" t="s">
        <v>1493</v>
      </c>
      <c r="BY83" s="56" t="s">
        <v>106</v>
      </c>
      <c r="BZ83" s="8">
        <v>7.5391785611994235</v>
      </c>
      <c r="CA83" s="8">
        <v>11</v>
      </c>
      <c r="CB83" s="8"/>
      <c r="CC83" s="59" t="s">
        <v>4084</v>
      </c>
      <c r="CD83" s="59" t="s">
        <v>4085</v>
      </c>
      <c r="CE83" s="555">
        <v>110.98866689288369</v>
      </c>
      <c r="CF83" s="555">
        <v>100.51354313344494</v>
      </c>
      <c r="CG83" s="555" t="s">
        <v>5607</v>
      </c>
      <c r="CH83" s="555"/>
      <c r="CI83" s="408">
        <v>165.68678183529107</v>
      </c>
      <c r="CJ83" s="408">
        <v>128.19881890883354</v>
      </c>
      <c r="CK83" s="555"/>
      <c r="CL83" s="59"/>
      <c r="CM83" s="8"/>
      <c r="CN83" s="8"/>
    </row>
    <row r="84" spans="1:92" x14ac:dyDescent="0.45">
      <c r="A84" s="9">
        <v>68</v>
      </c>
      <c r="B84" s="9" t="s">
        <v>267</v>
      </c>
      <c r="C84" s="56" t="s">
        <v>1798</v>
      </c>
      <c r="D84" s="63"/>
      <c r="E84" s="243" t="s">
        <v>1934</v>
      </c>
      <c r="F84" s="245" t="s">
        <v>1935</v>
      </c>
      <c r="G84" s="224"/>
      <c r="H84" s="9"/>
      <c r="I84" s="60">
        <v>196.78470248936986</v>
      </c>
      <c r="J84" s="60">
        <v>137.51220173955966</v>
      </c>
      <c r="K84" s="60">
        <v>175.44660221943818</v>
      </c>
      <c r="L84" s="47">
        <v>3056.570613005732</v>
      </c>
      <c r="M84" s="47">
        <v>2824.78254801809</v>
      </c>
      <c r="N84" s="47">
        <v>2652.0731084624376</v>
      </c>
      <c r="O84" s="59">
        <v>21.155496413683906</v>
      </c>
      <c r="P84" s="59">
        <v>513.49244878115428</v>
      </c>
      <c r="Q84" s="59">
        <v>366.18984822609082</v>
      </c>
      <c r="R84" s="58"/>
      <c r="S84" s="53" t="s">
        <v>45</v>
      </c>
      <c r="T84" s="8">
        <v>15.16849857923463</v>
      </c>
      <c r="U84" s="53" t="s">
        <v>45</v>
      </c>
      <c r="V84" s="8">
        <v>16.853887310260699</v>
      </c>
      <c r="W84" s="53" t="s">
        <v>1493</v>
      </c>
      <c r="X84" s="8">
        <v>12.5</v>
      </c>
      <c r="Y84" s="56" t="s">
        <v>216</v>
      </c>
      <c r="Z84" s="8">
        <v>119.07082149362191</v>
      </c>
      <c r="AA84" s="56" t="s">
        <v>216</v>
      </c>
      <c r="AB84" s="8">
        <v>51.76992238853127</v>
      </c>
      <c r="AC84" s="53" t="s">
        <v>45</v>
      </c>
      <c r="AD84" s="53" t="s">
        <v>266</v>
      </c>
      <c r="AE84" s="8">
        <v>24.272294950687826</v>
      </c>
      <c r="AF84" s="8">
        <v>8.3250000000000011</v>
      </c>
      <c r="AG84" s="56" t="s">
        <v>1493</v>
      </c>
      <c r="AH84" s="56" t="s">
        <v>266</v>
      </c>
      <c r="AI84" s="8">
        <v>23.80478625995649</v>
      </c>
      <c r="AJ84" s="8">
        <v>6.7</v>
      </c>
      <c r="AK84" s="53" t="s">
        <v>45</v>
      </c>
      <c r="AL84" s="53" t="s">
        <v>216</v>
      </c>
      <c r="AM84" s="8">
        <v>22.590093073119437</v>
      </c>
      <c r="AN84" s="8">
        <v>14</v>
      </c>
      <c r="AO84" s="51" t="s">
        <v>51</v>
      </c>
      <c r="AP84" s="56" t="s">
        <v>266</v>
      </c>
      <c r="AQ84" s="8">
        <v>21.74170797282888</v>
      </c>
      <c r="AR84" s="8">
        <v>7.2</v>
      </c>
      <c r="AS84" s="53" t="s">
        <v>45</v>
      </c>
      <c r="AT84" s="53" t="s">
        <v>1499</v>
      </c>
      <c r="AU84" s="8">
        <v>21.731723069056475</v>
      </c>
      <c r="AV84" s="8">
        <v>7.125</v>
      </c>
      <c r="AW84" s="58"/>
      <c r="AX84" s="53" t="s">
        <v>45</v>
      </c>
      <c r="AY84" s="8">
        <v>13.279365435336679</v>
      </c>
      <c r="AZ84" s="53" t="s">
        <v>45</v>
      </c>
      <c r="BA84" s="8">
        <v>6.6396827176683395</v>
      </c>
      <c r="BB84" s="56" t="s">
        <v>3585</v>
      </c>
      <c r="BC84" s="8">
        <v>3.5</v>
      </c>
      <c r="BD84" s="53" t="s">
        <v>216</v>
      </c>
      <c r="BE84" s="8">
        <v>154.49206794170851</v>
      </c>
      <c r="BF84" s="56" t="s">
        <v>216</v>
      </c>
      <c r="BG84" s="8">
        <v>3.4331570653713004</v>
      </c>
      <c r="BH84" s="56" t="s">
        <v>45</v>
      </c>
      <c r="BI84" s="56" t="s">
        <v>216</v>
      </c>
      <c r="BJ84" s="8">
        <v>17.309442476104227</v>
      </c>
      <c r="BK84" s="8">
        <v>13.857142857142858</v>
      </c>
      <c r="BL84" s="56" t="s">
        <v>45</v>
      </c>
      <c r="BM84" s="56" t="s">
        <v>266</v>
      </c>
      <c r="BN84" s="8">
        <v>15.308114951398107</v>
      </c>
      <c r="BO84" s="8">
        <v>15.285714285714286</v>
      </c>
      <c r="BP84" s="56" t="s">
        <v>1493</v>
      </c>
      <c r="BQ84" s="53" t="s">
        <v>216</v>
      </c>
      <c r="BR84" s="8">
        <v>15.173212664544367</v>
      </c>
      <c r="BS84" s="8">
        <v>13.857142857142858</v>
      </c>
      <c r="BT84" s="51" t="s">
        <v>51</v>
      </c>
      <c r="BU84" s="56" t="s">
        <v>216</v>
      </c>
      <c r="BV84" s="8">
        <v>15.173212664544367</v>
      </c>
      <c r="BW84" s="8">
        <v>13.857142857142858</v>
      </c>
      <c r="BX84" s="53" t="s">
        <v>45</v>
      </c>
      <c r="BY84" s="54" t="s">
        <v>87</v>
      </c>
      <c r="BZ84" s="8">
        <v>13.955004233078204</v>
      </c>
      <c r="CA84" s="8">
        <v>16.714285714285715</v>
      </c>
      <c r="CB84" s="8"/>
      <c r="CC84" s="59" t="s">
        <v>4089</v>
      </c>
      <c r="CD84" s="59" t="s">
        <v>4090</v>
      </c>
      <c r="CE84" s="555">
        <v>135.57640286637076</v>
      </c>
      <c r="CF84" s="555">
        <v>122.92568109224372</v>
      </c>
      <c r="CG84" s="555" t="s">
        <v>4087</v>
      </c>
      <c r="CH84" s="555" t="s">
        <v>4088</v>
      </c>
      <c r="CI84" s="408">
        <v>282.82043622523514</v>
      </c>
      <c r="CJ84" s="408">
        <v>262.470530869622</v>
      </c>
      <c r="CK84" s="555" t="s">
        <v>4086</v>
      </c>
      <c r="CL84" s="59"/>
      <c r="CM84" s="8">
        <v>366.18984822609082</v>
      </c>
      <c r="CN84" s="8">
        <v>296.57279143897284</v>
      </c>
    </row>
    <row r="85" spans="1:92" x14ac:dyDescent="0.45">
      <c r="A85" s="9">
        <v>69</v>
      </c>
      <c r="B85" s="9" t="s">
        <v>1336</v>
      </c>
      <c r="C85" s="61" t="s">
        <v>1807</v>
      </c>
      <c r="D85" s="63"/>
      <c r="E85" s="243" t="s">
        <v>1895</v>
      </c>
      <c r="F85" s="56" t="s">
        <v>1896</v>
      </c>
      <c r="G85" s="77" t="s">
        <v>1803</v>
      </c>
      <c r="H85" s="9"/>
      <c r="I85" s="60">
        <v>121.70620153961028</v>
      </c>
      <c r="J85" s="60">
        <v>60.062800759807665</v>
      </c>
      <c r="K85" s="60">
        <v>120.12560151961533</v>
      </c>
      <c r="L85" s="47">
        <v>1033.7922826931704</v>
      </c>
      <c r="M85" s="47">
        <v>916.99980272734524</v>
      </c>
      <c r="N85" s="47">
        <v>833.14004112670682</v>
      </c>
      <c r="O85" s="59">
        <v>6.7991595271627929</v>
      </c>
      <c r="P85" s="59">
        <v>105.25443621025573</v>
      </c>
      <c r="Q85" s="59">
        <v>61.622364282247794</v>
      </c>
      <c r="R85" s="58"/>
      <c r="S85" s="52" t="s">
        <v>104</v>
      </c>
      <c r="T85" s="8">
        <v>7.572134883138955</v>
      </c>
      <c r="U85" s="70" t="s">
        <v>24</v>
      </c>
      <c r="V85" s="8">
        <v>10.186100774439387</v>
      </c>
      <c r="W85" s="70" t="s">
        <v>3654</v>
      </c>
      <c r="X85" s="8">
        <v>10</v>
      </c>
      <c r="Y85" s="77" t="s">
        <v>1471</v>
      </c>
      <c r="Z85" s="8">
        <v>66.721348831389548</v>
      </c>
      <c r="AA85" s="62" t="s">
        <v>52</v>
      </c>
      <c r="AB85" s="8">
        <v>31.855121813473996</v>
      </c>
      <c r="AC85" s="70" t="s">
        <v>24</v>
      </c>
      <c r="AD85" s="70" t="s">
        <v>1471</v>
      </c>
      <c r="AE85" s="8">
        <v>15.480506934682431</v>
      </c>
      <c r="AF85" s="8">
        <v>7.6000000000000005</v>
      </c>
      <c r="AG85" s="77" t="s">
        <v>24</v>
      </c>
      <c r="AH85" s="61" t="s">
        <v>124</v>
      </c>
      <c r="AI85" s="8">
        <v>15.116367207015051</v>
      </c>
      <c r="AJ85" s="8">
        <v>7.3</v>
      </c>
      <c r="AK85" s="52" t="s">
        <v>104</v>
      </c>
      <c r="AL85" s="70" t="s">
        <v>1471</v>
      </c>
      <c r="AM85" s="8">
        <v>15.006209454080002</v>
      </c>
      <c r="AN85" s="8">
        <v>7.6000000000000005</v>
      </c>
      <c r="AO85" s="52" t="s">
        <v>104</v>
      </c>
      <c r="AP85" s="61" t="s">
        <v>124</v>
      </c>
      <c r="AQ85" s="8">
        <v>14.62257804912759</v>
      </c>
      <c r="AR85" s="8">
        <v>7.3</v>
      </c>
      <c r="AS85" s="70" t="s">
        <v>24</v>
      </c>
      <c r="AT85" s="13" t="s">
        <v>52</v>
      </c>
      <c r="AU85" s="8">
        <v>13.94683996303217</v>
      </c>
      <c r="AV85" s="8">
        <v>4.0333333333333332</v>
      </c>
      <c r="AW85" s="58"/>
      <c r="AX85" s="52" t="s">
        <v>104</v>
      </c>
      <c r="AY85" s="8">
        <v>6.6958502320537612</v>
      </c>
      <c r="AZ85" s="52" t="s">
        <v>104</v>
      </c>
      <c r="BA85" s="8">
        <v>3.3479251160268806</v>
      </c>
      <c r="BB85" s="77" t="s">
        <v>24</v>
      </c>
      <c r="BC85" s="8">
        <v>4</v>
      </c>
      <c r="BD85" s="13" t="s">
        <v>52</v>
      </c>
      <c r="BE85" s="8">
        <v>103.84174030097068</v>
      </c>
      <c r="BF85" s="77" t="s">
        <v>1471</v>
      </c>
      <c r="BG85" s="8">
        <v>1.7287550696161285</v>
      </c>
      <c r="BH85" s="77" t="s">
        <v>24</v>
      </c>
      <c r="BI85" s="77" t="s">
        <v>1471</v>
      </c>
      <c r="BJ85" s="8">
        <v>9.0632326004508474</v>
      </c>
      <c r="BK85" s="8">
        <v>13.5</v>
      </c>
      <c r="BL85" s="77" t="s">
        <v>24</v>
      </c>
      <c r="BM85" s="61" t="s">
        <v>124</v>
      </c>
      <c r="BN85" s="8">
        <v>8.3600412137775422</v>
      </c>
      <c r="BO85" s="8">
        <v>13.5</v>
      </c>
      <c r="BP85" s="77" t="s">
        <v>24</v>
      </c>
      <c r="BQ85" s="13" t="s">
        <v>52</v>
      </c>
      <c r="BR85" s="8">
        <v>8.3310260311547406</v>
      </c>
      <c r="BS85" s="8">
        <v>18.5</v>
      </c>
      <c r="BT85" s="52" t="s">
        <v>104</v>
      </c>
      <c r="BU85" s="77" t="s">
        <v>1471</v>
      </c>
      <c r="BV85" s="8">
        <v>7.3045836095878114</v>
      </c>
      <c r="BW85" s="8">
        <v>21</v>
      </c>
      <c r="BX85" s="52" t="s">
        <v>104</v>
      </c>
      <c r="BY85" s="61" t="s">
        <v>124</v>
      </c>
      <c r="BZ85" s="8">
        <v>6.8525320038692588</v>
      </c>
      <c r="CA85" s="8">
        <v>21</v>
      </c>
      <c r="CB85" s="8"/>
      <c r="CC85" s="59" t="s">
        <v>5608</v>
      </c>
      <c r="CD85" s="59"/>
      <c r="CE85" s="555">
        <v>61.622364282247794</v>
      </c>
      <c r="CF85" s="555">
        <v>40.892473993280653</v>
      </c>
      <c r="CG85" s="555"/>
      <c r="CH85" s="555"/>
      <c r="CI85" s="408"/>
      <c r="CJ85" s="408"/>
      <c r="CK85" s="555"/>
      <c r="CL85" s="8"/>
      <c r="CM85" s="8"/>
      <c r="CN85" s="8"/>
    </row>
    <row r="86" spans="1:92" x14ac:dyDescent="0.45">
      <c r="A86" s="9">
        <v>70</v>
      </c>
      <c r="B86" s="9" t="s">
        <v>1334</v>
      </c>
      <c r="C86" s="61" t="s">
        <v>1807</v>
      </c>
      <c r="D86" s="63"/>
      <c r="E86" s="243" t="s">
        <v>1895</v>
      </c>
      <c r="F86" s="56" t="s">
        <v>1896</v>
      </c>
      <c r="G86" s="77" t="s">
        <v>1803</v>
      </c>
      <c r="H86" s="9"/>
      <c r="I86" s="60">
        <v>147.78610186952676</v>
      </c>
      <c r="J86" s="60">
        <v>84.562101069729209</v>
      </c>
      <c r="K86" s="60">
        <v>140.67340177954952</v>
      </c>
      <c r="L86" s="47">
        <v>1611.8605695279205</v>
      </c>
      <c r="M86" s="47">
        <v>1456.624350747818</v>
      </c>
      <c r="N86" s="47">
        <v>1343.2710081914097</v>
      </c>
      <c r="O86" s="59">
        <v>10.915644330633816</v>
      </c>
      <c r="P86" s="59">
        <v>196.6716226448541</v>
      </c>
      <c r="Q86" s="59">
        <v>115.76730923496198</v>
      </c>
      <c r="R86" s="58"/>
      <c r="S86" s="70" t="s">
        <v>64</v>
      </c>
      <c r="T86" s="8">
        <v>12.527315945823087</v>
      </c>
      <c r="U86" s="70" t="s">
        <v>64</v>
      </c>
      <c r="V86" s="8">
        <v>12.527315945823087</v>
      </c>
      <c r="W86" s="70" t="s">
        <v>3536</v>
      </c>
      <c r="X86" s="8">
        <v>12.727</v>
      </c>
      <c r="Y86" s="77" t="s">
        <v>1471</v>
      </c>
      <c r="Z86" s="8">
        <v>80.804495009544453</v>
      </c>
      <c r="AA86" s="62" t="s">
        <v>52</v>
      </c>
      <c r="AB86" s="8">
        <v>38.375096895953121</v>
      </c>
      <c r="AC86" s="52" t="s">
        <v>104</v>
      </c>
      <c r="AD86" s="70" t="s">
        <v>1471</v>
      </c>
      <c r="AE86" s="8">
        <v>18.017408472435488</v>
      </c>
      <c r="AF86" s="8">
        <v>7.6000000000000005</v>
      </c>
      <c r="AG86" s="61" t="s">
        <v>104</v>
      </c>
      <c r="AH86" s="61" t="s">
        <v>124</v>
      </c>
      <c r="AI86" s="8">
        <v>17.543169627169604</v>
      </c>
      <c r="AJ86" s="8">
        <v>7.3</v>
      </c>
      <c r="AK86" s="70" t="s">
        <v>64</v>
      </c>
      <c r="AL86" s="70" t="s">
        <v>1471</v>
      </c>
      <c r="AM86" s="8">
        <v>17.477965723723834</v>
      </c>
      <c r="AN86" s="8">
        <v>9.7428571428571438</v>
      </c>
      <c r="AO86" s="70" t="s">
        <v>64</v>
      </c>
      <c r="AP86" s="61" t="s">
        <v>124</v>
      </c>
      <c r="AQ86" s="8">
        <v>17.094207255261182</v>
      </c>
      <c r="AR86" s="8">
        <v>9.4428571428571431</v>
      </c>
      <c r="AS86" s="70" t="s">
        <v>3536</v>
      </c>
      <c r="AT86" s="70" t="s">
        <v>1471</v>
      </c>
      <c r="AU86" s="8">
        <v>16.804699941143177</v>
      </c>
      <c r="AV86" s="8">
        <v>6.5285714285714294</v>
      </c>
      <c r="AW86" s="58"/>
      <c r="AX86" s="70" t="s">
        <v>64</v>
      </c>
      <c r="AY86" s="8">
        <v>13.680047540405397</v>
      </c>
      <c r="AZ86" s="70" t="s">
        <v>64</v>
      </c>
      <c r="BA86" s="8">
        <v>6.8400237702026985</v>
      </c>
      <c r="BB86" s="77" t="s">
        <v>3536</v>
      </c>
      <c r="BC86" s="8">
        <v>4.3333333333333002</v>
      </c>
      <c r="BD86" s="13" t="s">
        <v>52</v>
      </c>
      <c r="BE86" s="8">
        <v>125.87925607975012</v>
      </c>
      <c r="BF86" s="77" t="s">
        <v>1471</v>
      </c>
      <c r="BG86" s="8">
        <v>2.0949168702481558</v>
      </c>
      <c r="BH86" s="77" t="s">
        <v>64</v>
      </c>
      <c r="BI86" s="77" t="s">
        <v>1471</v>
      </c>
      <c r="BJ86" s="8">
        <v>10.605632221825971</v>
      </c>
      <c r="BK86" s="8">
        <v>26</v>
      </c>
      <c r="BL86" s="77" t="s">
        <v>3536</v>
      </c>
      <c r="BM86" s="77" t="s">
        <v>1471</v>
      </c>
      <c r="BN86" s="8">
        <v>10.428704688999254</v>
      </c>
      <c r="BO86" s="8">
        <v>12.538461538461538</v>
      </c>
      <c r="BP86" s="77" t="s">
        <v>64</v>
      </c>
      <c r="BQ86" s="52" t="s">
        <v>124</v>
      </c>
      <c r="BR86" s="8">
        <v>10.162273916217391</v>
      </c>
      <c r="BS86" s="8">
        <v>26</v>
      </c>
      <c r="BT86" s="70" t="s">
        <v>64</v>
      </c>
      <c r="BU86" s="62" t="s">
        <v>52</v>
      </c>
      <c r="BV86" s="8">
        <v>10.146669112134571</v>
      </c>
      <c r="BW86" s="8">
        <v>36</v>
      </c>
      <c r="BX86" s="70" t="s">
        <v>64</v>
      </c>
      <c r="BY86" s="77" t="s">
        <v>263</v>
      </c>
      <c r="BZ86" s="8">
        <v>9.5809863383848075</v>
      </c>
      <c r="CA86" s="8">
        <v>21</v>
      </c>
      <c r="CB86" s="8"/>
      <c r="CC86" s="59" t="s">
        <v>4091</v>
      </c>
      <c r="CD86" s="59" t="s">
        <v>4092</v>
      </c>
      <c r="CE86" s="555">
        <v>108.11332837494737</v>
      </c>
      <c r="CF86" s="555">
        <v>84.992801372008245</v>
      </c>
      <c r="CG86" s="555"/>
      <c r="CH86" s="555"/>
      <c r="CI86" s="408"/>
      <c r="CJ86" s="408"/>
      <c r="CK86" s="555"/>
      <c r="CL86" s="8"/>
      <c r="CM86" s="8"/>
      <c r="CN86" s="8"/>
    </row>
    <row r="87" spans="1:92" x14ac:dyDescent="0.45">
      <c r="A87" s="9">
        <v>71</v>
      </c>
      <c r="B87" s="9" t="s">
        <v>157</v>
      </c>
      <c r="C87" s="61" t="s">
        <v>1807</v>
      </c>
      <c r="D87" s="63"/>
      <c r="E87" s="243" t="s">
        <v>1895</v>
      </c>
      <c r="F87" s="56" t="s">
        <v>1896</v>
      </c>
      <c r="G87" s="77" t="s">
        <v>1803</v>
      </c>
      <c r="H87" s="9"/>
      <c r="I87" s="60">
        <v>175.44660221943818</v>
      </c>
      <c r="J87" s="60">
        <v>118.5450014996204</v>
      </c>
      <c r="K87" s="60">
        <v>162.01150204948121</v>
      </c>
      <c r="L87" s="47">
        <v>2431.4173386959192</v>
      </c>
      <c r="M87" s="47">
        <v>2247.584549145447</v>
      </c>
      <c r="N87" s="47">
        <v>2110.577289778369</v>
      </c>
      <c r="O87" s="59">
        <v>17.168992054134197</v>
      </c>
      <c r="P87" s="59">
        <v>366.547707188419</v>
      </c>
      <c r="Q87" s="59">
        <v>220.82627514665577</v>
      </c>
      <c r="R87" s="58"/>
      <c r="S87" s="70" t="s">
        <v>64</v>
      </c>
      <c r="T87" s="8">
        <v>14.684834973116176</v>
      </c>
      <c r="U87" s="70" t="s">
        <v>64</v>
      </c>
      <c r="V87" s="8">
        <v>14.684834973116176</v>
      </c>
      <c r="W87" s="52" t="s">
        <v>104</v>
      </c>
      <c r="X87" s="8">
        <v>10</v>
      </c>
      <c r="Y87" s="77" t="s">
        <v>9</v>
      </c>
      <c r="Z87" s="8">
        <v>190.48233039699323</v>
      </c>
      <c r="AA87" s="62" t="s">
        <v>52</v>
      </c>
      <c r="AB87" s="8">
        <v>45.290221983430975</v>
      </c>
      <c r="AC87" s="52" t="s">
        <v>104</v>
      </c>
      <c r="AD87" s="70" t="s">
        <v>9</v>
      </c>
      <c r="AE87" s="8">
        <v>21.349401644120185</v>
      </c>
      <c r="AF87" s="8">
        <v>15.3</v>
      </c>
      <c r="AG87" s="77" t="s">
        <v>64</v>
      </c>
      <c r="AH87" s="77" t="s">
        <v>9</v>
      </c>
      <c r="AI87" s="8">
        <v>20.640947487122407</v>
      </c>
      <c r="AJ87" s="8">
        <v>19.899999999999999</v>
      </c>
      <c r="AK87" s="52" t="s">
        <v>104</v>
      </c>
      <c r="AL87" s="52" t="s">
        <v>124</v>
      </c>
      <c r="AM87" s="8">
        <v>20.640766755395987</v>
      </c>
      <c r="AN87" s="8">
        <v>7.3</v>
      </c>
      <c r="AO87" s="52" t="s">
        <v>104</v>
      </c>
      <c r="AP87" s="77" t="s">
        <v>169</v>
      </c>
      <c r="AQ87" s="8">
        <v>20.638905540384471</v>
      </c>
      <c r="AR87" s="8">
        <v>5.7333333333333334</v>
      </c>
      <c r="AS87" s="70" t="s">
        <v>64</v>
      </c>
      <c r="AT87" s="70" t="s">
        <v>169</v>
      </c>
      <c r="AU87" s="8">
        <v>20.192304048451216</v>
      </c>
      <c r="AV87" s="8">
        <v>7.1619047619047613</v>
      </c>
      <c r="AW87" s="58"/>
      <c r="AX87" s="70" t="s">
        <v>64</v>
      </c>
      <c r="AY87" s="8">
        <v>16.053318470427797</v>
      </c>
      <c r="AZ87" s="70" t="s">
        <v>64</v>
      </c>
      <c r="BA87" s="8">
        <v>8.0266592352138986</v>
      </c>
      <c r="BB87" s="61" t="s">
        <v>104</v>
      </c>
      <c r="BC87" s="8">
        <v>2.5</v>
      </c>
      <c r="BD87" s="70" t="s">
        <v>9</v>
      </c>
      <c r="BE87" s="8">
        <v>206.27252459674267</v>
      </c>
      <c r="BF87" s="77" t="s">
        <v>169</v>
      </c>
      <c r="BG87" s="8">
        <v>2.765538423194664</v>
      </c>
      <c r="BH87" s="77" t="s">
        <v>64</v>
      </c>
      <c r="BI87" s="77" t="s">
        <v>9</v>
      </c>
      <c r="BJ87" s="8">
        <v>12.861924244031673</v>
      </c>
      <c r="BK87" s="8">
        <v>41</v>
      </c>
      <c r="BL87" s="77" t="s">
        <v>64</v>
      </c>
      <c r="BM87" s="77" t="s">
        <v>169</v>
      </c>
      <c r="BN87" s="8">
        <v>12.824885482597647</v>
      </c>
      <c r="BO87" s="8">
        <v>18.5</v>
      </c>
      <c r="BP87" s="77" t="s">
        <v>64</v>
      </c>
      <c r="BQ87" s="52" t="s">
        <v>124</v>
      </c>
      <c r="BR87" s="8">
        <v>11.96712156404911</v>
      </c>
      <c r="BS87" s="8">
        <v>26</v>
      </c>
      <c r="BT87" s="70" t="s">
        <v>64</v>
      </c>
      <c r="BU87" s="62" t="s">
        <v>52</v>
      </c>
      <c r="BV87" s="8">
        <v>11.949595891886437</v>
      </c>
      <c r="BW87" s="8">
        <v>36</v>
      </c>
      <c r="BX87" s="52" t="s">
        <v>104</v>
      </c>
      <c r="BY87" s="77" t="s">
        <v>169</v>
      </c>
      <c r="BZ87" s="8">
        <v>10.751343446593413</v>
      </c>
      <c r="CA87" s="8">
        <v>15</v>
      </c>
      <c r="CB87" s="8"/>
      <c r="CC87" s="59" t="s">
        <v>4094</v>
      </c>
      <c r="CD87" s="59" t="s">
        <v>4095</v>
      </c>
      <c r="CE87" s="555">
        <v>113.61213366441592</v>
      </c>
      <c r="CF87" s="555">
        <v>102.74242779034397</v>
      </c>
      <c r="CG87" s="555" t="s">
        <v>4093</v>
      </c>
      <c r="CH87" s="555"/>
      <c r="CI87" s="408">
        <v>220.82627514665577</v>
      </c>
      <c r="CJ87" s="408">
        <v>173.92643186725985</v>
      </c>
      <c r="CK87" s="555"/>
      <c r="CL87" s="8"/>
      <c r="CM87" s="8"/>
      <c r="CN87" s="8"/>
    </row>
    <row r="88" spans="1:92" x14ac:dyDescent="0.45">
      <c r="A88" s="9">
        <v>72</v>
      </c>
      <c r="B88" s="9" t="s">
        <v>1332</v>
      </c>
      <c r="C88" s="61" t="s">
        <v>1822</v>
      </c>
      <c r="D88" s="63"/>
      <c r="E88" s="78" t="s">
        <v>1939</v>
      </c>
      <c r="F88" s="56" t="s">
        <v>1940</v>
      </c>
      <c r="G88" s="224"/>
      <c r="H88" s="9"/>
      <c r="I88" s="60">
        <v>88.513601119716554</v>
      </c>
      <c r="J88" s="60">
        <v>129.60920163958497</v>
      </c>
      <c r="K88" s="60">
        <v>106.69050134965836</v>
      </c>
      <c r="L88" s="47">
        <v>1040.856373328003</v>
      </c>
      <c r="M88" s="47">
        <v>1144.2328214297565</v>
      </c>
      <c r="N88" s="47">
        <v>1234.2788214972802</v>
      </c>
      <c r="O88" s="59">
        <v>12.16223748341903</v>
      </c>
      <c r="P88" s="59">
        <v>108.53744870247822</v>
      </c>
      <c r="Q88" s="59">
        <v>59.474462697886239</v>
      </c>
      <c r="R88" s="58"/>
      <c r="S88" s="71" t="s">
        <v>214</v>
      </c>
      <c r="T88" s="8">
        <v>7.3729792806195915</v>
      </c>
      <c r="U88" s="71" t="s">
        <v>214</v>
      </c>
      <c r="V88" s="8">
        <v>6.1441494005163264</v>
      </c>
      <c r="W88" s="71" t="s">
        <v>5456</v>
      </c>
      <c r="X88" s="8">
        <v>11.667</v>
      </c>
      <c r="Y88" s="244" t="s">
        <v>237</v>
      </c>
      <c r="Z88" s="8">
        <v>38.175712470280949</v>
      </c>
      <c r="AA88" s="244" t="s">
        <v>1510</v>
      </c>
      <c r="AB88" s="8">
        <v>13.104564369643931</v>
      </c>
      <c r="AC88" s="71" t="s">
        <v>214</v>
      </c>
      <c r="AD88" s="71" t="s">
        <v>1510</v>
      </c>
      <c r="AE88" s="8">
        <v>8.9241349587564809</v>
      </c>
      <c r="AF88" s="8">
        <v>4.7571428571428571</v>
      </c>
      <c r="AG88" s="61" t="s">
        <v>92</v>
      </c>
      <c r="AH88" s="244" t="s">
        <v>1510</v>
      </c>
      <c r="AI88" s="8">
        <v>8.8930222393187428</v>
      </c>
      <c r="AJ88" s="8">
        <v>4.7571428571428571</v>
      </c>
      <c r="AK88" s="71" t="s">
        <v>214</v>
      </c>
      <c r="AL88" s="71" t="s">
        <v>237</v>
      </c>
      <c r="AM88" s="8">
        <v>8.6174517043407715</v>
      </c>
      <c r="AN88" s="8">
        <v>7.4857142857142858</v>
      </c>
      <c r="AO88" s="52" t="s">
        <v>92</v>
      </c>
      <c r="AP88" s="244" t="s">
        <v>237</v>
      </c>
      <c r="AQ88" s="8">
        <v>8.5877936826630048</v>
      </c>
      <c r="AR88" s="8">
        <v>7.4857142857142858</v>
      </c>
      <c r="AS88" s="71" t="s">
        <v>214</v>
      </c>
      <c r="AT88" s="13" t="s">
        <v>1481</v>
      </c>
      <c r="AU88" s="8">
        <v>7.8352742025243494</v>
      </c>
      <c r="AV88" s="8">
        <v>5.7571428571428571</v>
      </c>
      <c r="AW88" s="58"/>
      <c r="AX88" s="71" t="s">
        <v>214</v>
      </c>
      <c r="AY88" s="8">
        <v>6.5232487098703134</v>
      </c>
      <c r="AZ88" s="71" t="s">
        <v>214</v>
      </c>
      <c r="BA88" s="8">
        <v>2.1744162366234376</v>
      </c>
      <c r="BB88" s="244" t="s">
        <v>214</v>
      </c>
      <c r="BC88" s="8">
        <v>3.6666666666666998</v>
      </c>
      <c r="BD88" s="71" t="s">
        <v>237</v>
      </c>
      <c r="BE88" s="8">
        <v>49.32842621136524</v>
      </c>
      <c r="BF88" s="244" t="s">
        <v>237</v>
      </c>
      <c r="BG88" s="8">
        <v>0.82214043685608729</v>
      </c>
      <c r="BH88" s="244" t="s">
        <v>214</v>
      </c>
      <c r="BI88" s="244" t="s">
        <v>237</v>
      </c>
      <c r="BJ88" s="8">
        <v>4.8900922037551648</v>
      </c>
      <c r="BK88" s="8">
        <v>17.363636363636363</v>
      </c>
      <c r="BL88" s="244" t="s">
        <v>214</v>
      </c>
      <c r="BM88" s="62" t="s">
        <v>1481</v>
      </c>
      <c r="BN88" s="8">
        <v>4.6867776763544384</v>
      </c>
      <c r="BO88" s="8">
        <v>13.272727272727273</v>
      </c>
      <c r="BP88" s="61" t="s">
        <v>92</v>
      </c>
      <c r="BQ88" s="71" t="s">
        <v>237</v>
      </c>
      <c r="BR88" s="8">
        <v>3.8114575653989959</v>
      </c>
      <c r="BS88" s="8">
        <v>21</v>
      </c>
      <c r="BT88" s="52" t="s">
        <v>92</v>
      </c>
      <c r="BU88" s="62" t="s">
        <v>1481</v>
      </c>
      <c r="BV88" s="8">
        <v>3.6596525895749821</v>
      </c>
      <c r="BW88" s="8">
        <v>16</v>
      </c>
      <c r="BX88" s="71" t="s">
        <v>214</v>
      </c>
      <c r="BY88" s="244" t="s">
        <v>1510</v>
      </c>
      <c r="BZ88" s="8">
        <v>3.5251268915771345</v>
      </c>
      <c r="CA88" s="8">
        <v>11.909090909090908</v>
      </c>
      <c r="CB88" s="8"/>
      <c r="CC88" s="59" t="s">
        <v>5609</v>
      </c>
      <c r="CD88" s="59"/>
      <c r="CE88" s="555">
        <v>59.474462697886239</v>
      </c>
      <c r="CF88" s="555">
        <v>42.433199488127961</v>
      </c>
      <c r="CG88" s="555"/>
      <c r="CH88" s="555"/>
      <c r="CI88" s="408"/>
      <c r="CJ88" s="408"/>
      <c r="CK88" s="555"/>
      <c r="CL88" s="8"/>
      <c r="CM88" s="8"/>
      <c r="CN88" s="8"/>
    </row>
    <row r="89" spans="1:92" x14ac:dyDescent="0.45">
      <c r="A89" s="9">
        <v>73</v>
      </c>
      <c r="B89" s="9" t="s">
        <v>172</v>
      </c>
      <c r="C89" s="61" t="s">
        <v>1822</v>
      </c>
      <c r="D89" s="63"/>
      <c r="E89" s="78" t="s">
        <v>1939</v>
      </c>
      <c r="F89" s="56" t="s">
        <v>1940</v>
      </c>
      <c r="G89" s="224"/>
      <c r="H89" s="9"/>
      <c r="I89" s="60">
        <v>143.04430180954193</v>
      </c>
      <c r="J89" s="60">
        <v>177.02720223943311</v>
      </c>
      <c r="K89" s="60">
        <v>162.01150204948121</v>
      </c>
      <c r="L89" s="47">
        <v>2422.4983472780609</v>
      </c>
      <c r="M89" s="47">
        <v>2562.7384076999142</v>
      </c>
      <c r="N89" s="47">
        <v>2680.7536644934312</v>
      </c>
      <c r="O89" s="59">
        <v>24.36511807732575</v>
      </c>
      <c r="P89" s="59">
        <v>408.1785150164992</v>
      </c>
      <c r="Q89" s="59">
        <v>248.21598620305551</v>
      </c>
      <c r="R89" s="58"/>
      <c r="S89" s="52" t="s">
        <v>171</v>
      </c>
      <c r="T89" s="8">
        <v>9.5826581085725167</v>
      </c>
      <c r="U89" s="52" t="s">
        <v>171</v>
      </c>
      <c r="V89" s="8">
        <v>11.978322635715646</v>
      </c>
      <c r="W89" s="52" t="s">
        <v>104</v>
      </c>
      <c r="X89" s="8">
        <v>10</v>
      </c>
      <c r="Y89" s="244" t="s">
        <v>197</v>
      </c>
      <c r="Z89" s="8">
        <v>112.5745554114427</v>
      </c>
      <c r="AA89" s="244" t="s">
        <v>197</v>
      </c>
      <c r="AB89" s="8">
        <v>34.113501639831121</v>
      </c>
      <c r="AC89" s="52" t="s">
        <v>171</v>
      </c>
      <c r="AD89" s="71" t="s">
        <v>197</v>
      </c>
      <c r="AE89" s="8">
        <v>16.752576930720945</v>
      </c>
      <c r="AF89" s="8">
        <v>15.3</v>
      </c>
      <c r="AG89" s="61" t="s">
        <v>104</v>
      </c>
      <c r="AH89" s="244" t="s">
        <v>197</v>
      </c>
      <c r="AI89" s="8">
        <v>16.495741261440958</v>
      </c>
      <c r="AJ89" s="8">
        <v>13.700000000000001</v>
      </c>
      <c r="AK89" s="52" t="s">
        <v>171</v>
      </c>
      <c r="AL89" s="72" t="s">
        <v>132</v>
      </c>
      <c r="AM89" s="8">
        <v>15.74295813276755</v>
      </c>
      <c r="AN89" s="8">
        <v>15.100000000000001</v>
      </c>
      <c r="AO89" s="52" t="s">
        <v>171</v>
      </c>
      <c r="AP89" s="61" t="s">
        <v>167</v>
      </c>
      <c r="AQ89" s="8">
        <v>15.733494133084564</v>
      </c>
      <c r="AR89" s="8">
        <v>15.200000000000001</v>
      </c>
      <c r="AS89" s="52" t="s">
        <v>104</v>
      </c>
      <c r="AT89" s="72" t="s">
        <v>132</v>
      </c>
      <c r="AU89" s="8">
        <v>15.362658966407459</v>
      </c>
      <c r="AV89" s="8">
        <v>13.5</v>
      </c>
      <c r="AW89" s="58"/>
      <c r="AX89" s="52" t="s">
        <v>5531</v>
      </c>
      <c r="AY89" s="8">
        <v>7.6944733246865624</v>
      </c>
      <c r="AZ89" s="52" t="s">
        <v>5531</v>
      </c>
      <c r="BA89" s="8">
        <v>3.8472366623432812</v>
      </c>
      <c r="BB89" s="61" t="s">
        <v>171</v>
      </c>
      <c r="BC89" s="8">
        <v>3.5</v>
      </c>
      <c r="BD89" s="71" t="s">
        <v>197</v>
      </c>
      <c r="BE89" s="8">
        <v>146.04692203487554</v>
      </c>
      <c r="BF89" s="244" t="s">
        <v>197</v>
      </c>
      <c r="BG89" s="8">
        <v>1.9472922937983406</v>
      </c>
      <c r="BH89" s="61" t="s">
        <v>171</v>
      </c>
      <c r="BI89" s="244" t="s">
        <v>197</v>
      </c>
      <c r="BJ89" s="8">
        <v>10.187350022902045</v>
      </c>
      <c r="BK89" s="8">
        <v>22.428571428571427</v>
      </c>
      <c r="BL89" s="61" t="s">
        <v>171</v>
      </c>
      <c r="BM89" s="61" t="s">
        <v>167</v>
      </c>
      <c r="BN89" s="8">
        <v>9.9727360786331047</v>
      </c>
      <c r="BO89" s="8">
        <v>19.571428571428573</v>
      </c>
      <c r="BP89" s="61" t="s">
        <v>171</v>
      </c>
      <c r="BQ89" s="72" t="s">
        <v>132</v>
      </c>
      <c r="BR89" s="8">
        <v>9.1095066532161315</v>
      </c>
      <c r="BS89" s="8">
        <v>22.428571428571427</v>
      </c>
      <c r="BT89" s="52" t="s">
        <v>104</v>
      </c>
      <c r="BU89" s="244" t="s">
        <v>197</v>
      </c>
      <c r="BV89" s="8">
        <v>8.4343232872636769</v>
      </c>
      <c r="BW89" s="8">
        <v>31</v>
      </c>
      <c r="BX89" s="52" t="s">
        <v>104</v>
      </c>
      <c r="BY89" s="61" t="s">
        <v>167</v>
      </c>
      <c r="BZ89" s="8">
        <v>8.2874134879078625</v>
      </c>
      <c r="CA89" s="8">
        <v>27</v>
      </c>
      <c r="CB89" s="8"/>
      <c r="CC89" s="59" t="s">
        <v>4097</v>
      </c>
      <c r="CD89" s="59" t="s">
        <v>4098</v>
      </c>
      <c r="CE89" s="555">
        <v>131.01524002944547</v>
      </c>
      <c r="CF89" s="555">
        <v>118.79219449347063</v>
      </c>
      <c r="CG89" s="555" t="s">
        <v>4096</v>
      </c>
      <c r="CH89" s="555"/>
      <c r="CI89" s="408">
        <v>248.21598620305551</v>
      </c>
      <c r="CJ89" s="408">
        <v>199.58931684056955</v>
      </c>
      <c r="CK89" s="555"/>
      <c r="CL89" s="8"/>
      <c r="CM89" s="8"/>
      <c r="CN89" s="8"/>
    </row>
    <row r="90" spans="1:92" x14ac:dyDescent="0.45">
      <c r="A90" s="9">
        <v>74</v>
      </c>
      <c r="B90" s="9" t="s">
        <v>1325</v>
      </c>
      <c r="C90" s="78" t="s">
        <v>1823</v>
      </c>
      <c r="D90" s="244" t="s">
        <v>1862</v>
      </c>
      <c r="E90" s="56" t="s">
        <v>1941</v>
      </c>
      <c r="F90" s="62" t="s">
        <v>1942</v>
      </c>
      <c r="G90" s="61" t="s">
        <v>1919</v>
      </c>
      <c r="H90" s="9"/>
      <c r="I90" s="60">
        <v>116.17410146962798</v>
      </c>
      <c r="J90" s="60">
        <v>116.17410146962798</v>
      </c>
      <c r="K90" s="60">
        <v>106.69050134965836</v>
      </c>
      <c r="L90" s="47">
        <v>1293.3821449157772</v>
      </c>
      <c r="M90" s="47">
        <v>1275.1548689950075</v>
      </c>
      <c r="N90" s="47">
        <v>1260.7581705593852</v>
      </c>
      <c r="O90" s="59">
        <v>11.032736505502635</v>
      </c>
      <c r="P90" s="59">
        <v>149.44640066898364</v>
      </c>
      <c r="Q90" s="59">
        <v>85.785922241291715</v>
      </c>
      <c r="R90" s="58"/>
      <c r="S90" s="50" t="s">
        <v>41</v>
      </c>
      <c r="T90" s="8">
        <v>9.3645353058132148</v>
      </c>
      <c r="U90" s="50" t="s">
        <v>41</v>
      </c>
      <c r="V90" s="8">
        <v>10.40503922868135</v>
      </c>
      <c r="W90" s="13" t="s">
        <v>127</v>
      </c>
      <c r="X90" s="8">
        <v>10</v>
      </c>
      <c r="Y90" s="78" t="s">
        <v>1476</v>
      </c>
      <c r="Z90" s="8">
        <v>70.704460881776782</v>
      </c>
      <c r="AA90" s="54" t="s">
        <v>40</v>
      </c>
      <c r="AB90" s="8">
        <v>21.023543964970898</v>
      </c>
      <c r="AC90" s="50" t="s">
        <v>41</v>
      </c>
      <c r="AD90" s="50" t="s">
        <v>40</v>
      </c>
      <c r="AE90" s="8">
        <v>13.545723728147271</v>
      </c>
      <c r="AF90" s="8">
        <v>9.1285714285714299</v>
      </c>
      <c r="AG90" s="62" t="s">
        <v>127</v>
      </c>
      <c r="AH90" s="54" t="s">
        <v>40</v>
      </c>
      <c r="AI90" s="8">
        <v>12.442479749717977</v>
      </c>
      <c r="AJ90" s="8">
        <v>7.7</v>
      </c>
      <c r="AK90" s="50" t="s">
        <v>41</v>
      </c>
      <c r="AL90" s="69" t="s">
        <v>1476</v>
      </c>
      <c r="AM90" s="8">
        <v>12.364030699141182</v>
      </c>
      <c r="AN90" s="8">
        <v>11.12857142857143</v>
      </c>
      <c r="AO90" s="50" t="s">
        <v>41</v>
      </c>
      <c r="AP90" s="54" t="s">
        <v>1474</v>
      </c>
      <c r="AQ90" s="8">
        <v>12.118377204916422</v>
      </c>
      <c r="AR90" s="8">
        <v>9.6285714285714299</v>
      </c>
      <c r="AS90" s="13" t="s">
        <v>127</v>
      </c>
      <c r="AT90" s="69" t="s">
        <v>1476</v>
      </c>
      <c r="AU90" s="8">
        <v>11.314225386513792</v>
      </c>
      <c r="AV90" s="8">
        <v>9.6999999999999993</v>
      </c>
      <c r="AW90" s="58"/>
      <c r="AX90" s="50" t="s">
        <v>41</v>
      </c>
      <c r="AY90" s="8">
        <v>8.2492639317047871</v>
      </c>
      <c r="AZ90" s="50" t="s">
        <v>41</v>
      </c>
      <c r="BA90" s="8">
        <v>4.1246319658523936</v>
      </c>
      <c r="BB90" s="54" t="s">
        <v>41</v>
      </c>
      <c r="BC90" s="8">
        <v>2.5</v>
      </c>
      <c r="BD90" s="69" t="s">
        <v>1476</v>
      </c>
      <c r="BE90" s="8">
        <v>91.615799146309826</v>
      </c>
      <c r="BF90" s="54" t="s">
        <v>40</v>
      </c>
      <c r="BG90" s="8">
        <v>1.6331697626010635</v>
      </c>
      <c r="BH90" s="54" t="s">
        <v>41</v>
      </c>
      <c r="BI90" s="54" t="s">
        <v>40</v>
      </c>
      <c r="BJ90" s="8">
        <v>7.7755797211784712</v>
      </c>
      <c r="BK90" s="8">
        <v>19</v>
      </c>
      <c r="BL90" s="54" t="s">
        <v>41</v>
      </c>
      <c r="BM90" s="78" t="s">
        <v>1476</v>
      </c>
      <c r="BN90" s="8">
        <v>6.7758794561692852</v>
      </c>
      <c r="BO90" s="8">
        <v>33</v>
      </c>
      <c r="BP90" s="54" t="s">
        <v>41</v>
      </c>
      <c r="BQ90" s="50" t="s">
        <v>1474</v>
      </c>
      <c r="BR90" s="8">
        <v>6.5368890633149723</v>
      </c>
      <c r="BS90" s="8">
        <v>25</v>
      </c>
      <c r="BT90" s="13" t="s">
        <v>127</v>
      </c>
      <c r="BU90" s="54" t="s">
        <v>40</v>
      </c>
      <c r="BV90" s="8">
        <v>6.2537883547594522</v>
      </c>
      <c r="BW90" s="8">
        <v>23.5</v>
      </c>
      <c r="BX90" s="13" t="s">
        <v>127</v>
      </c>
      <c r="BY90" s="78" t="s">
        <v>1476</v>
      </c>
      <c r="BZ90" s="8">
        <v>5.4202828851858449</v>
      </c>
      <c r="CA90" s="8">
        <v>41</v>
      </c>
      <c r="CB90" s="8"/>
      <c r="CC90" s="59" t="s">
        <v>5610</v>
      </c>
      <c r="CD90" s="59"/>
      <c r="CE90" s="555">
        <v>85.785922241291715</v>
      </c>
      <c r="CF90" s="555">
        <v>62.476416791002777</v>
      </c>
      <c r="CG90" s="555"/>
      <c r="CH90" s="555"/>
      <c r="CI90" s="408"/>
      <c r="CJ90" s="408"/>
      <c r="CK90" s="555"/>
      <c r="CL90" s="8"/>
      <c r="CM90" s="8"/>
      <c r="CN90" s="8"/>
    </row>
    <row r="91" spans="1:92" x14ac:dyDescent="0.45">
      <c r="A91" s="9">
        <v>74</v>
      </c>
      <c r="B91" s="9" t="s">
        <v>1327</v>
      </c>
      <c r="C91" s="54" t="s">
        <v>1824</v>
      </c>
      <c r="D91" s="78" t="s">
        <v>1793</v>
      </c>
      <c r="E91" s="56" t="s">
        <v>1943</v>
      </c>
      <c r="F91" s="62" t="s">
        <v>1944</v>
      </c>
      <c r="G91" s="243" t="s">
        <v>1791</v>
      </c>
      <c r="H91" s="9"/>
      <c r="I91" s="60">
        <v>116.17410146962798</v>
      </c>
      <c r="J91" s="60">
        <v>116.17410146962798</v>
      </c>
      <c r="K91" s="60">
        <v>106.69050134965836</v>
      </c>
      <c r="L91" s="47">
        <v>1293.3821449157772</v>
      </c>
      <c r="M91" s="47">
        <v>1275.1548689950075</v>
      </c>
      <c r="N91" s="47">
        <v>1260.7581705593852</v>
      </c>
      <c r="O91" s="59">
        <v>11.032736505502635</v>
      </c>
      <c r="P91" s="59">
        <v>152.79400004396891</v>
      </c>
      <c r="Q91" s="59">
        <v>96.266679631536647</v>
      </c>
      <c r="R91" s="58"/>
      <c r="S91" s="49" t="s">
        <v>1470</v>
      </c>
      <c r="T91" s="8">
        <v>10.75862452344875</v>
      </c>
      <c r="U91" s="50" t="s">
        <v>41</v>
      </c>
      <c r="V91" s="8">
        <v>10.40503922868135</v>
      </c>
      <c r="W91" s="49" t="s">
        <v>1470</v>
      </c>
      <c r="X91" s="8">
        <v>13.125</v>
      </c>
      <c r="Y91" s="246" t="s">
        <v>3537</v>
      </c>
      <c r="Z91" s="8">
        <v>56.763568705421427</v>
      </c>
      <c r="AA91" s="246" t="s">
        <v>182</v>
      </c>
      <c r="AB91" s="8">
        <v>22.70542748216857</v>
      </c>
      <c r="AC91" s="50" t="s">
        <v>41</v>
      </c>
      <c r="AD91" s="49" t="s">
        <v>182</v>
      </c>
      <c r="AE91" s="8">
        <v>13.849147939657772</v>
      </c>
      <c r="AF91" s="8">
        <v>8.9285714285714288</v>
      </c>
      <c r="AG91" s="54" t="s">
        <v>41</v>
      </c>
      <c r="AH91" s="54" t="s">
        <v>40</v>
      </c>
      <c r="AI91" s="8">
        <v>13.545723728147271</v>
      </c>
      <c r="AJ91" s="8">
        <v>9.1285714285714299</v>
      </c>
      <c r="AK91" s="49" t="s">
        <v>1470</v>
      </c>
      <c r="AL91" s="49" t="s">
        <v>182</v>
      </c>
      <c r="AM91" s="8">
        <v>13.056348445179529</v>
      </c>
      <c r="AN91" s="8">
        <v>6.3095238095238093</v>
      </c>
      <c r="AO91" s="49" t="s">
        <v>1470</v>
      </c>
      <c r="AP91" s="54" t="s">
        <v>40</v>
      </c>
      <c r="AQ91" s="8">
        <v>12.655202406629755</v>
      </c>
      <c r="AR91" s="8">
        <v>6.5095238095238095</v>
      </c>
      <c r="AS91" s="50" t="s">
        <v>41</v>
      </c>
      <c r="AT91" s="50" t="s">
        <v>1474</v>
      </c>
      <c r="AU91" s="8">
        <v>12.118377204916422</v>
      </c>
      <c r="AV91" s="8">
        <v>9.6285714285714299</v>
      </c>
      <c r="AW91" s="58"/>
      <c r="AX91" s="49" t="s">
        <v>1470</v>
      </c>
      <c r="AY91" s="8">
        <v>11.87389589755718</v>
      </c>
      <c r="AZ91" s="50" t="s">
        <v>41</v>
      </c>
      <c r="BA91" s="8">
        <v>4.1246319658523936</v>
      </c>
      <c r="BB91" s="246" t="s">
        <v>1470</v>
      </c>
      <c r="BC91" s="8">
        <v>4</v>
      </c>
      <c r="BD91" s="49" t="s">
        <v>182</v>
      </c>
      <c r="BE91" s="8">
        <v>82.554219231678843</v>
      </c>
      <c r="BF91" s="54" t="s">
        <v>40</v>
      </c>
      <c r="BG91" s="8">
        <v>1.6331697626010635</v>
      </c>
      <c r="BH91" s="246" t="s">
        <v>1470</v>
      </c>
      <c r="BI91" s="54" t="s">
        <v>40</v>
      </c>
      <c r="BJ91" s="8">
        <v>8.7255486962389739</v>
      </c>
      <c r="BK91" s="8">
        <v>12.25</v>
      </c>
      <c r="BL91" s="246" t="s">
        <v>1470</v>
      </c>
      <c r="BM91" s="246" t="s">
        <v>182</v>
      </c>
      <c r="BN91" s="8">
        <v>8.3641177206462132</v>
      </c>
      <c r="BO91" s="8">
        <v>14.75</v>
      </c>
      <c r="BP91" s="54" t="s">
        <v>41</v>
      </c>
      <c r="BQ91" s="50" t="s">
        <v>40</v>
      </c>
      <c r="BR91" s="8">
        <v>7.7755797211784712</v>
      </c>
      <c r="BS91" s="8">
        <v>19</v>
      </c>
      <c r="BT91" s="50" t="s">
        <v>41</v>
      </c>
      <c r="BU91" s="246" t="s">
        <v>182</v>
      </c>
      <c r="BV91" s="8">
        <v>7.5346140208883261</v>
      </c>
      <c r="BW91" s="8">
        <v>23</v>
      </c>
      <c r="BX91" s="49" t="s">
        <v>1470</v>
      </c>
      <c r="BY91" s="54" t="s">
        <v>1474</v>
      </c>
      <c r="BZ91" s="8">
        <v>6.8098855636410187</v>
      </c>
      <c r="CA91" s="8">
        <v>16</v>
      </c>
      <c r="CB91" s="8"/>
      <c r="CC91" s="59" t="s">
        <v>5611</v>
      </c>
      <c r="CD91" s="59"/>
      <c r="CE91" s="555">
        <v>96.266679631536647</v>
      </c>
      <c r="CF91" s="555">
        <v>69.856216555371418</v>
      </c>
      <c r="CG91" s="555"/>
      <c r="CH91" s="555"/>
      <c r="CI91" s="408"/>
      <c r="CJ91" s="408"/>
      <c r="CK91" s="555"/>
      <c r="CL91" s="8"/>
      <c r="CM91" s="8"/>
      <c r="CN91" s="8"/>
    </row>
    <row r="92" spans="1:92" x14ac:dyDescent="0.45">
      <c r="A92" s="9">
        <v>75</v>
      </c>
      <c r="B92" s="9" t="s">
        <v>1321</v>
      </c>
      <c r="C92" s="78" t="s">
        <v>1823</v>
      </c>
      <c r="D92" s="244" t="s">
        <v>1862</v>
      </c>
      <c r="E92" s="56" t="s">
        <v>1941</v>
      </c>
      <c r="F92" s="62" t="s">
        <v>1942</v>
      </c>
      <c r="G92" s="61" t="s">
        <v>1919</v>
      </c>
      <c r="H92" s="9"/>
      <c r="I92" s="60">
        <v>141.463701789547</v>
      </c>
      <c r="J92" s="60">
        <v>141.463701789547</v>
      </c>
      <c r="K92" s="60">
        <v>127.23830160959255</v>
      </c>
      <c r="L92" s="47">
        <v>1897.9136939188199</v>
      </c>
      <c r="M92" s="47">
        <v>1864.6840966219006</v>
      </c>
      <c r="N92" s="47">
        <v>1838.5198063023586</v>
      </c>
      <c r="O92" s="59">
        <v>15.739344228910804</v>
      </c>
      <c r="P92" s="59">
        <v>256.55558800696559</v>
      </c>
      <c r="Q92" s="59">
        <v>150.16865374367288</v>
      </c>
      <c r="R92" s="58"/>
      <c r="S92" s="69" t="s">
        <v>80</v>
      </c>
      <c r="T92" s="8">
        <v>16.278079793271075</v>
      </c>
      <c r="U92" s="50" t="s">
        <v>41</v>
      </c>
      <c r="V92" s="8">
        <v>12.42820725427487</v>
      </c>
      <c r="W92" s="69" t="s">
        <v>80</v>
      </c>
      <c r="X92" s="8">
        <v>8.5709999999999997</v>
      </c>
      <c r="Y92" s="78" t="s">
        <v>3538</v>
      </c>
      <c r="Z92" s="8">
        <v>85.878221073728199</v>
      </c>
      <c r="AA92" s="54" t="s">
        <v>87</v>
      </c>
      <c r="AB92" s="8">
        <v>37.33835698857748</v>
      </c>
      <c r="AC92" s="50" t="s">
        <v>41</v>
      </c>
      <c r="AD92" s="50" t="s">
        <v>40</v>
      </c>
      <c r="AE92" s="8">
        <v>16.300271744213564</v>
      </c>
      <c r="AF92" s="8">
        <v>9.1285714285714299</v>
      </c>
      <c r="AG92" s="54" t="s">
        <v>41</v>
      </c>
      <c r="AH92" s="54" t="s">
        <v>87</v>
      </c>
      <c r="AI92" s="8">
        <v>16.054368291546769</v>
      </c>
      <c r="AJ92" s="8">
        <v>15.8</v>
      </c>
      <c r="AK92" s="69" t="s">
        <v>80</v>
      </c>
      <c r="AL92" s="50" t="s">
        <v>40</v>
      </c>
      <c r="AM92" s="8">
        <v>16.022801874720162</v>
      </c>
      <c r="AN92" s="8">
        <v>8.5333333333333332</v>
      </c>
      <c r="AO92" s="69" t="s">
        <v>80</v>
      </c>
      <c r="AP92" s="54" t="s">
        <v>87</v>
      </c>
      <c r="AQ92" s="8">
        <v>15.596036188803216</v>
      </c>
      <c r="AR92" s="8">
        <v>14.899999999999999</v>
      </c>
      <c r="AS92" s="50" t="s">
        <v>41</v>
      </c>
      <c r="AT92" s="50" t="s">
        <v>285</v>
      </c>
      <c r="AU92" s="8">
        <v>15.143623968373486</v>
      </c>
      <c r="AV92" s="8">
        <v>6.3857142857142861</v>
      </c>
      <c r="AW92" s="58"/>
      <c r="AX92" s="69" t="s">
        <v>80</v>
      </c>
      <c r="AY92" s="8">
        <v>13.137585613543132</v>
      </c>
      <c r="AZ92" s="50" t="s">
        <v>41</v>
      </c>
      <c r="BA92" s="8">
        <v>4.9136674958338666</v>
      </c>
      <c r="BB92" s="78" t="s">
        <v>80</v>
      </c>
      <c r="BC92" s="8">
        <v>2.6666666666666998</v>
      </c>
      <c r="BD92" s="69" t="s">
        <v>5532</v>
      </c>
      <c r="BE92" s="8">
        <v>111.34168739584666</v>
      </c>
      <c r="BF92" s="54" t="s">
        <v>87</v>
      </c>
      <c r="BG92" s="8">
        <v>2.0243943162881211</v>
      </c>
      <c r="BH92" s="54" t="s">
        <v>41</v>
      </c>
      <c r="BI92" s="54" t="s">
        <v>87</v>
      </c>
      <c r="BJ92" s="8">
        <v>9.5409727088779022</v>
      </c>
      <c r="BK92" s="8">
        <v>23</v>
      </c>
      <c r="BL92" s="54" t="s">
        <v>41</v>
      </c>
      <c r="BM92" s="54" t="s">
        <v>40</v>
      </c>
      <c r="BN92" s="8">
        <v>9.3536507811414182</v>
      </c>
      <c r="BO92" s="8">
        <v>19</v>
      </c>
      <c r="BP92" s="78" t="s">
        <v>80</v>
      </c>
      <c r="BQ92" s="50" t="s">
        <v>87</v>
      </c>
      <c r="BR92" s="8">
        <v>9.32543761798639</v>
      </c>
      <c r="BS92" s="8">
        <v>21.625</v>
      </c>
      <c r="BT92" s="69" t="s">
        <v>80</v>
      </c>
      <c r="BU92" s="54" t="s">
        <v>40</v>
      </c>
      <c r="BV92" s="8">
        <v>9.1285185450549626</v>
      </c>
      <c r="BW92" s="8">
        <v>17.875</v>
      </c>
      <c r="BX92" s="50" t="s">
        <v>41</v>
      </c>
      <c r="BY92" s="78" t="s">
        <v>1476</v>
      </c>
      <c r="BZ92" s="8">
        <v>8.1387590079554659</v>
      </c>
      <c r="CA92" s="8">
        <v>33</v>
      </c>
      <c r="CB92" s="8"/>
      <c r="CC92" s="59" t="s">
        <v>4099</v>
      </c>
      <c r="CD92" s="59" t="s">
        <v>4100</v>
      </c>
      <c r="CE92" s="555">
        <v>111.96831654917369</v>
      </c>
      <c r="CF92" s="555">
        <v>100.83929989871795</v>
      </c>
      <c r="CG92" s="555"/>
      <c r="CH92" s="555"/>
      <c r="CI92" s="408"/>
      <c r="CJ92" s="408"/>
      <c r="CK92" s="555"/>
      <c r="CL92" s="8"/>
      <c r="CM92" s="8"/>
      <c r="CN92" s="8"/>
    </row>
    <row r="93" spans="1:92" x14ac:dyDescent="0.45">
      <c r="A93" s="9">
        <v>75</v>
      </c>
      <c r="B93" s="9" t="s">
        <v>1323</v>
      </c>
      <c r="C93" s="54" t="s">
        <v>1824</v>
      </c>
      <c r="D93" s="78" t="s">
        <v>1793</v>
      </c>
      <c r="E93" s="56" t="s">
        <v>1943</v>
      </c>
      <c r="F93" s="62" t="s">
        <v>1944</v>
      </c>
      <c r="G93" s="243" t="s">
        <v>1791</v>
      </c>
      <c r="H93" s="9"/>
      <c r="I93" s="60">
        <v>141.463701789547</v>
      </c>
      <c r="J93" s="60">
        <v>141.463701789547</v>
      </c>
      <c r="K93" s="60">
        <v>127.23830160959255</v>
      </c>
      <c r="L93" s="47">
        <v>1897.9136939188199</v>
      </c>
      <c r="M93" s="47">
        <v>1864.6840966219006</v>
      </c>
      <c r="N93" s="47">
        <v>1838.5198063023586</v>
      </c>
      <c r="O93" s="59">
        <v>15.739344228910804</v>
      </c>
      <c r="P93" s="59">
        <v>262.30243317832168</v>
      </c>
      <c r="Q93" s="59">
        <v>171.0467988837801</v>
      </c>
      <c r="R93" s="58"/>
      <c r="S93" s="49" t="s">
        <v>1470</v>
      </c>
      <c r="T93" s="8">
        <v>12.882950950321948</v>
      </c>
      <c r="U93" s="50" t="s">
        <v>41</v>
      </c>
      <c r="V93" s="8">
        <v>12.42820725427487</v>
      </c>
      <c r="W93" s="49" t="s">
        <v>1470</v>
      </c>
      <c r="X93" s="8">
        <v>13.125</v>
      </c>
      <c r="Y93" s="54" t="s">
        <v>87</v>
      </c>
      <c r="Z93" s="8">
        <v>85.878221073728199</v>
      </c>
      <c r="AA93" s="54" t="s">
        <v>87</v>
      </c>
      <c r="AB93" s="8">
        <v>37.33835698857748</v>
      </c>
      <c r="AC93" s="50" t="s">
        <v>41</v>
      </c>
      <c r="AD93" s="49" t="s">
        <v>182</v>
      </c>
      <c r="AE93" s="8">
        <v>16.665397831283951</v>
      </c>
      <c r="AF93" s="8">
        <v>8.9285714285714288</v>
      </c>
      <c r="AG93" s="54" t="s">
        <v>41</v>
      </c>
      <c r="AH93" s="54" t="s">
        <v>87</v>
      </c>
      <c r="AI93" s="8">
        <v>16.054368291546769</v>
      </c>
      <c r="AJ93" s="8">
        <v>15.8</v>
      </c>
      <c r="AK93" s="49" t="s">
        <v>1470</v>
      </c>
      <c r="AL93" s="49" t="s">
        <v>182</v>
      </c>
      <c r="AM93" s="8">
        <v>15.781899332488539</v>
      </c>
      <c r="AN93" s="8">
        <v>6.3095238095238093</v>
      </c>
      <c r="AO93" s="50" t="s">
        <v>41</v>
      </c>
      <c r="AP93" s="54" t="s">
        <v>285</v>
      </c>
      <c r="AQ93" s="8">
        <v>15.143623968373486</v>
      </c>
      <c r="AR93" s="8">
        <v>6.3857142857142861</v>
      </c>
      <c r="AS93" s="49" t="s">
        <v>1470</v>
      </c>
      <c r="AT93" s="50" t="s">
        <v>87</v>
      </c>
      <c r="AU93" s="8">
        <v>14.591551051003684</v>
      </c>
      <c r="AV93" s="8">
        <v>10.3</v>
      </c>
      <c r="AW93" s="58"/>
      <c r="AX93" s="49" t="s">
        <v>1470</v>
      </c>
      <c r="AY93" s="8">
        <v>14.2410024875016</v>
      </c>
      <c r="AZ93" s="50" t="s">
        <v>41</v>
      </c>
      <c r="BA93" s="8">
        <v>4.9136674958338666</v>
      </c>
      <c r="BB93" s="246" t="s">
        <v>1470</v>
      </c>
      <c r="BC93" s="8">
        <v>4</v>
      </c>
      <c r="BD93" s="50" t="s">
        <v>87</v>
      </c>
      <c r="BE93" s="8">
        <v>111.34168739584666</v>
      </c>
      <c r="BF93" s="54" t="s">
        <v>87</v>
      </c>
      <c r="BG93" s="8">
        <v>2.0243943162881211</v>
      </c>
      <c r="BH93" s="246" t="s">
        <v>1470</v>
      </c>
      <c r="BI93" s="54" t="s">
        <v>87</v>
      </c>
      <c r="BJ93" s="8">
        <v>10.867466674348027</v>
      </c>
      <c r="BK93" s="8">
        <v>14.75</v>
      </c>
      <c r="BL93" s="246" t="s">
        <v>1470</v>
      </c>
      <c r="BM93" s="246" t="s">
        <v>182</v>
      </c>
      <c r="BN93" s="8">
        <v>10.119387437766017</v>
      </c>
      <c r="BO93" s="8">
        <v>14.75</v>
      </c>
      <c r="BP93" s="54" t="s">
        <v>41</v>
      </c>
      <c r="BQ93" s="50" t="s">
        <v>87</v>
      </c>
      <c r="BR93" s="8">
        <v>9.5409727088779022</v>
      </c>
      <c r="BS93" s="8">
        <v>23</v>
      </c>
      <c r="BT93" s="50" t="s">
        <v>41</v>
      </c>
      <c r="BU93" s="246" t="s">
        <v>182</v>
      </c>
      <c r="BV93" s="8">
        <v>9.0612262419394387</v>
      </c>
      <c r="BW93" s="8">
        <v>23</v>
      </c>
      <c r="BX93" s="49" t="s">
        <v>1470</v>
      </c>
      <c r="BY93" s="54" t="s">
        <v>285</v>
      </c>
      <c r="BZ93" s="8">
        <v>8.3430318106070303</v>
      </c>
      <c r="CA93" s="8">
        <v>11</v>
      </c>
      <c r="CB93" s="8"/>
      <c r="CC93" s="59" t="s">
        <v>4101</v>
      </c>
      <c r="CD93" s="59" t="s">
        <v>4102</v>
      </c>
      <c r="CE93" s="555">
        <v>126.94189908988578</v>
      </c>
      <c r="CF93" s="555">
        <v>114.58381575035324</v>
      </c>
      <c r="CG93" s="555"/>
      <c r="CH93" s="555"/>
      <c r="CI93" s="408"/>
      <c r="CJ93" s="408"/>
      <c r="CK93" s="555"/>
      <c r="CL93" s="59"/>
      <c r="CM93" s="8"/>
      <c r="CN93" s="8"/>
    </row>
    <row r="94" spans="1:92" x14ac:dyDescent="0.45">
      <c r="A94" s="9">
        <v>76</v>
      </c>
      <c r="B94" s="9" t="s">
        <v>81</v>
      </c>
      <c r="C94" s="78" t="s">
        <v>1823</v>
      </c>
      <c r="D94" s="244" t="s">
        <v>1862</v>
      </c>
      <c r="E94" s="56" t="s">
        <v>1941</v>
      </c>
      <c r="F94" s="62" t="s">
        <v>1942</v>
      </c>
      <c r="G94" s="61" t="s">
        <v>1919</v>
      </c>
      <c r="H94" s="9"/>
      <c r="I94" s="60">
        <v>178.60780225942807</v>
      </c>
      <c r="J94" s="60">
        <v>168.33390212946097</v>
      </c>
      <c r="K94" s="60">
        <v>162.01150204948121</v>
      </c>
      <c r="L94" s="47">
        <v>2949.572980431672</v>
      </c>
      <c r="M94" s="47">
        <v>2873.5046921312432</v>
      </c>
      <c r="N94" s="47">
        <v>2814.0649835429122</v>
      </c>
      <c r="O94" s="59">
        <v>23.341009017429784</v>
      </c>
      <c r="P94" s="59">
        <v>489.92502249534959</v>
      </c>
      <c r="Q94" s="59">
        <v>310.6964687102477</v>
      </c>
      <c r="R94" s="58"/>
      <c r="S94" s="69" t="s">
        <v>80</v>
      </c>
      <c r="T94" s="8">
        <v>20.28964264401823</v>
      </c>
      <c r="U94" s="50" t="s">
        <v>41</v>
      </c>
      <c r="V94" s="8">
        <v>15.399735291865355</v>
      </c>
      <c r="W94" s="69" t="s">
        <v>144</v>
      </c>
      <c r="X94" s="8">
        <v>11.667</v>
      </c>
      <c r="Y94" s="78" t="s">
        <v>79</v>
      </c>
      <c r="Z94" s="8">
        <v>151.03055389791956</v>
      </c>
      <c r="AA94" s="54" t="s">
        <v>87</v>
      </c>
      <c r="AB94" s="8">
        <v>47.028122328546452</v>
      </c>
      <c r="AC94" s="50" t="s">
        <v>41</v>
      </c>
      <c r="AD94" s="69" t="s">
        <v>79</v>
      </c>
      <c r="AE94" s="8">
        <v>20.989881891117069</v>
      </c>
      <c r="AF94" s="8">
        <v>17.100000000000001</v>
      </c>
      <c r="AG94" s="78" t="s">
        <v>80</v>
      </c>
      <c r="AH94" s="78" t="s">
        <v>79</v>
      </c>
      <c r="AI94" s="8">
        <v>20.59489738852368</v>
      </c>
      <c r="AJ94" s="8">
        <v>16.2</v>
      </c>
      <c r="AK94" s="50" t="s">
        <v>41</v>
      </c>
      <c r="AL94" s="50" t="s">
        <v>87</v>
      </c>
      <c r="AM94" s="8">
        <v>20.003867582015133</v>
      </c>
      <c r="AN94" s="8">
        <v>15.8</v>
      </c>
      <c r="AO94" s="69" t="s">
        <v>144</v>
      </c>
      <c r="AP94" s="78" t="s">
        <v>79</v>
      </c>
      <c r="AQ94" s="8">
        <v>19.555878167830333</v>
      </c>
      <c r="AR94" s="8">
        <v>12.6</v>
      </c>
      <c r="AS94" s="69" t="s">
        <v>80</v>
      </c>
      <c r="AT94" s="50" t="s">
        <v>87</v>
      </c>
      <c r="AU94" s="8">
        <v>19.514863433008117</v>
      </c>
      <c r="AV94" s="8">
        <v>14.899999999999999</v>
      </c>
      <c r="AW94" s="58"/>
      <c r="AX94" s="69" t="s">
        <v>80</v>
      </c>
      <c r="AY94" s="8">
        <v>16.32454943385893</v>
      </c>
      <c r="AZ94" s="50" t="s">
        <v>41</v>
      </c>
      <c r="BA94" s="8">
        <v>6.0725634304941556</v>
      </c>
      <c r="BB94" s="78" t="s">
        <v>144</v>
      </c>
      <c r="BC94" s="8">
        <v>4.5</v>
      </c>
      <c r="BD94" s="69" t="s">
        <v>79</v>
      </c>
      <c r="BE94" s="8">
        <v>168.17690291482467</v>
      </c>
      <c r="BF94" s="78" t="s">
        <v>79</v>
      </c>
      <c r="BG94" s="8">
        <v>2.5873369679203795</v>
      </c>
      <c r="BH94" s="78" t="s">
        <v>144</v>
      </c>
      <c r="BI94" s="78" t="s">
        <v>79</v>
      </c>
      <c r="BJ94" s="8">
        <v>13.311184125683541</v>
      </c>
      <c r="BK94" s="8">
        <v>15.444444444444445</v>
      </c>
      <c r="BL94" s="78" t="s">
        <v>144</v>
      </c>
      <c r="BM94" s="54" t="s">
        <v>87</v>
      </c>
      <c r="BN94" s="8">
        <v>13.005840448479573</v>
      </c>
      <c r="BO94" s="8">
        <v>13.222222222222221</v>
      </c>
      <c r="BP94" s="54" t="s">
        <v>41</v>
      </c>
      <c r="BQ94" s="69" t="s">
        <v>79</v>
      </c>
      <c r="BR94" s="8">
        <v>12.07642785583973</v>
      </c>
      <c r="BS94" s="8">
        <v>27</v>
      </c>
      <c r="BT94" s="50" t="s">
        <v>41</v>
      </c>
      <c r="BU94" s="54" t="s">
        <v>87</v>
      </c>
      <c r="BV94" s="8">
        <v>11.909151357966318</v>
      </c>
      <c r="BW94" s="8">
        <v>23</v>
      </c>
      <c r="BX94" s="69" t="s">
        <v>80</v>
      </c>
      <c r="BY94" s="78" t="s">
        <v>79</v>
      </c>
      <c r="BZ94" s="8">
        <v>11.854733677435606</v>
      </c>
      <c r="CA94" s="8">
        <v>25.375</v>
      </c>
      <c r="CB94" s="8"/>
      <c r="CC94" s="59" t="s">
        <v>4106</v>
      </c>
      <c r="CD94" s="59" t="s">
        <v>4107</v>
      </c>
      <c r="CE94" s="555">
        <v>122.44456310819186</v>
      </c>
      <c r="CF94" s="555">
        <v>110.85107691382736</v>
      </c>
      <c r="CG94" s="555" t="s">
        <v>4104</v>
      </c>
      <c r="CH94" s="555" t="s">
        <v>4105</v>
      </c>
      <c r="CI94" s="408">
        <v>253.13515889071857</v>
      </c>
      <c r="CJ94" s="408">
        <v>234.96391790152501</v>
      </c>
      <c r="CK94" s="555" t="s">
        <v>4103</v>
      </c>
      <c r="CL94" s="59"/>
      <c r="CM94" s="8">
        <v>310.6964687102477</v>
      </c>
      <c r="CN94" s="8">
        <v>252.9497650554346</v>
      </c>
    </row>
    <row r="95" spans="1:92" x14ac:dyDescent="0.45">
      <c r="A95" s="9">
        <v>76</v>
      </c>
      <c r="B95" s="9" t="s">
        <v>221</v>
      </c>
      <c r="C95" s="54" t="s">
        <v>1824</v>
      </c>
      <c r="D95" s="78" t="s">
        <v>1793</v>
      </c>
      <c r="E95" s="56" t="s">
        <v>1943</v>
      </c>
      <c r="F95" s="62" t="s">
        <v>1944</v>
      </c>
      <c r="G95" s="243" t="s">
        <v>1791</v>
      </c>
      <c r="H95" s="9"/>
      <c r="I95" s="60">
        <v>178.60780225942807</v>
      </c>
      <c r="J95" s="60">
        <v>168.33390212946097</v>
      </c>
      <c r="K95" s="60">
        <v>162.01150204948121</v>
      </c>
      <c r="L95" s="47">
        <v>2949.572980431672</v>
      </c>
      <c r="M95" s="47">
        <v>2873.5046921312432</v>
      </c>
      <c r="N95" s="47">
        <v>2814.0649835429122</v>
      </c>
      <c r="O95" s="59">
        <v>23.341009017429784</v>
      </c>
      <c r="P95" s="59">
        <v>507.86105345923602</v>
      </c>
      <c r="Q95" s="59">
        <v>362.30026558975874</v>
      </c>
      <c r="R95" s="58"/>
      <c r="S95" s="49" t="s">
        <v>1470</v>
      </c>
      <c r="T95" s="8">
        <v>16.003055389791957</v>
      </c>
      <c r="U95" s="50" t="s">
        <v>41</v>
      </c>
      <c r="V95" s="8">
        <v>15.399735291865355</v>
      </c>
      <c r="W95" s="49" t="s">
        <v>1470</v>
      </c>
      <c r="X95" s="8">
        <v>13.125</v>
      </c>
      <c r="Y95" s="54" t="s">
        <v>87</v>
      </c>
      <c r="Z95" s="8">
        <v>108.16468135565684</v>
      </c>
      <c r="AA95" s="54" t="s">
        <v>87</v>
      </c>
      <c r="AB95" s="8">
        <v>47.028122328546452</v>
      </c>
      <c r="AC95" s="50" t="s">
        <v>41</v>
      </c>
      <c r="AD95" s="49" t="s">
        <v>94</v>
      </c>
      <c r="AE95" s="8">
        <v>21.758316149914226</v>
      </c>
      <c r="AF95" s="8">
        <v>9.0285714285714285</v>
      </c>
      <c r="AG95" s="246" t="s">
        <v>1470</v>
      </c>
      <c r="AH95" s="246" t="s">
        <v>94</v>
      </c>
      <c r="AI95" s="8">
        <v>21.148330216281664</v>
      </c>
      <c r="AJ95" s="8">
        <v>6.4095238095238098</v>
      </c>
      <c r="AK95" s="50" t="s">
        <v>41</v>
      </c>
      <c r="AL95" s="50" t="s">
        <v>87</v>
      </c>
      <c r="AM95" s="8">
        <v>20.003867582015133</v>
      </c>
      <c r="AN95" s="8">
        <v>15.8</v>
      </c>
      <c r="AO95" s="50" t="s">
        <v>41</v>
      </c>
      <c r="AP95" s="54" t="s">
        <v>285</v>
      </c>
      <c r="AQ95" s="8">
        <v>18.882962941851446</v>
      </c>
      <c r="AR95" s="8">
        <v>6.3857142857142861</v>
      </c>
      <c r="AS95" s="49" t="s">
        <v>1470</v>
      </c>
      <c r="AT95" s="50" t="s">
        <v>87</v>
      </c>
      <c r="AU95" s="8">
        <v>18.269898864525885</v>
      </c>
      <c r="AV95" s="8">
        <v>10.3</v>
      </c>
      <c r="AW95" s="58"/>
      <c r="AX95" s="49" t="s">
        <v>1470</v>
      </c>
      <c r="AY95" s="8">
        <v>17.717690291482469</v>
      </c>
      <c r="AZ95" s="50" t="s">
        <v>41</v>
      </c>
      <c r="BA95" s="8">
        <v>6.0725634304941556</v>
      </c>
      <c r="BB95" s="246" t="s">
        <v>1470</v>
      </c>
      <c r="BC95" s="8">
        <v>4</v>
      </c>
      <c r="BD95" s="50" t="s">
        <v>5533</v>
      </c>
      <c r="BE95" s="8">
        <v>140.3140857623539</v>
      </c>
      <c r="BF95" s="246" t="s">
        <v>94</v>
      </c>
      <c r="BG95" s="8">
        <v>3.1180907947189755</v>
      </c>
      <c r="BH95" s="246" t="s">
        <v>1470</v>
      </c>
      <c r="BI95" s="246" t="s">
        <v>94</v>
      </c>
      <c r="BJ95" s="8">
        <v>15.522048139359049</v>
      </c>
      <c r="BK95" s="8">
        <v>12.25</v>
      </c>
      <c r="BL95" s="246" t="s">
        <v>1470</v>
      </c>
      <c r="BM95" s="54" t="s">
        <v>87</v>
      </c>
      <c r="BN95" s="8">
        <v>13.64194211114067</v>
      </c>
      <c r="BO95" s="8">
        <v>14.75</v>
      </c>
      <c r="BP95" s="54" t="s">
        <v>41</v>
      </c>
      <c r="BQ95" s="49" t="s">
        <v>94</v>
      </c>
      <c r="BR95" s="8">
        <v>13.137906711118353</v>
      </c>
      <c r="BS95" s="8">
        <v>19</v>
      </c>
      <c r="BT95" s="50" t="s">
        <v>41</v>
      </c>
      <c r="BU95" s="54" t="s">
        <v>87</v>
      </c>
      <c r="BV95" s="8">
        <v>11.909151357966318</v>
      </c>
      <c r="BW95" s="8">
        <v>23</v>
      </c>
      <c r="BX95" s="49" t="s">
        <v>1470</v>
      </c>
      <c r="BY95" s="54" t="s">
        <v>285</v>
      </c>
      <c r="BZ95" s="8">
        <v>10.450115328171194</v>
      </c>
      <c r="CA95" s="8">
        <v>11</v>
      </c>
      <c r="CB95" s="8"/>
      <c r="CC95" s="59" t="s">
        <v>5613</v>
      </c>
      <c r="CD95" s="59" t="s">
        <v>5614</v>
      </c>
      <c r="CE95" s="555">
        <v>141.5312513172091</v>
      </c>
      <c r="CF95" s="555">
        <v>128.30877679074601</v>
      </c>
      <c r="CG95" s="555" t="s">
        <v>4108</v>
      </c>
      <c r="CH95" s="555" t="s">
        <v>4105</v>
      </c>
      <c r="CI95" s="408">
        <v>294.44895234281745</v>
      </c>
      <c r="CJ95" s="408">
        <v>273.69442126026019</v>
      </c>
      <c r="CK95" s="555" t="s">
        <v>5612</v>
      </c>
      <c r="CL95" s="59"/>
      <c r="CM95" s="8">
        <v>362.30026558975874</v>
      </c>
      <c r="CN95" s="8">
        <v>294.54535274098771</v>
      </c>
    </row>
    <row r="96" spans="1:92" x14ac:dyDescent="0.45">
      <c r="A96" s="9">
        <v>77</v>
      </c>
      <c r="B96" s="9" t="s">
        <v>1316</v>
      </c>
      <c r="C96" s="73" t="s">
        <v>1802</v>
      </c>
      <c r="D96" s="63"/>
      <c r="E96" s="78" t="s">
        <v>1897</v>
      </c>
      <c r="F96" s="245" t="s">
        <v>1898</v>
      </c>
      <c r="G96" s="224"/>
      <c r="H96" s="9"/>
      <c r="I96" s="60">
        <v>146.20550184953183</v>
      </c>
      <c r="J96" s="60">
        <v>112.22260141964064</v>
      </c>
      <c r="K96" s="60">
        <v>120.12560151961533</v>
      </c>
      <c r="L96" s="47">
        <v>1697.5464605881971</v>
      </c>
      <c r="M96" s="47">
        <v>1572.0019557663495</v>
      </c>
      <c r="N96" s="47">
        <v>1478.2851426367808</v>
      </c>
      <c r="O96" s="59">
        <v>12.107928892263086</v>
      </c>
      <c r="P96" s="59">
        <v>162.76700296766364</v>
      </c>
      <c r="Q96" s="59">
        <v>100.18626927714598</v>
      </c>
      <c r="R96" s="58"/>
      <c r="S96" s="68" t="s">
        <v>138</v>
      </c>
      <c r="T96" s="8">
        <v>9.7723301109719092</v>
      </c>
      <c r="U96" s="68" t="s">
        <v>138</v>
      </c>
      <c r="V96" s="8">
        <v>9.7723301109719092</v>
      </c>
      <c r="W96" s="13" t="s">
        <v>5457</v>
      </c>
      <c r="X96" s="8">
        <v>10</v>
      </c>
      <c r="Y96" s="73" t="s">
        <v>1468</v>
      </c>
      <c r="Z96" s="8">
        <v>62.406310776803366</v>
      </c>
      <c r="AA96" s="62" t="s">
        <v>1494</v>
      </c>
      <c r="AB96" s="8">
        <v>24.23912529918897</v>
      </c>
      <c r="AC96" s="68" t="s">
        <v>138</v>
      </c>
      <c r="AD96" s="13" t="s">
        <v>1494</v>
      </c>
      <c r="AE96" s="8">
        <v>13.443009487086686</v>
      </c>
      <c r="AF96" s="8">
        <v>6.7</v>
      </c>
      <c r="AG96" s="73" t="s">
        <v>138</v>
      </c>
      <c r="AH96" s="73" t="s">
        <v>1468</v>
      </c>
      <c r="AI96" s="8">
        <v>13.315057637389216</v>
      </c>
      <c r="AJ96" s="8">
        <v>7.1333333333333329</v>
      </c>
      <c r="AK96" s="68" t="s">
        <v>138</v>
      </c>
      <c r="AL96" s="68" t="s">
        <v>1511</v>
      </c>
      <c r="AM96" s="8">
        <v>13.311120937752079</v>
      </c>
      <c r="AN96" s="8">
        <v>7.7</v>
      </c>
      <c r="AO96" s="13" t="s">
        <v>127</v>
      </c>
      <c r="AP96" s="73" t="s">
        <v>1468</v>
      </c>
      <c r="AQ96" s="8">
        <v>13.099144077344675</v>
      </c>
      <c r="AR96" s="8">
        <v>7.1333333333333329</v>
      </c>
      <c r="AS96" s="13" t="s">
        <v>127</v>
      </c>
      <c r="AT96" s="13" t="s">
        <v>1494</v>
      </c>
      <c r="AU96" s="8">
        <v>13.098192309105105</v>
      </c>
      <c r="AV96" s="8">
        <v>6.7</v>
      </c>
      <c r="AW96" s="58"/>
      <c r="AX96" s="68" t="s">
        <v>138</v>
      </c>
      <c r="AY96" s="8">
        <v>7.84241748655809</v>
      </c>
      <c r="AZ96" s="68" t="s">
        <v>138</v>
      </c>
      <c r="BA96" s="8">
        <v>3.921208743279045</v>
      </c>
      <c r="BB96" s="73" t="s">
        <v>138</v>
      </c>
      <c r="BC96" s="8">
        <v>3</v>
      </c>
      <c r="BD96" s="68" t="s">
        <v>1468</v>
      </c>
      <c r="BE96" s="8">
        <v>80.828204009844384</v>
      </c>
      <c r="BF96" s="73" t="s">
        <v>1468</v>
      </c>
      <c r="BG96" s="8">
        <v>1.6165640801968877</v>
      </c>
      <c r="BH96" s="73" t="s">
        <v>138</v>
      </c>
      <c r="BI96" s="73" t="s">
        <v>1468</v>
      </c>
      <c r="BJ96" s="8">
        <v>8.2744348904431195</v>
      </c>
      <c r="BK96" s="8">
        <v>17.666666666666668</v>
      </c>
      <c r="BL96" s="73" t="s">
        <v>138</v>
      </c>
      <c r="BM96" s="62" t="s">
        <v>1494</v>
      </c>
      <c r="BN96" s="8">
        <v>7.3640407084833654</v>
      </c>
      <c r="BO96" s="8">
        <v>14.333333333333334</v>
      </c>
      <c r="BP96" s="73" t="s">
        <v>138</v>
      </c>
      <c r="BQ96" s="68" t="s">
        <v>1511</v>
      </c>
      <c r="BR96" s="8">
        <v>7.3092931978808648</v>
      </c>
      <c r="BS96" s="8">
        <v>19.333333333333332</v>
      </c>
      <c r="BT96" s="13" t="s">
        <v>127</v>
      </c>
      <c r="BU96" s="73" t="s">
        <v>1468</v>
      </c>
      <c r="BV96" s="8">
        <v>6.8116686985188908</v>
      </c>
      <c r="BW96" s="8">
        <v>26</v>
      </c>
      <c r="BX96" s="13" t="s">
        <v>127</v>
      </c>
      <c r="BY96" s="62" t="s">
        <v>1494</v>
      </c>
      <c r="BZ96" s="8">
        <v>6.2042196491678583</v>
      </c>
      <c r="CA96" s="8">
        <v>21</v>
      </c>
      <c r="CB96" s="8"/>
      <c r="CC96" s="59" t="s">
        <v>4109</v>
      </c>
      <c r="CD96" s="59" t="s">
        <v>4110</v>
      </c>
      <c r="CE96" s="555">
        <v>87.313623012699779</v>
      </c>
      <c r="CF96" s="555">
        <v>75.324591316277235</v>
      </c>
      <c r="CG96" s="555"/>
      <c r="CH96" s="555"/>
      <c r="CI96" s="408"/>
      <c r="CJ96" s="408"/>
      <c r="CK96" s="555"/>
      <c r="CL96" s="8"/>
      <c r="CM96" s="8"/>
      <c r="CN96" s="8"/>
    </row>
    <row r="97" spans="1:92" x14ac:dyDescent="0.45">
      <c r="A97" s="9">
        <v>78</v>
      </c>
      <c r="B97" s="9" t="s">
        <v>270</v>
      </c>
      <c r="C97" s="73" t="s">
        <v>1802</v>
      </c>
      <c r="D97" s="63"/>
      <c r="E97" s="78" t="s">
        <v>1897</v>
      </c>
      <c r="F97" s="245" t="s">
        <v>1898</v>
      </c>
      <c r="G97" s="224"/>
      <c r="H97" s="9"/>
      <c r="I97" s="60">
        <v>175.44660221943818</v>
      </c>
      <c r="J97" s="60">
        <v>139.88310176955207</v>
      </c>
      <c r="K97" s="60">
        <v>140.67340177954952</v>
      </c>
      <c r="L97" s="47">
        <v>2461.1244994249964</v>
      </c>
      <c r="M97" s="47">
        <v>2284.2736863730843</v>
      </c>
      <c r="N97" s="47">
        <v>2151.987674506835</v>
      </c>
      <c r="O97" s="59">
        <v>17.180388249756223</v>
      </c>
      <c r="P97" s="59">
        <v>345.58609995885138</v>
      </c>
      <c r="Q97" s="59">
        <v>205.55887949014976</v>
      </c>
      <c r="R97" s="58"/>
      <c r="S97" s="68" t="s">
        <v>36</v>
      </c>
      <c r="T97" s="8">
        <v>15.737514586432805</v>
      </c>
      <c r="U97" s="68" t="s">
        <v>36</v>
      </c>
      <c r="V97" s="8">
        <v>14.30683144221164</v>
      </c>
      <c r="W97" s="53" t="s">
        <v>5458</v>
      </c>
      <c r="X97" s="8">
        <v>10</v>
      </c>
      <c r="Y97" s="73" t="s">
        <v>19</v>
      </c>
      <c r="Z97" s="8">
        <v>148.37514586432806</v>
      </c>
      <c r="AA97" s="73" t="s">
        <v>19</v>
      </c>
      <c r="AB97" s="8">
        <v>35.32741568198287</v>
      </c>
      <c r="AC97" s="68" t="s">
        <v>36</v>
      </c>
      <c r="AD97" s="68" t="s">
        <v>19</v>
      </c>
      <c r="AE97" s="8">
        <v>20.115150771622112</v>
      </c>
      <c r="AF97" s="8">
        <v>15.200000000000001</v>
      </c>
      <c r="AG97" s="73" t="s">
        <v>138</v>
      </c>
      <c r="AH97" s="73" t="s">
        <v>19</v>
      </c>
      <c r="AI97" s="8">
        <v>18.566415999717677</v>
      </c>
      <c r="AJ97" s="8">
        <v>14.2</v>
      </c>
      <c r="AK97" s="68" t="s">
        <v>36</v>
      </c>
      <c r="AL97" s="68" t="s">
        <v>269</v>
      </c>
      <c r="AM97" s="8">
        <v>18.455693509243414</v>
      </c>
      <c r="AN97" s="8">
        <v>14</v>
      </c>
      <c r="AO97" s="68" t="s">
        <v>36</v>
      </c>
      <c r="AP97" s="78" t="s">
        <v>1473</v>
      </c>
      <c r="AQ97" s="8">
        <v>18.056170339751723</v>
      </c>
      <c r="AR97" s="8">
        <v>8.3000000000000007</v>
      </c>
      <c r="AS97" s="53" t="s">
        <v>140</v>
      </c>
      <c r="AT97" s="68" t="s">
        <v>19</v>
      </c>
      <c r="AU97" s="8">
        <v>17.698118958072328</v>
      </c>
      <c r="AV97" s="8">
        <v>14.4</v>
      </c>
      <c r="AW97" s="58"/>
      <c r="AX97" s="68" t="s">
        <v>36</v>
      </c>
      <c r="AY97" s="8">
        <v>13.316351475804561</v>
      </c>
      <c r="AZ97" s="68" t="s">
        <v>138</v>
      </c>
      <c r="BA97" s="8">
        <v>4.6054504919348531</v>
      </c>
      <c r="BB97" s="73" t="s">
        <v>36</v>
      </c>
      <c r="BC97" s="8">
        <v>3.3333333333333002</v>
      </c>
      <c r="BD97" s="68" t="s">
        <v>19</v>
      </c>
      <c r="BE97" s="8">
        <v>192.58768962362649</v>
      </c>
      <c r="BF97" s="73" t="s">
        <v>19</v>
      </c>
      <c r="BG97" s="8">
        <v>2.407346120295331</v>
      </c>
      <c r="BH97" s="73" t="s">
        <v>36</v>
      </c>
      <c r="BI97" s="73" t="s">
        <v>19</v>
      </c>
      <c r="BJ97" s="8">
        <v>11.964740057202519</v>
      </c>
      <c r="BK97" s="8">
        <v>25</v>
      </c>
      <c r="BL97" s="73" t="s">
        <v>138</v>
      </c>
      <c r="BM97" s="73" t="s">
        <v>19</v>
      </c>
      <c r="BN97" s="8">
        <v>11.399989255730937</v>
      </c>
      <c r="BO97" s="8">
        <v>27.666666666666668</v>
      </c>
      <c r="BP97" s="73" t="s">
        <v>36</v>
      </c>
      <c r="BQ97" s="69" t="s">
        <v>1473</v>
      </c>
      <c r="BR97" s="8">
        <v>10.493504468636441</v>
      </c>
      <c r="BS97" s="8">
        <v>14.5</v>
      </c>
      <c r="BT97" s="68" t="s">
        <v>138</v>
      </c>
      <c r="BU97" s="78" t="s">
        <v>1473</v>
      </c>
      <c r="BV97" s="8">
        <v>10.082124408320666</v>
      </c>
      <c r="BW97" s="8">
        <v>16</v>
      </c>
      <c r="BX97" s="68" t="s">
        <v>36</v>
      </c>
      <c r="BY97" s="73" t="s">
        <v>269</v>
      </c>
      <c r="BZ97" s="8">
        <v>9.8246199282186328</v>
      </c>
      <c r="CA97" s="8">
        <v>23.5</v>
      </c>
      <c r="CB97" s="8"/>
      <c r="CC97" s="59" t="s">
        <v>4112</v>
      </c>
      <c r="CD97" s="59" t="s">
        <v>4113</v>
      </c>
      <c r="CE97" s="555">
        <v>104.94646750438743</v>
      </c>
      <c r="CF97" s="555">
        <v>94.740922747709149</v>
      </c>
      <c r="CG97" s="555" t="s">
        <v>4111</v>
      </c>
      <c r="CH97" s="555"/>
      <c r="CI97" s="408">
        <v>205.55887949014976</v>
      </c>
      <c r="CJ97" s="408">
        <v>162.42892453195566</v>
      </c>
      <c r="CK97" s="555"/>
      <c r="CL97" s="8"/>
      <c r="CM97" s="8"/>
      <c r="CN97" s="8"/>
    </row>
    <row r="98" spans="1:92" x14ac:dyDescent="0.45">
      <c r="A98" s="9">
        <v>79</v>
      </c>
      <c r="B98" s="9" t="s">
        <v>1312</v>
      </c>
      <c r="C98" s="244" t="s">
        <v>1825</v>
      </c>
      <c r="D98" s="63"/>
      <c r="E98" s="245" t="s">
        <v>1945</v>
      </c>
      <c r="F98" s="56" t="s">
        <v>1946</v>
      </c>
      <c r="G98" s="224"/>
      <c r="H98" s="9"/>
      <c r="I98" s="60">
        <v>97.997201239686191</v>
      </c>
      <c r="J98" s="60">
        <v>89.303901129714035</v>
      </c>
      <c r="K98" s="60">
        <v>175.44660221943818</v>
      </c>
      <c r="L98" s="47">
        <v>1226.65199357195</v>
      </c>
      <c r="M98" s="47">
        <v>1330.9223257657895</v>
      </c>
      <c r="N98" s="47">
        <v>1420.6849613956497</v>
      </c>
      <c r="O98" s="59">
        <v>14.346944577626145</v>
      </c>
      <c r="P98" s="59">
        <v>171.64399216800268</v>
      </c>
      <c r="Q98" s="59">
        <v>96.791241855301138</v>
      </c>
      <c r="R98" s="58"/>
      <c r="S98" s="55" t="s">
        <v>101</v>
      </c>
      <c r="T98" s="8">
        <v>12.759664148762342</v>
      </c>
      <c r="U98" s="55" t="s">
        <v>101</v>
      </c>
      <c r="V98" s="8">
        <v>7.9747900929764635</v>
      </c>
      <c r="W98" s="71" t="s">
        <v>121</v>
      </c>
      <c r="X98" s="8">
        <v>10</v>
      </c>
      <c r="Y98" s="224" t="s">
        <v>82</v>
      </c>
      <c r="Z98" s="8">
        <v>53.918488669430545</v>
      </c>
      <c r="AA98" s="224" t="s">
        <v>82</v>
      </c>
      <c r="AB98" s="8">
        <v>19.256603096225195</v>
      </c>
      <c r="AC98" s="71" t="s">
        <v>121</v>
      </c>
      <c r="AD98" s="55" t="s">
        <v>82</v>
      </c>
      <c r="AE98" s="8">
        <v>11.963801159145692</v>
      </c>
      <c r="AF98" s="8">
        <v>7.8</v>
      </c>
      <c r="AG98" s="224" t="s">
        <v>101</v>
      </c>
      <c r="AH98" s="224" t="s">
        <v>82</v>
      </c>
      <c r="AI98" s="8">
        <v>11.858692930160453</v>
      </c>
      <c r="AJ98" s="8">
        <v>8.1333333333333329</v>
      </c>
      <c r="AK98" s="71" t="s">
        <v>121</v>
      </c>
      <c r="AL98" s="55" t="s">
        <v>58</v>
      </c>
      <c r="AM98" s="8">
        <v>10.853869955483125</v>
      </c>
      <c r="AN98" s="8">
        <v>6.0333333333333332</v>
      </c>
      <c r="AO98" s="55" t="s">
        <v>101</v>
      </c>
      <c r="AP98" s="224" t="s">
        <v>58</v>
      </c>
      <c r="AQ98" s="8">
        <v>10.802192883242366</v>
      </c>
      <c r="AR98" s="8">
        <v>6.2555555555555564</v>
      </c>
      <c r="AS98" s="71" t="s">
        <v>121</v>
      </c>
      <c r="AT98" s="71" t="s">
        <v>237</v>
      </c>
      <c r="AU98" s="8">
        <v>9.9460957186065926</v>
      </c>
      <c r="AV98" s="8">
        <v>8.1999999999999993</v>
      </c>
      <c r="AW98" s="58"/>
      <c r="AX98" s="55" t="s">
        <v>101</v>
      </c>
      <c r="AY98" s="8">
        <v>13.230050714712837</v>
      </c>
      <c r="AZ98" s="55" t="s">
        <v>101</v>
      </c>
      <c r="BA98" s="8">
        <v>3.3075126786782092</v>
      </c>
      <c r="BB98" s="224" t="s">
        <v>3583</v>
      </c>
      <c r="BC98" s="8">
        <v>3</v>
      </c>
      <c r="BD98" s="55" t="s">
        <v>82</v>
      </c>
      <c r="BE98" s="8">
        <v>69.794035270259712</v>
      </c>
      <c r="BF98" s="224" t="s">
        <v>82</v>
      </c>
      <c r="BG98" s="8">
        <v>1.2689824594592676</v>
      </c>
      <c r="BH98" s="224" t="s">
        <v>101</v>
      </c>
      <c r="BI98" s="224" t="s">
        <v>82</v>
      </c>
      <c r="BJ98" s="8">
        <v>6.7464707437600122</v>
      </c>
      <c r="BK98" s="8">
        <v>19.333333333333332</v>
      </c>
      <c r="BL98" s="244" t="s">
        <v>121</v>
      </c>
      <c r="BM98" s="224" t="s">
        <v>82</v>
      </c>
      <c r="BN98" s="8">
        <v>6.7328362725216424</v>
      </c>
      <c r="BO98" s="8">
        <v>19.333333333333332</v>
      </c>
      <c r="BP98" s="224" t="s">
        <v>101</v>
      </c>
      <c r="BQ98" s="55" t="s">
        <v>58</v>
      </c>
      <c r="BR98" s="8">
        <v>6.5074476285651119</v>
      </c>
      <c r="BS98" s="8">
        <v>16</v>
      </c>
      <c r="BT98" s="71" t="s">
        <v>121</v>
      </c>
      <c r="BU98" s="224" t="s">
        <v>58</v>
      </c>
      <c r="BV98" s="8">
        <v>6.4939680944999072</v>
      </c>
      <c r="BW98" s="8">
        <v>16</v>
      </c>
      <c r="BX98" s="55" t="s">
        <v>101</v>
      </c>
      <c r="BY98" s="244" t="s">
        <v>237</v>
      </c>
      <c r="BZ98" s="8">
        <v>5.7455583547825162</v>
      </c>
      <c r="CA98" s="8">
        <v>21</v>
      </c>
      <c r="CB98" s="8"/>
      <c r="CC98" s="59" t="s">
        <v>5615</v>
      </c>
      <c r="CD98" s="59"/>
      <c r="CE98" s="555">
        <v>96.791241855301138</v>
      </c>
      <c r="CF98" s="555">
        <v>69.894190213273049</v>
      </c>
      <c r="CG98" s="555"/>
      <c r="CH98" s="555"/>
      <c r="CI98" s="408"/>
      <c r="CJ98" s="408"/>
      <c r="CK98" s="555"/>
      <c r="CL98" s="59"/>
      <c r="CM98" s="8"/>
      <c r="CN98" s="8"/>
    </row>
    <row r="99" spans="1:92" x14ac:dyDescent="0.45">
      <c r="A99" s="9">
        <v>80</v>
      </c>
      <c r="B99" s="9" t="s">
        <v>190</v>
      </c>
      <c r="C99" s="244" t="s">
        <v>1825</v>
      </c>
      <c r="D99" s="63"/>
      <c r="E99" s="245" t="s">
        <v>1945</v>
      </c>
      <c r="F99" s="56" t="s">
        <v>1946</v>
      </c>
      <c r="G99" s="224"/>
      <c r="H99" s="9"/>
      <c r="I99" s="60">
        <v>151.73760191951411</v>
      </c>
      <c r="J99" s="60">
        <v>154.10850194950652</v>
      </c>
      <c r="K99" s="60">
        <v>182.55930230941541</v>
      </c>
      <c r="L99" s="47">
        <v>2545.1213799249426</v>
      </c>
      <c r="M99" s="47">
        <v>2631.575623499516</v>
      </c>
      <c r="N99" s="47">
        <v>2702.8487242621095</v>
      </c>
      <c r="O99" s="59">
        <v>24.302522083003687</v>
      </c>
      <c r="P99" s="59">
        <v>439.13864326341434</v>
      </c>
      <c r="Q99" s="59">
        <v>250.01894806469875</v>
      </c>
      <c r="R99" s="58"/>
      <c r="S99" s="55" t="s">
        <v>101</v>
      </c>
      <c r="T99" s="8">
        <v>19.208512230341693</v>
      </c>
      <c r="U99" s="55" t="s">
        <v>101</v>
      </c>
      <c r="V99" s="8">
        <v>12.005320143963557</v>
      </c>
      <c r="W99" s="71" t="s">
        <v>121</v>
      </c>
      <c r="X99" s="8">
        <v>10</v>
      </c>
      <c r="Y99" s="224" t="s">
        <v>82</v>
      </c>
      <c r="Z99" s="8">
        <v>82.938305036537614</v>
      </c>
      <c r="AA99" s="224" t="s">
        <v>82</v>
      </c>
      <c r="AB99" s="8">
        <v>29.620823227334864</v>
      </c>
      <c r="AC99" s="55" t="s">
        <v>101</v>
      </c>
      <c r="AD99" s="55" t="s">
        <v>82</v>
      </c>
      <c r="AE99" s="8">
        <v>18.069673664468436</v>
      </c>
      <c r="AF99" s="8">
        <v>8.1333333333333329</v>
      </c>
      <c r="AG99" s="244" t="s">
        <v>121</v>
      </c>
      <c r="AH99" s="224" t="s">
        <v>82</v>
      </c>
      <c r="AI99" s="8">
        <v>17.751228924665622</v>
      </c>
      <c r="AJ99" s="8">
        <v>7.8</v>
      </c>
      <c r="AK99" s="55" t="s">
        <v>101</v>
      </c>
      <c r="AL99" s="72" t="s">
        <v>189</v>
      </c>
      <c r="AM99" s="8">
        <v>15.44134690713363</v>
      </c>
      <c r="AN99" s="8">
        <v>8.6333333333333329</v>
      </c>
      <c r="AO99" s="55" t="s">
        <v>101</v>
      </c>
      <c r="AP99" s="244" t="s">
        <v>237</v>
      </c>
      <c r="AQ99" s="8">
        <v>15.088847684453308</v>
      </c>
      <c r="AR99" s="8">
        <v>8.5333333333333332</v>
      </c>
      <c r="AS99" s="71" t="s">
        <v>121</v>
      </c>
      <c r="AT99" s="72" t="s">
        <v>189</v>
      </c>
      <c r="AU99" s="8">
        <v>15.036530293931998</v>
      </c>
      <c r="AV99" s="8">
        <v>8.3000000000000007</v>
      </c>
      <c r="AW99" s="58"/>
      <c r="AX99" s="55" t="s">
        <v>101</v>
      </c>
      <c r="AY99" s="8">
        <v>19.936852719555361</v>
      </c>
      <c r="AZ99" s="55" t="s">
        <v>101</v>
      </c>
      <c r="BA99" s="8">
        <v>4.9842131798888403</v>
      </c>
      <c r="BB99" s="224" t="s">
        <v>3583</v>
      </c>
      <c r="BC99" s="8">
        <v>3</v>
      </c>
      <c r="BD99" s="55" t="s">
        <v>82</v>
      </c>
      <c r="BE99" s="8">
        <v>107.5197965474989</v>
      </c>
      <c r="BF99" s="224" t="s">
        <v>82</v>
      </c>
      <c r="BG99" s="8">
        <v>1.9549053917727073</v>
      </c>
      <c r="BH99" s="224" t="s">
        <v>101</v>
      </c>
      <c r="BI99" s="224" t="s">
        <v>82</v>
      </c>
      <c r="BJ99" s="8">
        <v>10.287777836834188</v>
      </c>
      <c r="BK99" s="8">
        <v>19.333333333333332</v>
      </c>
      <c r="BL99" s="244" t="s">
        <v>121</v>
      </c>
      <c r="BM99" s="224" t="s">
        <v>82</v>
      </c>
      <c r="BN99" s="8">
        <v>9.8766497122915755</v>
      </c>
      <c r="BO99" s="8">
        <v>19.333333333333332</v>
      </c>
      <c r="BP99" s="224" t="s">
        <v>101</v>
      </c>
      <c r="BQ99" s="72" t="s">
        <v>189</v>
      </c>
      <c r="BR99" s="8">
        <v>9.3695037286660945</v>
      </c>
      <c r="BS99" s="8">
        <v>19.333333333333332</v>
      </c>
      <c r="BT99" s="71" t="s">
        <v>121</v>
      </c>
      <c r="BU99" s="247" t="s">
        <v>189</v>
      </c>
      <c r="BV99" s="8">
        <v>8.9583756041234821</v>
      </c>
      <c r="BW99" s="8">
        <v>19.333333333333332</v>
      </c>
      <c r="BX99" s="55" t="s">
        <v>101</v>
      </c>
      <c r="BY99" s="244" t="s">
        <v>237</v>
      </c>
      <c r="BZ99" s="8">
        <v>8.7396663926586431</v>
      </c>
      <c r="CA99" s="8">
        <v>21</v>
      </c>
      <c r="CB99" s="8"/>
      <c r="CC99" s="59" t="s">
        <v>4117</v>
      </c>
      <c r="CD99" s="59" t="s">
        <v>4118</v>
      </c>
      <c r="CE99" s="555">
        <v>122.17550632254286</v>
      </c>
      <c r="CF99" s="555">
        <v>110.56668480622294</v>
      </c>
      <c r="CG99" s="555" t="s">
        <v>4115</v>
      </c>
      <c r="CH99" s="555" t="s">
        <v>4116</v>
      </c>
      <c r="CI99" s="408">
        <v>245.12724328199315</v>
      </c>
      <c r="CJ99" s="408">
        <v>201.26871479862089</v>
      </c>
      <c r="CK99" s="555" t="s">
        <v>4114</v>
      </c>
      <c r="CL99" s="59"/>
      <c r="CM99" s="8">
        <v>250.01894806469875</v>
      </c>
      <c r="CN99" s="8">
        <v>201.26871479862089</v>
      </c>
    </row>
    <row r="100" spans="1:92" x14ac:dyDescent="0.45">
      <c r="A100" s="9">
        <v>81</v>
      </c>
      <c r="B100" s="9" t="s">
        <v>1309</v>
      </c>
      <c r="C100" s="57" t="s">
        <v>1826</v>
      </c>
      <c r="D100" s="78" t="s">
        <v>1793</v>
      </c>
      <c r="E100" s="56" t="s">
        <v>1861</v>
      </c>
      <c r="F100" s="62" t="s">
        <v>1947</v>
      </c>
      <c r="G100" s="61" t="s">
        <v>1948</v>
      </c>
      <c r="H100" s="9"/>
      <c r="I100" s="60">
        <v>142.25400179954448</v>
      </c>
      <c r="J100" s="60">
        <v>107.48080135965583</v>
      </c>
      <c r="K100" s="60">
        <v>85.35240107972669</v>
      </c>
      <c r="L100" s="47">
        <v>1362.5040814388021</v>
      </c>
      <c r="M100" s="47">
        <v>1194.1918075988472</v>
      </c>
      <c r="N100" s="47">
        <v>1074.6402629144961</v>
      </c>
      <c r="O100" s="59">
        <v>8.2492338506948624</v>
      </c>
      <c r="P100" s="59">
        <v>134.89747235485001</v>
      </c>
      <c r="Q100" s="59">
        <v>79.431226929377459</v>
      </c>
      <c r="R100" s="58"/>
      <c r="S100" s="49" t="s">
        <v>6</v>
      </c>
      <c r="T100" s="8">
        <v>6.1211440647836008</v>
      </c>
      <c r="U100" s="49" t="s">
        <v>115</v>
      </c>
      <c r="V100" s="8">
        <v>8.779366756643892</v>
      </c>
      <c r="W100" s="49" t="s">
        <v>115</v>
      </c>
      <c r="X100" s="8">
        <v>13.333</v>
      </c>
      <c r="Y100" s="246" t="s">
        <v>182</v>
      </c>
      <c r="Z100" s="8">
        <v>69.281920863781352</v>
      </c>
      <c r="AA100" s="62" t="s">
        <v>52</v>
      </c>
      <c r="AB100" s="8">
        <v>36.992071878457551</v>
      </c>
      <c r="AC100" s="49" t="s">
        <v>115</v>
      </c>
      <c r="AD100" s="49" t="s">
        <v>182</v>
      </c>
      <c r="AE100" s="8">
        <v>16.352727392191351</v>
      </c>
      <c r="AF100" s="8">
        <v>6.25</v>
      </c>
      <c r="AG100" s="246" t="s">
        <v>6</v>
      </c>
      <c r="AH100" s="246" t="s">
        <v>182</v>
      </c>
      <c r="AI100" s="8">
        <v>16.166860713273259</v>
      </c>
      <c r="AJ100" s="8">
        <v>6.3888888888888884</v>
      </c>
      <c r="AK100" s="49" t="s">
        <v>115</v>
      </c>
      <c r="AL100" s="49" t="s">
        <v>301</v>
      </c>
      <c r="AM100" s="8">
        <v>15.685495518686414</v>
      </c>
      <c r="AN100" s="8">
        <v>5</v>
      </c>
      <c r="AO100" s="49" t="s">
        <v>115</v>
      </c>
      <c r="AP100" s="57" t="s">
        <v>208</v>
      </c>
      <c r="AQ100" s="8">
        <v>15.602848612720456</v>
      </c>
      <c r="AR100" s="8">
        <v>5.3</v>
      </c>
      <c r="AS100" s="49" t="s">
        <v>6</v>
      </c>
      <c r="AT100" s="49" t="s">
        <v>301</v>
      </c>
      <c r="AU100" s="8">
        <v>15.542174875836826</v>
      </c>
      <c r="AV100" s="8">
        <v>5.0925925925925926</v>
      </c>
      <c r="AW100" s="58"/>
      <c r="AX100" s="49" t="s">
        <v>6</v>
      </c>
      <c r="AY100" s="8">
        <v>5.4383248561457878</v>
      </c>
      <c r="AZ100" s="49" t="s">
        <v>6</v>
      </c>
      <c r="BA100" s="8">
        <v>2.7191624280728939</v>
      </c>
      <c r="BB100" s="246" t="s">
        <v>115</v>
      </c>
      <c r="BC100" s="8">
        <v>4.5</v>
      </c>
      <c r="BD100" s="13" t="s">
        <v>52</v>
      </c>
      <c r="BE100" s="8">
        <v>121.2046315206151</v>
      </c>
      <c r="BF100" s="246" t="s">
        <v>182</v>
      </c>
      <c r="BG100" s="8">
        <v>1.8338601684232767</v>
      </c>
      <c r="BH100" s="246" t="s">
        <v>115</v>
      </c>
      <c r="BI100" s="246" t="s">
        <v>182</v>
      </c>
      <c r="BJ100" s="8">
        <v>9.6289217116431587</v>
      </c>
      <c r="BK100" s="8">
        <v>13.222222222222221</v>
      </c>
      <c r="BL100" s="246" t="s">
        <v>6</v>
      </c>
      <c r="BM100" s="246" t="s">
        <v>182</v>
      </c>
      <c r="BN100" s="8">
        <v>9.3729350948666106</v>
      </c>
      <c r="BO100" s="8">
        <v>14.75</v>
      </c>
      <c r="BP100" s="246" t="s">
        <v>115</v>
      </c>
      <c r="BQ100" s="13" t="s">
        <v>52</v>
      </c>
      <c r="BR100" s="8">
        <v>9.3547230780750965</v>
      </c>
      <c r="BS100" s="8">
        <v>16.555555555555557</v>
      </c>
      <c r="BT100" s="49" t="s">
        <v>6</v>
      </c>
      <c r="BU100" s="62" t="s">
        <v>52</v>
      </c>
      <c r="BV100" s="8">
        <v>9.1237823790211205</v>
      </c>
      <c r="BW100" s="8">
        <v>18.5</v>
      </c>
      <c r="BX100" s="49" t="s">
        <v>115</v>
      </c>
      <c r="BY100" s="57" t="s">
        <v>208</v>
      </c>
      <c r="BZ100" s="8">
        <v>9.1194911993725452</v>
      </c>
      <c r="CA100" s="8">
        <v>11</v>
      </c>
      <c r="CB100" s="8"/>
      <c r="CC100" s="59" t="s">
        <v>4119</v>
      </c>
      <c r="CD100" s="59"/>
      <c r="CE100" s="555">
        <v>79.431226929377459</v>
      </c>
      <c r="CF100" s="555">
        <v>56.52316585358615</v>
      </c>
      <c r="CG100" s="555"/>
      <c r="CH100" s="555"/>
      <c r="CI100" s="408"/>
      <c r="CJ100" s="408"/>
      <c r="CK100" s="555"/>
      <c r="CL100" s="8"/>
      <c r="CM100" s="8"/>
      <c r="CN100" s="8"/>
    </row>
    <row r="101" spans="1:92" x14ac:dyDescent="0.45">
      <c r="A101" s="9">
        <v>82</v>
      </c>
      <c r="B101" s="9" t="s">
        <v>181</v>
      </c>
      <c r="C101" s="57" t="s">
        <v>1826</v>
      </c>
      <c r="D101" s="78" t="s">
        <v>1793</v>
      </c>
      <c r="E101" s="56" t="s">
        <v>1861</v>
      </c>
      <c r="F101" s="62" t="s">
        <v>1947</v>
      </c>
      <c r="G101" s="61" t="s">
        <v>1948</v>
      </c>
      <c r="H101" s="9"/>
      <c r="I101" s="60">
        <v>188.09140237939769</v>
      </c>
      <c r="J101" s="60">
        <v>145.41520183953435</v>
      </c>
      <c r="K101" s="60">
        <v>120.12560151961533</v>
      </c>
      <c r="L101" s="47">
        <v>2485.9456953959084</v>
      </c>
      <c r="M101" s="47">
        <v>2210.0879339734079</v>
      </c>
      <c r="N101" s="47">
        <v>2011.6104657764747</v>
      </c>
      <c r="O101" s="59">
        <v>15.234496794454746</v>
      </c>
      <c r="P101" s="59">
        <v>325.02788965712062</v>
      </c>
      <c r="Q101" s="59">
        <v>218.30489181329148</v>
      </c>
      <c r="R101" s="58"/>
      <c r="S101" s="49" t="s">
        <v>74</v>
      </c>
      <c r="T101" s="8">
        <v>10.02838731421109</v>
      </c>
      <c r="U101" s="49" t="s">
        <v>6</v>
      </c>
      <c r="V101" s="8">
        <v>11.101843550940453</v>
      </c>
      <c r="W101" s="49" t="s">
        <v>74</v>
      </c>
      <c r="X101" s="8">
        <v>13.635999999999999</v>
      </c>
      <c r="Y101" s="246" t="s">
        <v>1469</v>
      </c>
      <c r="Z101" s="8">
        <v>158.99677799869406</v>
      </c>
      <c r="AA101" s="62" t="s">
        <v>52</v>
      </c>
      <c r="AB101" s="8">
        <v>48.451422023420854</v>
      </c>
      <c r="AC101" s="49" t="s">
        <v>115</v>
      </c>
      <c r="AD101" s="49" t="s">
        <v>1469</v>
      </c>
      <c r="AE101" s="8">
        <v>21.334993471883404</v>
      </c>
      <c r="AF101" s="8">
        <v>11.5</v>
      </c>
      <c r="AG101" s="246" t="s">
        <v>115</v>
      </c>
      <c r="AH101" s="246" t="s">
        <v>1469</v>
      </c>
      <c r="AI101" s="8">
        <v>21.334993471883404</v>
      </c>
      <c r="AJ101" s="8">
        <v>11.5</v>
      </c>
      <c r="AK101" s="49" t="s">
        <v>6</v>
      </c>
      <c r="AL101" s="49" t="s">
        <v>1469</v>
      </c>
      <c r="AM101" s="8">
        <v>20.84729453112346</v>
      </c>
      <c r="AN101" s="8">
        <v>12.1</v>
      </c>
      <c r="AO101" s="49" t="s">
        <v>115</v>
      </c>
      <c r="AP101" s="246" t="s">
        <v>301</v>
      </c>
      <c r="AQ101" s="8">
        <v>20.406747778411294</v>
      </c>
      <c r="AR101" s="8">
        <v>5</v>
      </c>
      <c r="AS101" s="49" t="s">
        <v>115</v>
      </c>
      <c r="AT101" s="49" t="s">
        <v>301</v>
      </c>
      <c r="AU101" s="8">
        <v>20.406747778411294</v>
      </c>
      <c r="AV101" s="8">
        <v>5</v>
      </c>
      <c r="AW101" s="58"/>
      <c r="AX101" s="49" t="s">
        <v>74</v>
      </c>
      <c r="AY101" s="8">
        <v>8.3355646927965097</v>
      </c>
      <c r="AZ101" s="49" t="s">
        <v>6</v>
      </c>
      <c r="BA101" s="8">
        <v>3.4342258771186041</v>
      </c>
      <c r="BB101" s="246" t="s">
        <v>3580</v>
      </c>
      <c r="BC101" s="8">
        <v>4.5</v>
      </c>
      <c r="BD101" s="49" t="s">
        <v>1469</v>
      </c>
      <c r="BE101" s="8">
        <v>221.06694078389532</v>
      </c>
      <c r="BF101" s="246" t="s">
        <v>1469</v>
      </c>
      <c r="BG101" s="8">
        <v>2.7633367597986913</v>
      </c>
      <c r="BH101" s="246" t="s">
        <v>115</v>
      </c>
      <c r="BI101" s="246" t="s">
        <v>1469</v>
      </c>
      <c r="BJ101" s="8">
        <v>14.329642439699944</v>
      </c>
      <c r="BK101" s="8">
        <v>18.777777777777779</v>
      </c>
      <c r="BL101" s="246" t="s">
        <v>115</v>
      </c>
      <c r="BM101" s="246" t="s">
        <v>1469</v>
      </c>
      <c r="BN101" s="8">
        <v>14.329642439699944</v>
      </c>
      <c r="BO101" s="8">
        <v>18.777777777777779</v>
      </c>
      <c r="BP101" s="246" t="s">
        <v>6</v>
      </c>
      <c r="BQ101" s="49" t="s">
        <v>1469</v>
      </c>
      <c r="BR101" s="8">
        <v>13.797688491727021</v>
      </c>
      <c r="BS101" s="8">
        <v>21</v>
      </c>
      <c r="BT101" s="49" t="s">
        <v>115</v>
      </c>
      <c r="BU101" s="57" t="s">
        <v>180</v>
      </c>
      <c r="BV101" s="8">
        <v>13.039775771171026</v>
      </c>
      <c r="BW101" s="8">
        <v>15.444444444444445</v>
      </c>
      <c r="BX101" s="49" t="s">
        <v>115</v>
      </c>
      <c r="BY101" s="57" t="s">
        <v>180</v>
      </c>
      <c r="BZ101" s="8">
        <v>13.039775771171026</v>
      </c>
      <c r="CA101" s="8">
        <v>15.444444444444445</v>
      </c>
      <c r="CB101" s="8"/>
      <c r="CC101" s="59" t="s">
        <v>4121</v>
      </c>
      <c r="CD101" s="59" t="s">
        <v>4122</v>
      </c>
      <c r="CE101" s="555">
        <v>109.22365862937457</v>
      </c>
      <c r="CF101" s="555">
        <v>98.500604890291328</v>
      </c>
      <c r="CG101" s="555" t="s">
        <v>4120</v>
      </c>
      <c r="CH101" s="555"/>
      <c r="CI101" s="408">
        <v>218.30489181329148</v>
      </c>
      <c r="CJ101" s="408">
        <v>171.27469059885507</v>
      </c>
      <c r="CK101" s="555"/>
      <c r="CL101" s="8"/>
      <c r="CM101" s="8"/>
      <c r="CN101" s="8"/>
    </row>
    <row r="102" spans="1:92" x14ac:dyDescent="0.45">
      <c r="A102" s="9">
        <v>83</v>
      </c>
      <c r="B102" s="9" t="s">
        <v>1307</v>
      </c>
      <c r="C102" s="62" t="s">
        <v>1811</v>
      </c>
      <c r="D102" s="63"/>
      <c r="E102" s="54" t="s">
        <v>1907</v>
      </c>
      <c r="F102" s="245" t="s">
        <v>1819</v>
      </c>
      <c r="G102" s="78" t="s">
        <v>1892</v>
      </c>
      <c r="H102" s="9"/>
      <c r="I102" s="60">
        <v>109.85170138964823</v>
      </c>
      <c r="J102" s="60">
        <v>102.739001299671</v>
      </c>
      <c r="K102" s="60">
        <v>123.28680155960521</v>
      </c>
      <c r="L102" s="47">
        <v>1236.3252822650843</v>
      </c>
      <c r="M102" s="47">
        <v>1246.3474863747651</v>
      </c>
      <c r="N102" s="47">
        <v>1254.423714134585</v>
      </c>
      <c r="O102" s="59">
        <v>11.459554024085376</v>
      </c>
      <c r="P102" s="59">
        <v>136.08574003659137</v>
      </c>
      <c r="Q102" s="59">
        <v>84.892558582306876</v>
      </c>
      <c r="R102" s="58"/>
      <c r="S102" s="14" t="s">
        <v>158</v>
      </c>
      <c r="T102" s="8">
        <v>10.227542916730451</v>
      </c>
      <c r="U102" s="13" t="s">
        <v>133</v>
      </c>
      <c r="V102" s="8">
        <v>8.5911020833788942</v>
      </c>
      <c r="W102" s="67" t="s">
        <v>27</v>
      </c>
      <c r="X102" s="8">
        <v>15</v>
      </c>
      <c r="Y102" s="243" t="s">
        <v>210</v>
      </c>
      <c r="Z102" s="8">
        <v>40.546612500273362</v>
      </c>
      <c r="AA102" s="77" t="s">
        <v>169</v>
      </c>
      <c r="AB102" s="8">
        <v>16.436706452657035</v>
      </c>
      <c r="AC102" s="13" t="s">
        <v>133</v>
      </c>
      <c r="AD102" s="70" t="s">
        <v>169</v>
      </c>
      <c r="AE102" s="8">
        <v>11.875308563541836</v>
      </c>
      <c r="AF102" s="8">
        <v>5.7333333333333334</v>
      </c>
      <c r="AG102" s="245" t="s">
        <v>27</v>
      </c>
      <c r="AH102" s="77" t="s">
        <v>169</v>
      </c>
      <c r="AI102" s="8">
        <v>11.716866236048752</v>
      </c>
      <c r="AJ102" s="8">
        <v>4.6222222222222227</v>
      </c>
      <c r="AK102" s="13" t="s">
        <v>133</v>
      </c>
      <c r="AL102" s="14" t="s">
        <v>203</v>
      </c>
      <c r="AM102" s="8">
        <v>11.492104954043063</v>
      </c>
      <c r="AN102" s="8">
        <v>5.7333333333333334</v>
      </c>
      <c r="AO102" s="14" t="s">
        <v>158</v>
      </c>
      <c r="AP102" s="77" t="s">
        <v>169</v>
      </c>
      <c r="AQ102" s="8">
        <v>11.490610188876831</v>
      </c>
      <c r="AR102" s="8">
        <v>6.4</v>
      </c>
      <c r="AS102" s="67" t="s">
        <v>27</v>
      </c>
      <c r="AT102" s="14" t="s">
        <v>203</v>
      </c>
      <c r="AU102" s="8">
        <v>11.241546374266619</v>
      </c>
      <c r="AV102" s="8">
        <v>4.6222222222222227</v>
      </c>
      <c r="AW102" s="58"/>
      <c r="AX102" s="14" t="s">
        <v>158</v>
      </c>
      <c r="AY102" s="8">
        <v>8.7115894375533056</v>
      </c>
      <c r="AZ102" s="13" t="s">
        <v>133</v>
      </c>
      <c r="BA102" s="8">
        <v>3.5705298125177687</v>
      </c>
      <c r="BB102" s="245" t="s">
        <v>27</v>
      </c>
      <c r="BC102" s="8">
        <v>4</v>
      </c>
      <c r="BD102" s="14" t="s">
        <v>210</v>
      </c>
      <c r="BE102" s="8">
        <v>52.410596250355368</v>
      </c>
      <c r="BF102" s="77" t="s">
        <v>169</v>
      </c>
      <c r="BG102" s="8">
        <v>1.4566435466368557</v>
      </c>
      <c r="BH102" s="245" t="s">
        <v>27</v>
      </c>
      <c r="BI102" s="77" t="s">
        <v>169</v>
      </c>
      <c r="BJ102" s="8">
        <v>7.408015914396147</v>
      </c>
      <c r="BK102" s="8">
        <v>9.75</v>
      </c>
      <c r="BL102" s="243" t="s">
        <v>158</v>
      </c>
      <c r="BM102" s="77" t="s">
        <v>169</v>
      </c>
      <c r="BN102" s="8">
        <v>6.6995469079383794</v>
      </c>
      <c r="BO102" s="8">
        <v>12.666666666666666</v>
      </c>
      <c r="BP102" s="245" t="s">
        <v>27</v>
      </c>
      <c r="BQ102" s="14" t="s">
        <v>203</v>
      </c>
      <c r="BR102" s="8">
        <v>6.1585462223996039</v>
      </c>
      <c r="BS102" s="8">
        <v>12.25</v>
      </c>
      <c r="BT102" s="13" t="s">
        <v>133</v>
      </c>
      <c r="BU102" s="77" t="s">
        <v>169</v>
      </c>
      <c r="BV102" s="8">
        <v>6.1333403162892379</v>
      </c>
      <c r="BW102" s="8">
        <v>18.5</v>
      </c>
      <c r="BX102" s="67" t="s">
        <v>27</v>
      </c>
      <c r="BY102" s="243" t="s">
        <v>210</v>
      </c>
      <c r="BZ102" s="8">
        <v>5.8167178219494904</v>
      </c>
      <c r="CA102" s="8">
        <v>14.75</v>
      </c>
      <c r="CB102" s="8"/>
      <c r="CC102" s="59" t="s">
        <v>5616</v>
      </c>
      <c r="CD102" s="59"/>
      <c r="CE102" s="555">
        <v>84.892558582306876</v>
      </c>
      <c r="CF102" s="555">
        <v>62.112251805095461</v>
      </c>
      <c r="CG102" s="555"/>
      <c r="CH102" s="555"/>
      <c r="CI102" s="408"/>
      <c r="CJ102" s="408"/>
      <c r="CK102" s="555"/>
      <c r="CL102" s="8"/>
      <c r="CM102" s="8"/>
      <c r="CN102" s="8"/>
    </row>
    <row r="103" spans="1:92" x14ac:dyDescent="0.45">
      <c r="A103" s="9">
        <v>83</v>
      </c>
      <c r="B103" s="9" t="s">
        <v>3931</v>
      </c>
      <c r="C103" s="56" t="s">
        <v>1798</v>
      </c>
      <c r="D103" s="63"/>
      <c r="E103" s="243" t="s">
        <v>1934</v>
      </c>
      <c r="F103" s="245" t="s">
        <v>1935</v>
      </c>
      <c r="G103" s="224"/>
      <c r="H103" s="9"/>
      <c r="I103" s="60">
        <v>149.36670188952169</v>
      </c>
      <c r="J103" s="60">
        <v>101.94870128967354</v>
      </c>
      <c r="K103" s="60">
        <v>123.28680155960521</v>
      </c>
      <c r="L103" s="47">
        <v>1674.5685611184267</v>
      </c>
      <c r="M103" s="47">
        <v>1521.8366892173387</v>
      </c>
      <c r="N103" s="47">
        <v>1409.7436383617207</v>
      </c>
      <c r="O103" s="59">
        <v>11.37955899757759</v>
      </c>
      <c r="P103" s="59">
        <v>175.48870305086831</v>
      </c>
      <c r="Q103" s="59">
        <v>110.53031212239236</v>
      </c>
      <c r="R103" s="58"/>
      <c r="S103" s="53" t="s">
        <v>53</v>
      </c>
      <c r="T103" s="8">
        <v>14.443003170056953</v>
      </c>
      <c r="U103" s="53" t="s">
        <v>53</v>
      </c>
      <c r="V103" s="8">
        <v>11.110002438505347</v>
      </c>
      <c r="W103" s="67" t="s">
        <v>27</v>
      </c>
      <c r="X103" s="8">
        <v>15</v>
      </c>
      <c r="Y103" s="243" t="s">
        <v>1503</v>
      </c>
      <c r="Z103" s="8">
        <v>68.215015850284757</v>
      </c>
      <c r="AA103" s="243" t="s">
        <v>1503</v>
      </c>
      <c r="AB103" s="8">
        <v>34.107507925142379</v>
      </c>
      <c r="AC103" s="67" t="s">
        <v>27</v>
      </c>
      <c r="AD103" s="70" t="s">
        <v>169</v>
      </c>
      <c r="AE103" s="8">
        <v>15.421397532911888</v>
      </c>
      <c r="AF103" s="8">
        <v>4.6222222222222227</v>
      </c>
      <c r="AG103" s="56" t="s">
        <v>53</v>
      </c>
      <c r="AH103" s="77" t="s">
        <v>169</v>
      </c>
      <c r="AI103" s="8">
        <v>15.062627162602343</v>
      </c>
      <c r="AJ103" s="8">
        <v>6.7333333333333334</v>
      </c>
      <c r="AK103" s="67" t="s">
        <v>27</v>
      </c>
      <c r="AL103" s="53" t="s">
        <v>106</v>
      </c>
      <c r="AM103" s="8">
        <v>14.350497165654303</v>
      </c>
      <c r="AN103" s="8">
        <v>3.8222222222222229</v>
      </c>
      <c r="AO103" s="53" t="s">
        <v>53</v>
      </c>
      <c r="AP103" s="56" t="s">
        <v>106</v>
      </c>
      <c r="AQ103" s="8">
        <v>14.324385228147481</v>
      </c>
      <c r="AR103" s="8">
        <v>5.9333333333333336</v>
      </c>
      <c r="AS103" s="53" t="s">
        <v>53</v>
      </c>
      <c r="AT103" s="14" t="s">
        <v>1503</v>
      </c>
      <c r="AU103" s="8">
        <v>14.176336503390285</v>
      </c>
      <c r="AV103" s="8">
        <v>15</v>
      </c>
      <c r="AW103" s="58"/>
      <c r="AX103" s="53" t="s">
        <v>53</v>
      </c>
      <c r="AY103" s="8">
        <v>11.485542472644424</v>
      </c>
      <c r="AZ103" s="53" t="s">
        <v>53</v>
      </c>
      <c r="BA103" s="8">
        <v>3.8285141575481414</v>
      </c>
      <c r="BB103" s="245" t="s">
        <v>27</v>
      </c>
      <c r="BC103" s="8">
        <v>4</v>
      </c>
      <c r="BD103" s="14" t="s">
        <v>1503</v>
      </c>
      <c r="BE103" s="8">
        <v>88.379520605370189</v>
      </c>
      <c r="BF103" s="77" t="s">
        <v>169</v>
      </c>
      <c r="BG103" s="8">
        <v>1.9703385531352104</v>
      </c>
      <c r="BH103" s="245" t="s">
        <v>27</v>
      </c>
      <c r="BI103" s="77" t="s">
        <v>169</v>
      </c>
      <c r="BJ103" s="8">
        <v>9.7130576102220978</v>
      </c>
      <c r="BK103" s="8">
        <v>9.75</v>
      </c>
      <c r="BL103" s="245" t="s">
        <v>27</v>
      </c>
      <c r="BM103" s="243" t="s">
        <v>1503</v>
      </c>
      <c r="BN103" s="8">
        <v>8.7341571910591309</v>
      </c>
      <c r="BO103" s="8">
        <v>14.75</v>
      </c>
      <c r="BP103" s="56" t="s">
        <v>53</v>
      </c>
      <c r="BQ103" s="70" t="s">
        <v>169</v>
      </c>
      <c r="BR103" s="8">
        <v>7.8993476076846552</v>
      </c>
      <c r="BS103" s="8">
        <v>16</v>
      </c>
      <c r="BT103" s="67" t="s">
        <v>27</v>
      </c>
      <c r="BU103" s="56" t="s">
        <v>106</v>
      </c>
      <c r="BV103" s="8">
        <v>7.5223459825091137</v>
      </c>
      <c r="BW103" s="8">
        <v>9.75</v>
      </c>
      <c r="BX103" s="53" t="s">
        <v>53</v>
      </c>
      <c r="BY103" s="243" t="s">
        <v>1503</v>
      </c>
      <c r="BZ103" s="8">
        <v>7.2695434897269466</v>
      </c>
      <c r="CA103" s="8">
        <v>24.571428571428569</v>
      </c>
      <c r="CB103" s="8"/>
      <c r="CC103" s="59" t="s">
        <v>4123</v>
      </c>
      <c r="CD103" s="59" t="s">
        <v>4124</v>
      </c>
      <c r="CE103" s="555">
        <v>98.397224659286834</v>
      </c>
      <c r="CF103" s="555">
        <v>82.763093034152277</v>
      </c>
      <c r="CG103" s="555"/>
      <c r="CH103" s="555"/>
      <c r="CI103" s="408"/>
      <c r="CJ103" s="408"/>
      <c r="CK103" s="555"/>
      <c r="CL103" s="8"/>
      <c r="CM103" s="8"/>
      <c r="CN103" s="8"/>
    </row>
    <row r="104" spans="1:92" x14ac:dyDescent="0.45">
      <c r="A104" s="9">
        <v>84</v>
      </c>
      <c r="B104" s="9" t="s">
        <v>1305</v>
      </c>
      <c r="C104" s="62" t="s">
        <v>1811</v>
      </c>
      <c r="D104" s="63"/>
      <c r="E104" s="54" t="s">
        <v>1907</v>
      </c>
      <c r="F104" s="245" t="s">
        <v>1819</v>
      </c>
      <c r="G104" s="78" t="s">
        <v>1892</v>
      </c>
      <c r="H104" s="9"/>
      <c r="I104" s="60">
        <v>136.72190172956218</v>
      </c>
      <c r="J104" s="60">
        <v>77.449400979751985</v>
      </c>
      <c r="K104" s="60">
        <v>99.577801259681138</v>
      </c>
      <c r="L104" s="47">
        <v>1200.6830738947633</v>
      </c>
      <c r="M104" s="47">
        <v>1035.9666883262157</v>
      </c>
      <c r="N104" s="47">
        <v>920.61853156770724</v>
      </c>
      <c r="O104" s="59">
        <v>7.1163348274389531</v>
      </c>
      <c r="P104" s="59">
        <v>108.07571335848769</v>
      </c>
      <c r="Q104" s="59">
        <v>62.472898692220127</v>
      </c>
      <c r="R104" s="58"/>
      <c r="S104" s="14" t="s">
        <v>1501</v>
      </c>
      <c r="T104" s="8">
        <v>9.2033141037737298</v>
      </c>
      <c r="U104" s="13" t="s">
        <v>290</v>
      </c>
      <c r="V104" s="8">
        <v>9.4533141037737298</v>
      </c>
      <c r="W104" s="13" t="s">
        <v>290</v>
      </c>
      <c r="X104" s="8">
        <v>12.5</v>
      </c>
      <c r="Y104" s="243" t="s">
        <v>1503</v>
      </c>
      <c r="Z104" s="8">
        <v>74.829826933963574</v>
      </c>
      <c r="AA104" s="243" t="s">
        <v>1503</v>
      </c>
      <c r="AB104" s="8">
        <v>37.414913466981787</v>
      </c>
      <c r="AC104" s="13" t="s">
        <v>290</v>
      </c>
      <c r="AD104" s="14" t="s">
        <v>146</v>
      </c>
      <c r="AE104" s="8">
        <v>15.186991053564899</v>
      </c>
      <c r="AF104" s="8">
        <v>4.9666666666666668</v>
      </c>
      <c r="AG104" s="62" t="s">
        <v>290</v>
      </c>
      <c r="AH104" s="243" t="s">
        <v>1503</v>
      </c>
      <c r="AI104" s="8">
        <v>15.045633976415342</v>
      </c>
      <c r="AJ104" s="8">
        <v>10</v>
      </c>
      <c r="AK104" s="14" t="s">
        <v>1501</v>
      </c>
      <c r="AL104" s="14" t="s">
        <v>146</v>
      </c>
      <c r="AM104" s="8">
        <v>14.3605204086192</v>
      </c>
      <c r="AN104" s="8">
        <v>5.6333333333333329</v>
      </c>
      <c r="AO104" s="13" t="s">
        <v>290</v>
      </c>
      <c r="AP104" s="243" t="s">
        <v>203</v>
      </c>
      <c r="AQ104" s="8">
        <v>14.077710233056342</v>
      </c>
      <c r="AR104" s="8">
        <v>5.0666666666666664</v>
      </c>
      <c r="AS104" s="14" t="s">
        <v>1501</v>
      </c>
      <c r="AT104" s="14" t="s">
        <v>1503</v>
      </c>
      <c r="AU104" s="8">
        <v>13.905247330975072</v>
      </c>
      <c r="AV104" s="8">
        <v>12</v>
      </c>
      <c r="AW104" s="58"/>
      <c r="AX104" s="14" t="s">
        <v>1501</v>
      </c>
      <c r="AY104" s="8">
        <v>7.3985850009435099</v>
      </c>
      <c r="AZ104" s="14" t="s">
        <v>1501</v>
      </c>
      <c r="BA104" s="8">
        <v>3.699292500471755</v>
      </c>
      <c r="BB104" s="62" t="s">
        <v>290</v>
      </c>
      <c r="BC104" s="8">
        <v>3.5</v>
      </c>
      <c r="BD104" s="14" t="s">
        <v>1503</v>
      </c>
      <c r="BE104" s="8">
        <v>96.978775014152646</v>
      </c>
      <c r="BF104" s="243" t="s">
        <v>1503</v>
      </c>
      <c r="BG104" s="8">
        <v>1.7632504548027754</v>
      </c>
      <c r="BH104" s="62" t="s">
        <v>290</v>
      </c>
      <c r="BI104" s="243" t="s">
        <v>1503</v>
      </c>
      <c r="BJ104" s="8">
        <v>8.7788026009314475</v>
      </c>
      <c r="BK104" s="8">
        <v>16.714285714285715</v>
      </c>
      <c r="BL104" s="62" t="s">
        <v>290</v>
      </c>
      <c r="BM104" s="243" t="s">
        <v>146</v>
      </c>
      <c r="BN104" s="8">
        <v>8.140081801886927</v>
      </c>
      <c r="BO104" s="8">
        <v>12.428571428571429</v>
      </c>
      <c r="BP104" s="243" t="s">
        <v>1501</v>
      </c>
      <c r="BQ104" s="14" t="s">
        <v>1503</v>
      </c>
      <c r="BR104" s="8">
        <v>7.7549221749796189</v>
      </c>
      <c r="BS104" s="8">
        <v>23</v>
      </c>
      <c r="BT104" s="14" t="s">
        <v>1501</v>
      </c>
      <c r="BU104" s="243" t="s">
        <v>146</v>
      </c>
      <c r="BV104" s="8">
        <v>7.3043841186460687</v>
      </c>
      <c r="BW104" s="8">
        <v>17</v>
      </c>
      <c r="BX104" s="13" t="s">
        <v>290</v>
      </c>
      <c r="BY104" s="243" t="s">
        <v>203</v>
      </c>
      <c r="BZ104" s="8">
        <v>7.2425031796830606</v>
      </c>
      <c r="CA104" s="8">
        <v>13.857142857142858</v>
      </c>
      <c r="CB104" s="8"/>
      <c r="CC104" s="59" t="s">
        <v>5617</v>
      </c>
      <c r="CD104" s="59"/>
      <c r="CE104" s="555">
        <v>62.472898692220127</v>
      </c>
      <c r="CF104" s="555">
        <v>43.184227648760711</v>
      </c>
      <c r="CG104" s="555"/>
      <c r="CH104" s="555"/>
      <c r="CI104" s="408"/>
      <c r="CJ104" s="408"/>
      <c r="CK104" s="555"/>
      <c r="CL104" s="8"/>
      <c r="CM104" s="8"/>
      <c r="CN104" s="8"/>
    </row>
    <row r="105" spans="1:92" x14ac:dyDescent="0.45">
      <c r="A105" s="9">
        <v>85</v>
      </c>
      <c r="B105" s="9" t="s">
        <v>204</v>
      </c>
      <c r="C105" s="62" t="s">
        <v>1811</v>
      </c>
      <c r="D105" s="63"/>
      <c r="E105" s="54" t="s">
        <v>1907</v>
      </c>
      <c r="F105" s="245" t="s">
        <v>1819</v>
      </c>
      <c r="G105" s="78" t="s">
        <v>1892</v>
      </c>
      <c r="H105" s="9"/>
      <c r="I105" s="60">
        <v>184.13990232941035</v>
      </c>
      <c r="J105" s="60">
        <v>122.49650154960774</v>
      </c>
      <c r="K105" s="60">
        <v>134.35100169956979</v>
      </c>
      <c r="L105" s="47">
        <v>2362.2736501426166</v>
      </c>
      <c r="M105" s="47">
        <v>2094.1526477430589</v>
      </c>
      <c r="N105" s="47">
        <v>1901.7386760413883</v>
      </c>
      <c r="O105" s="59">
        <v>14.623235961080644</v>
      </c>
      <c r="P105" s="59">
        <v>279.93692189402782</v>
      </c>
      <c r="Q105" s="59">
        <v>155.25557178070463</v>
      </c>
      <c r="R105" s="58"/>
      <c r="S105" s="51" t="s">
        <v>185</v>
      </c>
      <c r="T105" s="8">
        <v>11.127694628117569</v>
      </c>
      <c r="U105" s="51" t="s">
        <v>185</v>
      </c>
      <c r="V105" s="8">
        <v>13.90961828514696</v>
      </c>
      <c r="W105" s="65" t="s">
        <v>14</v>
      </c>
      <c r="X105" s="8">
        <v>10</v>
      </c>
      <c r="Y105" s="243" t="s">
        <v>1503</v>
      </c>
      <c r="Z105" s="8">
        <v>100.43554725788158</v>
      </c>
      <c r="AA105" s="243" t="s">
        <v>1503</v>
      </c>
      <c r="AB105" s="8">
        <v>50.21777362894079</v>
      </c>
      <c r="AC105" s="51" t="s">
        <v>185</v>
      </c>
      <c r="AD105" s="14" t="s">
        <v>146</v>
      </c>
      <c r="AE105" s="8">
        <v>19.143295139261415</v>
      </c>
      <c r="AF105" s="8">
        <v>6.7444444444444454</v>
      </c>
      <c r="AG105" s="74" t="s">
        <v>14</v>
      </c>
      <c r="AH105" s="243" t="s">
        <v>146</v>
      </c>
      <c r="AI105" s="8">
        <v>18.655748601505064</v>
      </c>
      <c r="AJ105" s="8">
        <v>5.6333333333333337</v>
      </c>
      <c r="AK105" s="51" t="s">
        <v>185</v>
      </c>
      <c r="AL105" s="14" t="s">
        <v>1503</v>
      </c>
      <c r="AM105" s="8">
        <v>18.564509995889757</v>
      </c>
      <c r="AN105" s="8">
        <v>15.600000000000001</v>
      </c>
      <c r="AO105" s="51" t="s">
        <v>185</v>
      </c>
      <c r="AP105" s="243" t="s">
        <v>203</v>
      </c>
      <c r="AQ105" s="8">
        <v>18.056497424094598</v>
      </c>
      <c r="AR105" s="8">
        <v>6.844444444444445</v>
      </c>
      <c r="AS105" s="65" t="s">
        <v>14</v>
      </c>
      <c r="AT105" s="14" t="s">
        <v>1503</v>
      </c>
      <c r="AU105" s="8">
        <v>17.415585051213107</v>
      </c>
      <c r="AV105" s="8">
        <v>12.8</v>
      </c>
      <c r="AW105" s="58"/>
      <c r="AX105" s="51" t="s">
        <v>185</v>
      </c>
      <c r="AY105" s="8">
        <v>9.3783655559881716</v>
      </c>
      <c r="AZ105" s="51" t="s">
        <v>185</v>
      </c>
      <c r="BA105" s="8">
        <v>4.6891827779940858</v>
      </c>
      <c r="BB105" s="74" t="s">
        <v>14</v>
      </c>
      <c r="BC105" s="8">
        <v>3</v>
      </c>
      <c r="BD105" s="14" t="s">
        <v>1503</v>
      </c>
      <c r="BE105" s="8">
        <v>130.26621143524608</v>
      </c>
      <c r="BF105" s="243" t="s">
        <v>1503</v>
      </c>
      <c r="BG105" s="8">
        <v>2.3684765715499285</v>
      </c>
      <c r="BH105" s="74" t="s">
        <v>14</v>
      </c>
      <c r="BI105" s="243" t="s">
        <v>1503</v>
      </c>
      <c r="BJ105" s="8">
        <v>10.617046199207428</v>
      </c>
      <c r="BK105" s="8">
        <v>19.333333333333332</v>
      </c>
      <c r="BL105" s="57" t="s">
        <v>185</v>
      </c>
      <c r="BM105" s="243" t="s">
        <v>1503</v>
      </c>
      <c r="BN105" s="8">
        <v>10.149053589178955</v>
      </c>
      <c r="BO105" s="8">
        <v>23</v>
      </c>
      <c r="BP105" s="74" t="s">
        <v>14</v>
      </c>
      <c r="BQ105" s="14" t="s">
        <v>146</v>
      </c>
      <c r="BR105" s="8">
        <v>9.8874778299402841</v>
      </c>
      <c r="BS105" s="8">
        <v>14.333333333333334</v>
      </c>
      <c r="BT105" s="51" t="s">
        <v>185</v>
      </c>
      <c r="BU105" s="243" t="s">
        <v>146</v>
      </c>
      <c r="BV105" s="8">
        <v>9.5414352198864361</v>
      </c>
      <c r="BW105" s="8">
        <v>17</v>
      </c>
      <c r="BX105" s="65" t="s">
        <v>14</v>
      </c>
      <c r="BY105" s="243" t="s">
        <v>203</v>
      </c>
      <c r="BZ105" s="8">
        <v>8.8348087206668477</v>
      </c>
      <c r="CA105" s="8">
        <v>16</v>
      </c>
      <c r="CB105" s="8"/>
      <c r="CC105" s="59" t="s">
        <v>4126</v>
      </c>
      <c r="CD105" s="59" t="s">
        <v>4127</v>
      </c>
      <c r="CE105" s="555">
        <v>83.798490155349427</v>
      </c>
      <c r="CF105" s="555">
        <v>75.733448983612817</v>
      </c>
      <c r="CG105" s="555" t="s">
        <v>4125</v>
      </c>
      <c r="CH105" s="555"/>
      <c r="CI105" s="408">
        <v>155.25557178070463</v>
      </c>
      <c r="CJ105" s="408">
        <v>121.1400115663884</v>
      </c>
      <c r="CK105" s="555"/>
      <c r="CL105" s="8"/>
      <c r="CM105" s="8"/>
      <c r="CN105" s="8"/>
    </row>
    <row r="106" spans="1:92" x14ac:dyDescent="0.45">
      <c r="A106" s="9">
        <v>86</v>
      </c>
      <c r="B106" s="9" t="s">
        <v>1302</v>
      </c>
      <c r="C106" s="244" t="s">
        <v>1805</v>
      </c>
      <c r="D106" s="63"/>
      <c r="E106" s="246" t="s">
        <v>1900</v>
      </c>
      <c r="F106" s="57" t="s">
        <v>1901</v>
      </c>
      <c r="G106" s="224"/>
      <c r="H106" s="9"/>
      <c r="I106" s="60">
        <v>79.030000999746932</v>
      </c>
      <c r="J106" s="60">
        <v>107.48080135965583</v>
      </c>
      <c r="K106" s="60">
        <v>140.67340177954952</v>
      </c>
      <c r="L106" s="47">
        <v>971.76987155177926</v>
      </c>
      <c r="M106" s="47">
        <v>1126.0471662097955</v>
      </c>
      <c r="N106" s="47">
        <v>1266.9255756419168</v>
      </c>
      <c r="O106" s="59">
        <v>13.586973401144478</v>
      </c>
      <c r="P106" s="59">
        <v>122.4947879261336</v>
      </c>
      <c r="Q106" s="59">
        <v>69.790801801558445</v>
      </c>
      <c r="R106" s="58"/>
      <c r="S106" s="72" t="s">
        <v>240</v>
      </c>
      <c r="T106" s="8">
        <v>5.7418000599848158</v>
      </c>
      <c r="U106" s="71" t="s">
        <v>121</v>
      </c>
      <c r="V106" s="8">
        <v>6.7418000599848158</v>
      </c>
      <c r="W106" s="66" t="s">
        <v>272</v>
      </c>
      <c r="X106" s="8">
        <v>12</v>
      </c>
      <c r="Y106" s="247" t="s">
        <v>108</v>
      </c>
      <c r="Z106" s="8">
        <v>32.612000399898776</v>
      </c>
      <c r="AA106" s="244" t="s">
        <v>305</v>
      </c>
      <c r="AB106" s="8">
        <v>13.004736999960041</v>
      </c>
      <c r="AC106" s="71" t="s">
        <v>121</v>
      </c>
      <c r="AD106" s="71" t="s">
        <v>305</v>
      </c>
      <c r="AE106" s="8">
        <v>9.0156051910586239</v>
      </c>
      <c r="AF106" s="8">
        <v>5.2333333333333334</v>
      </c>
      <c r="AG106" s="75" t="s">
        <v>272</v>
      </c>
      <c r="AH106" s="244" t="s">
        <v>305</v>
      </c>
      <c r="AI106" s="8">
        <v>8.8163540130403888</v>
      </c>
      <c r="AJ106" s="8">
        <v>4.677777777777778</v>
      </c>
      <c r="AK106" s="72" t="s">
        <v>240</v>
      </c>
      <c r="AL106" s="71" t="s">
        <v>305</v>
      </c>
      <c r="AM106" s="8">
        <v>7.7691296008266901</v>
      </c>
      <c r="AN106" s="8">
        <v>5.2333333333333334</v>
      </c>
      <c r="AO106" s="71" t="s">
        <v>121</v>
      </c>
      <c r="AP106" s="247" t="s">
        <v>108</v>
      </c>
      <c r="AQ106" s="8">
        <v>7.7568421871137838</v>
      </c>
      <c r="AR106" s="8">
        <v>8.5500000000000007</v>
      </c>
      <c r="AS106" s="71" t="s">
        <v>121</v>
      </c>
      <c r="AT106" s="71" t="s">
        <v>1505</v>
      </c>
      <c r="AU106" s="8">
        <v>7.5523764836878184</v>
      </c>
      <c r="AV106" s="8">
        <v>5.9333333333333336</v>
      </c>
      <c r="AW106" s="58"/>
      <c r="AX106" s="72" t="s">
        <v>240</v>
      </c>
      <c r="AY106" s="8">
        <v>5.6232550584851957</v>
      </c>
      <c r="AZ106" s="71" t="s">
        <v>121</v>
      </c>
      <c r="BA106" s="8">
        <v>2.8493020233940785</v>
      </c>
      <c r="BB106" s="247" t="s">
        <v>240</v>
      </c>
      <c r="BC106" s="8">
        <v>3.3333333333333002</v>
      </c>
      <c r="BD106" s="72" t="s">
        <v>108</v>
      </c>
      <c r="BE106" s="8">
        <v>42.095600519868405</v>
      </c>
      <c r="BF106" s="244" t="s">
        <v>305</v>
      </c>
      <c r="BG106" s="8">
        <v>0.90919143971146588</v>
      </c>
      <c r="BH106" s="244" t="s">
        <v>121</v>
      </c>
      <c r="BI106" s="244" t="s">
        <v>305</v>
      </c>
      <c r="BJ106" s="8">
        <v>5.1365966312762286</v>
      </c>
      <c r="BK106" s="8">
        <v>12.666666666666666</v>
      </c>
      <c r="BL106" s="75" t="s">
        <v>272</v>
      </c>
      <c r="BM106" s="244" t="s">
        <v>305</v>
      </c>
      <c r="BN106" s="8">
        <v>4.8527125487376628</v>
      </c>
      <c r="BO106" s="8">
        <v>12.666666666666666</v>
      </c>
      <c r="BP106" s="244" t="s">
        <v>121</v>
      </c>
      <c r="BQ106" s="72" t="s">
        <v>108</v>
      </c>
      <c r="BR106" s="8">
        <v>4.7181733803690467</v>
      </c>
      <c r="BS106" s="8">
        <v>21</v>
      </c>
      <c r="BT106" s="71" t="s">
        <v>121</v>
      </c>
      <c r="BU106" s="247" t="s">
        <v>69</v>
      </c>
      <c r="BV106" s="8">
        <v>4.6600769213007798</v>
      </c>
      <c r="BW106" s="8">
        <v>16</v>
      </c>
      <c r="BX106" s="72" t="s">
        <v>240</v>
      </c>
      <c r="BY106" s="244" t="s">
        <v>305</v>
      </c>
      <c r="BZ106" s="8">
        <v>4.4785298343129991</v>
      </c>
      <c r="CA106" s="8">
        <v>11.5</v>
      </c>
      <c r="CB106" s="8"/>
      <c r="CC106" s="59"/>
      <c r="CD106" s="59"/>
      <c r="CE106" s="555"/>
      <c r="CF106" s="555"/>
      <c r="CG106" s="555"/>
      <c r="CH106" s="555"/>
      <c r="CI106" s="408"/>
      <c r="CJ106" s="408"/>
      <c r="CK106" s="555"/>
      <c r="CL106" s="8"/>
      <c r="CM106" s="8"/>
      <c r="CN106" s="8"/>
    </row>
    <row r="107" spans="1:92" x14ac:dyDescent="0.45">
      <c r="A107" s="9">
        <v>87</v>
      </c>
      <c r="B107" s="9" t="s">
        <v>1299</v>
      </c>
      <c r="C107" s="244" t="s">
        <v>1827</v>
      </c>
      <c r="D107" s="63"/>
      <c r="E107" s="56" t="s">
        <v>1949</v>
      </c>
      <c r="F107" s="244" t="s">
        <v>1805</v>
      </c>
      <c r="G107" s="247" t="s">
        <v>1799</v>
      </c>
      <c r="H107" s="9"/>
      <c r="I107" s="60">
        <v>121.70620153961028</v>
      </c>
      <c r="J107" s="60">
        <v>151.73760191951411</v>
      </c>
      <c r="K107" s="60">
        <v>175.44660221943818</v>
      </c>
      <c r="L107" s="47">
        <v>1985.7830404034144</v>
      </c>
      <c r="M107" s="47">
        <v>2189.6124688878062</v>
      </c>
      <c r="N107" s="47">
        <v>2367.6397666214807</v>
      </c>
      <c r="O107" s="59">
        <v>23.055668488776686</v>
      </c>
      <c r="P107" s="59">
        <v>317.57886368747626</v>
      </c>
      <c r="Q107" s="59">
        <v>192.28270885488215</v>
      </c>
      <c r="R107" s="58"/>
      <c r="S107" s="51" t="s">
        <v>1</v>
      </c>
      <c r="T107" s="8">
        <v>10.12796511547077</v>
      </c>
      <c r="U107" s="72" t="s">
        <v>109</v>
      </c>
      <c r="V107" s="8">
        <v>9.2248578804184636</v>
      </c>
      <c r="W107" s="72" t="s">
        <v>240</v>
      </c>
      <c r="X107" s="8">
        <v>10</v>
      </c>
      <c r="Y107" s="247" t="s">
        <v>132</v>
      </c>
      <c r="Z107" s="8">
        <v>95.930837200896008</v>
      </c>
      <c r="AA107" s="247" t="s">
        <v>132</v>
      </c>
      <c r="AB107" s="8">
        <v>30.945431355127745</v>
      </c>
      <c r="AC107" s="72" t="s">
        <v>109</v>
      </c>
      <c r="AD107" s="72" t="s">
        <v>132</v>
      </c>
      <c r="AE107" s="8">
        <v>13.774437459580541</v>
      </c>
      <c r="AF107" s="8">
        <v>14.8</v>
      </c>
      <c r="AG107" s="247" t="s">
        <v>240</v>
      </c>
      <c r="AH107" s="247" t="s">
        <v>132</v>
      </c>
      <c r="AI107" s="8">
        <v>13.222766604213199</v>
      </c>
      <c r="AJ107" s="8">
        <v>13.9</v>
      </c>
      <c r="AK107" s="51" t="s">
        <v>1</v>
      </c>
      <c r="AL107" s="72" t="s">
        <v>132</v>
      </c>
      <c r="AM107" s="8">
        <v>12.645424180252936</v>
      </c>
      <c r="AN107" s="8">
        <v>19.600000000000001</v>
      </c>
      <c r="AO107" s="72" t="s">
        <v>109</v>
      </c>
      <c r="AP107" s="247" t="s">
        <v>108</v>
      </c>
      <c r="AQ107" s="8">
        <v>12.131749571266134</v>
      </c>
      <c r="AR107" s="8">
        <v>9.1750000000000007</v>
      </c>
      <c r="AS107" s="72" t="s">
        <v>109</v>
      </c>
      <c r="AT107" s="71" t="s">
        <v>237</v>
      </c>
      <c r="AU107" s="8">
        <v>11.785431186854408</v>
      </c>
      <c r="AV107" s="8">
        <v>8.8250000000000011</v>
      </c>
      <c r="AW107" s="58"/>
      <c r="AX107" s="72" t="s">
        <v>240</v>
      </c>
      <c r="AY107" s="8">
        <v>9.5437753480806418</v>
      </c>
      <c r="AZ107" s="72" t="s">
        <v>109</v>
      </c>
      <c r="BA107" s="8">
        <v>3.8225793020313605</v>
      </c>
      <c r="BB107" s="247" t="s">
        <v>240</v>
      </c>
      <c r="BC107" s="8">
        <v>3.3333333333333002</v>
      </c>
      <c r="BD107" s="72" t="s">
        <v>132</v>
      </c>
      <c r="BE107" s="8">
        <v>124.41008836116482</v>
      </c>
      <c r="BF107" s="247" t="s">
        <v>132</v>
      </c>
      <c r="BG107" s="8">
        <v>1.6588011781488643</v>
      </c>
      <c r="BH107" s="247" t="s">
        <v>240</v>
      </c>
      <c r="BI107" s="247" t="s">
        <v>132</v>
      </c>
      <c r="BJ107" s="8">
        <v>8.3399320626284954</v>
      </c>
      <c r="BK107" s="8">
        <v>23.5</v>
      </c>
      <c r="BL107" s="247" t="s">
        <v>109</v>
      </c>
      <c r="BM107" s="247" t="s">
        <v>132</v>
      </c>
      <c r="BN107" s="8">
        <v>7.7124989491001825</v>
      </c>
      <c r="BO107" s="8">
        <v>31</v>
      </c>
      <c r="BP107" s="247" t="s">
        <v>240</v>
      </c>
      <c r="BQ107" s="72" t="s">
        <v>108</v>
      </c>
      <c r="BR107" s="8">
        <v>7.0635432552210879</v>
      </c>
      <c r="BS107" s="8">
        <v>19</v>
      </c>
      <c r="BT107" s="72" t="s">
        <v>240</v>
      </c>
      <c r="BU107" s="247" t="s">
        <v>69</v>
      </c>
      <c r="BV107" s="8">
        <v>6.9589994059931373</v>
      </c>
      <c r="BW107" s="8">
        <v>14.5</v>
      </c>
      <c r="BX107" s="72" t="s">
        <v>109</v>
      </c>
      <c r="BY107" s="247" t="s">
        <v>108</v>
      </c>
      <c r="BZ107" s="8">
        <v>6.747462920378779</v>
      </c>
      <c r="CA107" s="8">
        <v>25</v>
      </c>
      <c r="CB107" s="8"/>
      <c r="CC107" s="59" t="s">
        <v>4128</v>
      </c>
      <c r="CD107" s="59" t="s">
        <v>4129</v>
      </c>
      <c r="CE107" s="555">
        <v>135.3888262694245</v>
      </c>
      <c r="CF107" s="555">
        <v>122.34490315318915</v>
      </c>
      <c r="CG107" s="555"/>
      <c r="CH107" s="555"/>
      <c r="CI107" s="408"/>
      <c r="CJ107" s="408"/>
      <c r="CK107" s="555"/>
      <c r="CL107" s="8"/>
      <c r="CM107" s="8"/>
      <c r="CN107" s="8"/>
    </row>
    <row r="108" spans="1:92" x14ac:dyDescent="0.45">
      <c r="A108" s="9">
        <v>88</v>
      </c>
      <c r="B108" s="9" t="s">
        <v>1294</v>
      </c>
      <c r="C108" s="61" t="s">
        <v>1801</v>
      </c>
      <c r="D108" s="63"/>
      <c r="E108" s="78" t="s">
        <v>1876</v>
      </c>
      <c r="F108" s="56" t="s">
        <v>1909</v>
      </c>
      <c r="G108" s="224"/>
      <c r="H108" s="9"/>
      <c r="I108" s="60">
        <v>118.5450014996204</v>
      </c>
      <c r="J108" s="60">
        <v>82.981501049734277</v>
      </c>
      <c r="K108" s="60">
        <v>162.01150204948121</v>
      </c>
      <c r="L108" s="47">
        <v>1374.5065507491483</v>
      </c>
      <c r="M108" s="47">
        <v>1364.3954244662768</v>
      </c>
      <c r="N108" s="47">
        <v>1356.3601028779954</v>
      </c>
      <c r="O108" s="59">
        <v>12.412957337707658</v>
      </c>
      <c r="P108" s="59">
        <v>179.4338806090158</v>
      </c>
      <c r="Q108" s="59">
        <v>98.862809628486048</v>
      </c>
      <c r="R108" s="58"/>
      <c r="S108" s="69" t="s">
        <v>80</v>
      </c>
      <c r="T108" s="8">
        <v>11.669050134965836</v>
      </c>
      <c r="U108" s="52" t="s">
        <v>171</v>
      </c>
      <c r="V108" s="8">
        <v>10.14087511247153</v>
      </c>
      <c r="W108" s="52" t="s">
        <v>104</v>
      </c>
      <c r="X108" s="8">
        <v>10</v>
      </c>
      <c r="Y108" s="61" t="s">
        <v>124</v>
      </c>
      <c r="Z108" s="8">
        <v>57.901600719817786</v>
      </c>
      <c r="AA108" s="62" t="s">
        <v>52</v>
      </c>
      <c r="AB108" s="8">
        <v>31.06482180347653</v>
      </c>
      <c r="AC108" s="52" t="s">
        <v>171</v>
      </c>
      <c r="AD108" s="52" t="s">
        <v>124</v>
      </c>
      <c r="AE108" s="8">
        <v>14.455369153967659</v>
      </c>
      <c r="AF108" s="8">
        <v>8.0142857142857142</v>
      </c>
      <c r="AG108" s="61" t="s">
        <v>104</v>
      </c>
      <c r="AH108" s="61" t="s">
        <v>124</v>
      </c>
      <c r="AI108" s="8">
        <v>14.268566948758858</v>
      </c>
      <c r="AJ108" s="8">
        <v>7.3</v>
      </c>
      <c r="AK108" s="52" t="s">
        <v>171</v>
      </c>
      <c r="AL108" s="13" t="s">
        <v>52</v>
      </c>
      <c r="AM108" s="8">
        <v>13.388837270420563</v>
      </c>
      <c r="AN108" s="8">
        <v>4.5095238095238095</v>
      </c>
      <c r="AO108" s="69" t="s">
        <v>80</v>
      </c>
      <c r="AP108" s="61" t="s">
        <v>124</v>
      </c>
      <c r="AQ108" s="8">
        <v>13.097046264201898</v>
      </c>
      <c r="AR108" s="8">
        <v>8.1333333333333329</v>
      </c>
      <c r="AS108" s="52" t="s">
        <v>104</v>
      </c>
      <c r="AT108" s="13" t="s">
        <v>52</v>
      </c>
      <c r="AU108" s="8">
        <v>13.037520809879707</v>
      </c>
      <c r="AV108" s="8">
        <v>4.0333333333333341</v>
      </c>
      <c r="AW108" s="58"/>
      <c r="AX108" s="69" t="s">
        <v>80</v>
      </c>
      <c r="AY108" s="8">
        <v>9.4759676072228594</v>
      </c>
      <c r="AZ108" s="52" t="s">
        <v>5534</v>
      </c>
      <c r="BA108" s="8">
        <v>3.2739530350911172</v>
      </c>
      <c r="BB108" s="61" t="s">
        <v>171</v>
      </c>
      <c r="BC108" s="8">
        <v>3.5</v>
      </c>
      <c r="BD108" s="13" t="s">
        <v>52</v>
      </c>
      <c r="BE108" s="8">
        <v>101.17052626717924</v>
      </c>
      <c r="BF108" s="61" t="s">
        <v>124</v>
      </c>
      <c r="BG108" s="8">
        <v>1.4994416187152626</v>
      </c>
      <c r="BH108" s="61" t="s">
        <v>171</v>
      </c>
      <c r="BI108" s="61" t="s">
        <v>124</v>
      </c>
      <c r="BJ108" s="8">
        <v>7.9644847669107817</v>
      </c>
      <c r="BK108" s="8">
        <v>15.285714285714286</v>
      </c>
      <c r="BL108" s="61" t="s">
        <v>171</v>
      </c>
      <c r="BM108" s="62" t="s">
        <v>52</v>
      </c>
      <c r="BN108" s="8">
        <v>7.935694617571504</v>
      </c>
      <c r="BO108" s="8">
        <v>21</v>
      </c>
      <c r="BP108" s="61" t="s">
        <v>171</v>
      </c>
      <c r="BQ108" s="52" t="s">
        <v>1519</v>
      </c>
      <c r="BR108" s="8">
        <v>6.8108516885201498</v>
      </c>
      <c r="BS108" s="8">
        <v>12.428571428571429</v>
      </c>
      <c r="BT108" s="69" t="s">
        <v>80</v>
      </c>
      <c r="BU108" s="61" t="s">
        <v>124</v>
      </c>
      <c r="BV108" s="8">
        <v>6.7947786572610633</v>
      </c>
      <c r="BW108" s="8">
        <v>19.75</v>
      </c>
      <c r="BX108" s="69" t="s">
        <v>80</v>
      </c>
      <c r="BY108" s="62" t="s">
        <v>52</v>
      </c>
      <c r="BZ108" s="8">
        <v>6.7554217552432752</v>
      </c>
      <c r="CA108" s="8">
        <v>27.25</v>
      </c>
      <c r="CB108" s="8"/>
      <c r="CC108" s="59" t="s">
        <v>4130</v>
      </c>
      <c r="CD108" s="59"/>
      <c r="CE108" s="555">
        <v>98.862809628486048</v>
      </c>
      <c r="CF108" s="555">
        <v>71.928435893933525</v>
      </c>
      <c r="CG108" s="555"/>
      <c r="CH108" s="555"/>
      <c r="CI108" s="408"/>
      <c r="CJ108" s="408"/>
      <c r="CK108" s="555"/>
      <c r="CL108" s="8"/>
      <c r="CM108" s="8"/>
      <c r="CN108" s="8"/>
    </row>
    <row r="109" spans="1:92" x14ac:dyDescent="0.45">
      <c r="A109" s="9">
        <v>88</v>
      </c>
      <c r="B109" s="9" t="s">
        <v>1296</v>
      </c>
      <c r="C109" s="61" t="s">
        <v>1828</v>
      </c>
      <c r="D109" s="63"/>
      <c r="E109" s="78" t="s">
        <v>1793</v>
      </c>
      <c r="F109" s="61" t="s">
        <v>1950</v>
      </c>
      <c r="G109" s="224"/>
      <c r="H109" s="9"/>
      <c r="I109" s="60">
        <v>118.5450014996204</v>
      </c>
      <c r="J109" s="60">
        <v>82.981501049734277</v>
      </c>
      <c r="K109" s="60">
        <v>162.01150204948121</v>
      </c>
      <c r="L109" s="47">
        <v>1374.5065507491483</v>
      </c>
      <c r="M109" s="47">
        <v>1364.3954244662768</v>
      </c>
      <c r="N109" s="47">
        <v>1356.3601028779954</v>
      </c>
      <c r="O109" s="59">
        <v>12.412957337707658</v>
      </c>
      <c r="P109" s="59">
        <v>179.65665345466689</v>
      </c>
      <c r="Q109" s="59">
        <v>105.90746078931519</v>
      </c>
      <c r="R109" s="58"/>
      <c r="S109" s="52" t="s">
        <v>171</v>
      </c>
      <c r="T109" s="8">
        <v>8.1127000899772241</v>
      </c>
      <c r="U109" s="65" t="s">
        <v>66</v>
      </c>
      <c r="V109" s="8">
        <v>10.535240107972669</v>
      </c>
      <c r="W109" s="52" t="s">
        <v>171</v>
      </c>
      <c r="X109" s="8">
        <v>8.75</v>
      </c>
      <c r="Y109" s="61" t="s">
        <v>250</v>
      </c>
      <c r="Z109" s="8">
        <v>93.4651011697039</v>
      </c>
      <c r="AA109" s="61" t="s">
        <v>250</v>
      </c>
      <c r="AB109" s="8">
        <v>30.150032635388353</v>
      </c>
      <c r="AC109" s="65" t="s">
        <v>66</v>
      </c>
      <c r="AD109" s="52" t="s">
        <v>124</v>
      </c>
      <c r="AE109" s="8">
        <v>14.473315952590287</v>
      </c>
      <c r="AF109" s="8">
        <v>8.5500000000000007</v>
      </c>
      <c r="AG109" s="61" t="s">
        <v>171</v>
      </c>
      <c r="AH109" s="61" t="s">
        <v>124</v>
      </c>
      <c r="AI109" s="8">
        <v>14.455369153967659</v>
      </c>
      <c r="AJ109" s="8">
        <v>8.0142857142857142</v>
      </c>
      <c r="AK109" s="65" t="s">
        <v>66</v>
      </c>
      <c r="AL109" s="52" t="s">
        <v>250</v>
      </c>
      <c r="AM109" s="8">
        <v>14.433051443548864</v>
      </c>
      <c r="AN109" s="8">
        <v>15.6</v>
      </c>
      <c r="AO109" s="52" t="s">
        <v>171</v>
      </c>
      <c r="AP109" s="61" t="s">
        <v>250</v>
      </c>
      <c r="AQ109" s="8">
        <v>14.248715398633262</v>
      </c>
      <c r="AR109" s="8">
        <v>15.100000000000001</v>
      </c>
      <c r="AS109" s="65" t="s">
        <v>66</v>
      </c>
      <c r="AT109" s="65" t="s">
        <v>91</v>
      </c>
      <c r="AU109" s="8">
        <v>12.853267114895024</v>
      </c>
      <c r="AV109" s="8">
        <v>7.3666666666666671</v>
      </c>
      <c r="AW109" s="58"/>
      <c r="AX109" s="52" t="s">
        <v>171</v>
      </c>
      <c r="AY109" s="8">
        <v>6.5479060701822345</v>
      </c>
      <c r="AZ109" s="65" t="s">
        <v>66</v>
      </c>
      <c r="BA109" s="8">
        <v>4.6986040467881569</v>
      </c>
      <c r="BB109" s="61" t="s">
        <v>171</v>
      </c>
      <c r="BC109" s="8">
        <v>3.5</v>
      </c>
      <c r="BD109" s="52" t="s">
        <v>250</v>
      </c>
      <c r="BE109" s="8">
        <v>121.20463152061508</v>
      </c>
      <c r="BF109" s="61" t="s">
        <v>250</v>
      </c>
      <c r="BG109" s="8">
        <v>1.6160617536082011</v>
      </c>
      <c r="BH109" s="61" t="s">
        <v>171</v>
      </c>
      <c r="BI109" s="61" t="s">
        <v>250</v>
      </c>
      <c r="BJ109" s="8">
        <v>8.5320087637450523</v>
      </c>
      <c r="BK109" s="8">
        <v>22.428571428571427</v>
      </c>
      <c r="BL109" s="61" t="s">
        <v>171</v>
      </c>
      <c r="BM109" s="61" t="s">
        <v>124</v>
      </c>
      <c r="BN109" s="8">
        <v>7.9644847669107817</v>
      </c>
      <c r="BO109" s="8">
        <v>15.285714285714286</v>
      </c>
      <c r="BP109" s="61" t="s">
        <v>171</v>
      </c>
      <c r="BQ109" s="65" t="s">
        <v>91</v>
      </c>
      <c r="BR109" s="8">
        <v>7.780770813296388</v>
      </c>
      <c r="BS109" s="8">
        <v>13.857142857142858</v>
      </c>
      <c r="BT109" s="65" t="s">
        <v>66</v>
      </c>
      <c r="BU109" s="61" t="s">
        <v>250</v>
      </c>
      <c r="BV109" s="8">
        <v>7.7247346305239217</v>
      </c>
      <c r="BW109" s="8">
        <v>38.5</v>
      </c>
      <c r="BX109" s="65" t="s">
        <v>66</v>
      </c>
      <c r="BY109" s="61" t="s">
        <v>124</v>
      </c>
      <c r="BZ109" s="8">
        <v>7.4014300809795026</v>
      </c>
      <c r="CA109" s="8">
        <v>26</v>
      </c>
      <c r="CB109" s="8"/>
      <c r="CC109" s="59" t="s">
        <v>4131</v>
      </c>
      <c r="CD109" s="59"/>
      <c r="CE109" s="555">
        <v>105.90746078931519</v>
      </c>
      <c r="CF109" s="555">
        <v>77.005642908131833</v>
      </c>
      <c r="CG109" s="555"/>
      <c r="CH109" s="555"/>
      <c r="CI109" s="408"/>
      <c r="CJ109" s="408"/>
      <c r="CK109" s="555"/>
      <c r="CL109" s="59"/>
      <c r="CM109" s="8"/>
      <c r="CN109" s="8"/>
    </row>
    <row r="110" spans="1:92" x14ac:dyDescent="0.45">
      <c r="A110" s="9">
        <v>89</v>
      </c>
      <c r="B110" s="9" t="s">
        <v>242</v>
      </c>
      <c r="C110" s="61" t="s">
        <v>1801</v>
      </c>
      <c r="D110" s="63"/>
      <c r="E110" s="78" t="s">
        <v>1876</v>
      </c>
      <c r="F110" s="56" t="s">
        <v>1909</v>
      </c>
      <c r="G110" s="224"/>
      <c r="H110" s="9"/>
      <c r="I110" s="60">
        <v>162.01150204948121</v>
      </c>
      <c r="J110" s="60">
        <v>147.78610186952676</v>
      </c>
      <c r="K110" s="60">
        <v>195.99440247937238</v>
      </c>
      <c r="L110" s="47">
        <v>2757.3029127581112</v>
      </c>
      <c r="M110" s="47">
        <v>2802.9503640872254</v>
      </c>
      <c r="N110" s="47">
        <v>2840.0118305551246</v>
      </c>
      <c r="O110" s="59">
        <v>25.10771808233099</v>
      </c>
      <c r="P110" s="59">
        <v>479.17385497794334</v>
      </c>
      <c r="Q110" s="59">
        <v>287.95802205715427</v>
      </c>
      <c r="R110" s="58"/>
      <c r="S110" s="52" t="s">
        <v>171</v>
      </c>
      <c r="T110" s="8">
        <v>10.720690122968872</v>
      </c>
      <c r="U110" s="52" t="s">
        <v>171</v>
      </c>
      <c r="V110" s="8">
        <v>13.400862653711089</v>
      </c>
      <c r="W110" s="67" t="s">
        <v>10</v>
      </c>
      <c r="X110" s="8">
        <v>12.727</v>
      </c>
      <c r="Y110" s="61" t="s">
        <v>250</v>
      </c>
      <c r="Z110" s="8">
        <v>127.36897159859534</v>
      </c>
      <c r="AA110" s="62" t="s">
        <v>52</v>
      </c>
      <c r="AB110" s="8">
        <v>41.931446940941733</v>
      </c>
      <c r="AC110" s="52" t="s">
        <v>171</v>
      </c>
      <c r="AD110" s="52" t="s">
        <v>250</v>
      </c>
      <c r="AE110" s="8">
        <v>19.084723406829692</v>
      </c>
      <c r="AF110" s="8">
        <v>15.100000000000001</v>
      </c>
      <c r="AG110" s="61" t="s">
        <v>104</v>
      </c>
      <c r="AH110" s="61" t="s">
        <v>250</v>
      </c>
      <c r="AI110" s="8">
        <v>18.822299706468975</v>
      </c>
      <c r="AJ110" s="8">
        <v>13.5</v>
      </c>
      <c r="AK110" s="66" t="s">
        <v>272</v>
      </c>
      <c r="AL110" s="52" t="s">
        <v>250</v>
      </c>
      <c r="AM110" s="8">
        <v>18.381367238760763</v>
      </c>
      <c r="AN110" s="8">
        <v>11.6</v>
      </c>
      <c r="AO110" s="52" t="s">
        <v>171</v>
      </c>
      <c r="AP110" s="62" t="s">
        <v>52</v>
      </c>
      <c r="AQ110" s="8">
        <v>17.829580594812359</v>
      </c>
      <c r="AR110" s="8">
        <v>4.5095238095238095</v>
      </c>
      <c r="AS110" s="52" t="s">
        <v>171</v>
      </c>
      <c r="AT110" s="52" t="s">
        <v>167</v>
      </c>
      <c r="AU110" s="8">
        <v>17.680127841920438</v>
      </c>
      <c r="AV110" s="8">
        <v>15.200000000000001</v>
      </c>
      <c r="AW110" s="58"/>
      <c r="AX110" s="52" t="s">
        <v>3523</v>
      </c>
      <c r="AY110" s="8">
        <v>8.5821382959157209</v>
      </c>
      <c r="AZ110" s="65" t="s">
        <v>66</v>
      </c>
      <c r="BA110" s="8">
        <v>5.2122990532865119</v>
      </c>
      <c r="BB110" s="245" t="s">
        <v>10</v>
      </c>
      <c r="BC110" s="8">
        <v>3.6666666666666998</v>
      </c>
      <c r="BD110" s="52" t="s">
        <v>250</v>
      </c>
      <c r="BE110" s="8">
        <v>165.27966307817394</v>
      </c>
      <c r="BF110" s="61" t="s">
        <v>250</v>
      </c>
      <c r="BG110" s="8">
        <v>2.2037288410423193</v>
      </c>
      <c r="BH110" s="61" t="s">
        <v>171</v>
      </c>
      <c r="BI110" s="61" t="s">
        <v>250</v>
      </c>
      <c r="BJ110" s="8">
        <v>11.46890454612036</v>
      </c>
      <c r="BK110" s="8">
        <v>22.428571428571427</v>
      </c>
      <c r="BL110" s="61" t="s">
        <v>171</v>
      </c>
      <c r="BM110" s="61" t="s">
        <v>167</v>
      </c>
      <c r="BN110" s="8">
        <v>11.225401974771577</v>
      </c>
      <c r="BO110" s="8">
        <v>19.571428571428573</v>
      </c>
      <c r="BP110" s="61" t="s">
        <v>171</v>
      </c>
      <c r="BQ110" s="13" t="s">
        <v>52</v>
      </c>
      <c r="BR110" s="8">
        <v>10.653385818617563</v>
      </c>
      <c r="BS110" s="8">
        <v>21</v>
      </c>
      <c r="BT110" s="66" t="s">
        <v>272</v>
      </c>
      <c r="BU110" s="61" t="s">
        <v>250</v>
      </c>
      <c r="BV110" s="8">
        <v>10.35616424335754</v>
      </c>
      <c r="BW110" s="8">
        <v>26</v>
      </c>
      <c r="BX110" s="66" t="s">
        <v>272</v>
      </c>
      <c r="BY110" s="61" t="s">
        <v>167</v>
      </c>
      <c r="BZ110" s="8">
        <v>10.152458604751207</v>
      </c>
      <c r="CA110" s="8">
        <v>22.666666666666668</v>
      </c>
      <c r="CB110" s="8"/>
      <c r="CC110" s="59" t="s">
        <v>4136</v>
      </c>
      <c r="CD110" s="59" t="s">
        <v>4137</v>
      </c>
      <c r="CE110" s="555">
        <v>125.47423748290169</v>
      </c>
      <c r="CF110" s="555">
        <v>113.93710909279521</v>
      </c>
      <c r="CG110" s="555" t="s">
        <v>4134</v>
      </c>
      <c r="CH110" s="555" t="s">
        <v>4135</v>
      </c>
      <c r="CI110" s="408">
        <v>259.92047209642715</v>
      </c>
      <c r="CJ110" s="408">
        <v>234.89098749715936</v>
      </c>
      <c r="CK110" s="555" t="s">
        <v>4132</v>
      </c>
      <c r="CL110" s="59" t="s">
        <v>4133</v>
      </c>
      <c r="CM110" s="8">
        <v>287.95802205715427</v>
      </c>
      <c r="CN110" s="8">
        <v>234.89098749715936</v>
      </c>
    </row>
    <row r="111" spans="1:92" x14ac:dyDescent="0.45">
      <c r="A111" s="9">
        <v>89</v>
      </c>
      <c r="B111" s="9" t="s">
        <v>168</v>
      </c>
      <c r="C111" s="61" t="s">
        <v>1828</v>
      </c>
      <c r="D111" s="63"/>
      <c r="E111" s="78" t="s">
        <v>1793</v>
      </c>
      <c r="F111" s="61" t="s">
        <v>1950</v>
      </c>
      <c r="G111" s="224"/>
      <c r="H111" s="9"/>
      <c r="I111" s="60">
        <v>162.01150204948121</v>
      </c>
      <c r="J111" s="60">
        <v>147.78610186952676</v>
      </c>
      <c r="K111" s="60">
        <v>195.99440247937238</v>
      </c>
      <c r="L111" s="47">
        <v>2757.3029127581112</v>
      </c>
      <c r="M111" s="47">
        <v>2802.9503640872254</v>
      </c>
      <c r="N111" s="47">
        <v>2840.0118305551246</v>
      </c>
      <c r="O111" s="59">
        <v>25.10771808233099</v>
      </c>
      <c r="P111" s="59">
        <v>482.50619402145713</v>
      </c>
      <c r="Q111" s="59">
        <v>287.95802205715427</v>
      </c>
      <c r="R111" s="58"/>
      <c r="S111" s="65" t="s">
        <v>20</v>
      </c>
      <c r="T111" s="8">
        <v>12.664828147562647</v>
      </c>
      <c r="U111" s="65" t="s">
        <v>66</v>
      </c>
      <c r="V111" s="8">
        <v>13.664828147562647</v>
      </c>
      <c r="W111" s="65" t="s">
        <v>20</v>
      </c>
      <c r="X111" s="8">
        <v>12.727</v>
      </c>
      <c r="Y111" s="61" t="s">
        <v>250</v>
      </c>
      <c r="Z111" s="8">
        <v>127.36897159859534</v>
      </c>
      <c r="AA111" s="61" t="s">
        <v>250</v>
      </c>
      <c r="AB111" s="8">
        <v>41.086765031804944</v>
      </c>
      <c r="AC111" s="65" t="s">
        <v>20</v>
      </c>
      <c r="AD111" s="52" t="s">
        <v>250</v>
      </c>
      <c r="AE111" s="8">
        <v>19.217445107487102</v>
      </c>
      <c r="AF111" s="8">
        <v>11.9</v>
      </c>
      <c r="AG111" s="74" t="s">
        <v>66</v>
      </c>
      <c r="AH111" s="61" t="s">
        <v>250</v>
      </c>
      <c r="AI111" s="8">
        <v>19.114059195072333</v>
      </c>
      <c r="AJ111" s="8">
        <v>15.6</v>
      </c>
      <c r="AK111" s="52" t="s">
        <v>171</v>
      </c>
      <c r="AL111" s="52" t="s">
        <v>250</v>
      </c>
      <c r="AM111" s="8">
        <v>19.084723406829692</v>
      </c>
      <c r="AN111" s="8">
        <v>15.100000000000001</v>
      </c>
      <c r="AO111" s="65" t="s">
        <v>20</v>
      </c>
      <c r="AP111" s="74" t="s">
        <v>160</v>
      </c>
      <c r="AQ111" s="8">
        <v>17.8964814551613</v>
      </c>
      <c r="AR111" s="8">
        <v>6.9285714285714288</v>
      </c>
      <c r="AS111" s="52" t="s">
        <v>171</v>
      </c>
      <c r="AT111" s="65" t="s">
        <v>160</v>
      </c>
      <c r="AU111" s="8">
        <v>17.826117262863939</v>
      </c>
      <c r="AV111" s="8">
        <v>8.7142857142857153</v>
      </c>
      <c r="AW111" s="58"/>
      <c r="AX111" s="52" t="s">
        <v>171</v>
      </c>
      <c r="AY111" s="8">
        <v>8.5821382959157209</v>
      </c>
      <c r="AZ111" s="65" t="s">
        <v>66</v>
      </c>
      <c r="BA111" s="8">
        <v>6.0547588639438139</v>
      </c>
      <c r="BB111" s="74" t="s">
        <v>20</v>
      </c>
      <c r="BC111" s="8">
        <v>4.3333333333333002</v>
      </c>
      <c r="BD111" s="52" t="s">
        <v>250</v>
      </c>
      <c r="BE111" s="8">
        <v>165.27966307817394</v>
      </c>
      <c r="BF111" s="61" t="s">
        <v>250</v>
      </c>
      <c r="BG111" s="8">
        <v>2.2037288410423193</v>
      </c>
      <c r="BH111" s="61" t="s">
        <v>171</v>
      </c>
      <c r="BI111" s="61" t="s">
        <v>250</v>
      </c>
      <c r="BJ111" s="8">
        <v>11.46890454612036</v>
      </c>
      <c r="BK111" s="8">
        <v>22.428571428571427</v>
      </c>
      <c r="BL111" s="74" t="s">
        <v>20</v>
      </c>
      <c r="BM111" s="61" t="s">
        <v>250</v>
      </c>
      <c r="BN111" s="8">
        <v>11.334114552567202</v>
      </c>
      <c r="BO111" s="8">
        <v>18.307692307692307</v>
      </c>
      <c r="BP111" s="61" t="s">
        <v>171</v>
      </c>
      <c r="BQ111" s="52" t="s">
        <v>167</v>
      </c>
      <c r="BR111" s="8">
        <v>11.225401974771577</v>
      </c>
      <c r="BS111" s="8">
        <v>19.571428571428573</v>
      </c>
      <c r="BT111" s="65" t="s">
        <v>20</v>
      </c>
      <c r="BU111" s="61" t="s">
        <v>167</v>
      </c>
      <c r="BV111" s="8">
        <v>11.037381978631482</v>
      </c>
      <c r="BW111" s="8">
        <v>16</v>
      </c>
      <c r="BX111" s="52" t="s">
        <v>171</v>
      </c>
      <c r="BY111" s="74" t="s">
        <v>160</v>
      </c>
      <c r="BZ111" s="8">
        <v>10.689468745307664</v>
      </c>
      <c r="CA111" s="8">
        <v>15.285714285714286</v>
      </c>
      <c r="CB111" s="8"/>
      <c r="CC111" s="59" t="s">
        <v>4136</v>
      </c>
      <c r="CD111" s="59" t="s">
        <v>4137</v>
      </c>
      <c r="CE111" s="555">
        <v>125.47423748290169</v>
      </c>
      <c r="CF111" s="555">
        <v>113.93710909279521</v>
      </c>
      <c r="CG111" s="555" t="s">
        <v>4134</v>
      </c>
      <c r="CH111" s="555" t="s">
        <v>4135</v>
      </c>
      <c r="CI111" s="408">
        <v>259.92047209642715</v>
      </c>
      <c r="CJ111" s="408">
        <v>234.89098749715936</v>
      </c>
      <c r="CK111" s="555" t="s">
        <v>4132</v>
      </c>
      <c r="CL111" s="59" t="s">
        <v>4133</v>
      </c>
      <c r="CM111" s="8">
        <v>287.95802205715427</v>
      </c>
      <c r="CN111" s="8">
        <v>234.89098749715936</v>
      </c>
    </row>
    <row r="112" spans="1:92" x14ac:dyDescent="0.45">
      <c r="A112" s="9">
        <v>90</v>
      </c>
      <c r="B112" s="9" t="s">
        <v>1289</v>
      </c>
      <c r="C112" s="244" t="s">
        <v>1805</v>
      </c>
      <c r="D112" s="63"/>
      <c r="E112" s="246" t="s">
        <v>1900</v>
      </c>
      <c r="F112" s="57" t="s">
        <v>1901</v>
      </c>
      <c r="G112" s="224"/>
      <c r="H112" s="9"/>
      <c r="I112" s="60">
        <v>103.52930130966848</v>
      </c>
      <c r="J112" s="60">
        <v>117.75470148962293</v>
      </c>
      <c r="K112" s="60">
        <v>92.465101169703914</v>
      </c>
      <c r="L112" s="47">
        <v>1080.2924368610834</v>
      </c>
      <c r="M112" s="47">
        <v>1083.1275239625761</v>
      </c>
      <c r="N112" s="47">
        <v>1085.4009497359541</v>
      </c>
      <c r="O112" s="59">
        <v>9.6921377495506658</v>
      </c>
      <c r="P112" s="59">
        <v>97.923547449949169</v>
      </c>
      <c r="Q112" s="59">
        <v>50.942785682414168</v>
      </c>
      <c r="R112" s="58"/>
      <c r="S112" s="72" t="s">
        <v>240</v>
      </c>
      <c r="T112" s="8">
        <v>7.2117580785801092</v>
      </c>
      <c r="U112" s="13" t="s">
        <v>127</v>
      </c>
      <c r="V112" s="8">
        <v>7.1764650654834243</v>
      </c>
      <c r="W112" s="72" t="s">
        <v>3656</v>
      </c>
      <c r="X112" s="8">
        <v>10</v>
      </c>
      <c r="Y112" s="244" t="s">
        <v>237</v>
      </c>
      <c r="Z112" s="8">
        <v>44.482306550060763</v>
      </c>
      <c r="AA112" s="244" t="s">
        <v>1510</v>
      </c>
      <c r="AB112" s="8">
        <v>15.2383743966371</v>
      </c>
      <c r="AC112" s="13" t="s">
        <v>127</v>
      </c>
      <c r="AD112" s="71" t="s">
        <v>1510</v>
      </c>
      <c r="AE112" s="8">
        <v>10.103400300360875</v>
      </c>
      <c r="AF112" s="8">
        <v>5.2333333333333334</v>
      </c>
      <c r="AG112" s="62" t="s">
        <v>127</v>
      </c>
      <c r="AH112" s="244" t="s">
        <v>237</v>
      </c>
      <c r="AI112" s="8">
        <v>9.800564863107061</v>
      </c>
      <c r="AJ112" s="8">
        <v>8.1999999999999993</v>
      </c>
      <c r="AK112" s="72" t="s">
        <v>240</v>
      </c>
      <c r="AL112" s="71" t="s">
        <v>1510</v>
      </c>
      <c r="AM112" s="8">
        <v>9.3603005126750976</v>
      </c>
      <c r="AN112" s="8">
        <v>5.2333333333333334</v>
      </c>
      <c r="AO112" s="72" t="s">
        <v>240</v>
      </c>
      <c r="AP112" s="244" t="s">
        <v>237</v>
      </c>
      <c r="AQ112" s="8">
        <v>9.0891827492859196</v>
      </c>
      <c r="AR112" s="8">
        <v>8.2000000000000011</v>
      </c>
      <c r="AS112" s="13" t="s">
        <v>127</v>
      </c>
      <c r="AT112" s="72" t="s">
        <v>69</v>
      </c>
      <c r="AU112" s="8">
        <v>8.4392473283183875</v>
      </c>
      <c r="AV112" s="8">
        <v>6.6333333333333329</v>
      </c>
      <c r="AW112" s="58"/>
      <c r="AX112" s="72" t="s">
        <v>240</v>
      </c>
      <c r="AY112" s="8">
        <v>7.0564641266156061</v>
      </c>
      <c r="AZ112" s="13" t="s">
        <v>127</v>
      </c>
      <c r="BA112" s="8">
        <v>3.0188213755385354</v>
      </c>
      <c r="BB112" s="247" t="s">
        <v>240</v>
      </c>
      <c r="BC112" s="8">
        <v>3.3333333333333002</v>
      </c>
      <c r="BD112" s="71" t="s">
        <v>237</v>
      </c>
      <c r="BE112" s="8">
        <v>57.526998515078994</v>
      </c>
      <c r="BF112" s="244" t="s">
        <v>237</v>
      </c>
      <c r="BG112" s="8">
        <v>0.95878330858464988</v>
      </c>
      <c r="BH112" s="247" t="s">
        <v>240</v>
      </c>
      <c r="BI112" s="244" t="s">
        <v>237</v>
      </c>
      <c r="BJ112" s="8">
        <v>5.2560938565669799</v>
      </c>
      <c r="BK112" s="8">
        <v>19</v>
      </c>
      <c r="BL112" s="247" t="s">
        <v>240</v>
      </c>
      <c r="BM112" s="247" t="s">
        <v>69</v>
      </c>
      <c r="BN112" s="8">
        <v>5.0434838676235136</v>
      </c>
      <c r="BO112" s="8">
        <v>14.5</v>
      </c>
      <c r="BP112" s="62" t="s">
        <v>127</v>
      </c>
      <c r="BQ112" s="71" t="s">
        <v>237</v>
      </c>
      <c r="BR112" s="8">
        <v>4.7771496703624212</v>
      </c>
      <c r="BS112" s="8">
        <v>31</v>
      </c>
      <c r="BT112" s="13" t="s">
        <v>127</v>
      </c>
      <c r="BU112" s="247" t="s">
        <v>69</v>
      </c>
      <c r="BV112" s="8">
        <v>4.6510599344845849</v>
      </c>
      <c r="BW112" s="8">
        <v>23.5</v>
      </c>
      <c r="BX112" s="13" t="s">
        <v>127</v>
      </c>
      <c r="BY112" s="244" t="s">
        <v>1510</v>
      </c>
      <c r="BZ112" s="8">
        <v>3.8840305364836221</v>
      </c>
      <c r="CA112" s="8">
        <v>21</v>
      </c>
      <c r="CB112" s="8"/>
      <c r="CC112" s="59" t="s">
        <v>5618</v>
      </c>
      <c r="CD112" s="59"/>
      <c r="CE112" s="555">
        <v>50.942785682414168</v>
      </c>
      <c r="CF112" s="555">
        <v>35.978189556654925</v>
      </c>
      <c r="CG112" s="555"/>
      <c r="CH112" s="555"/>
      <c r="CI112" s="408"/>
      <c r="CJ112" s="408"/>
      <c r="CK112" s="555"/>
      <c r="CL112" s="59"/>
      <c r="CM112" s="8"/>
      <c r="CN112" s="8"/>
    </row>
    <row r="113" spans="1:92" x14ac:dyDescent="0.45">
      <c r="A113" s="9">
        <v>91</v>
      </c>
      <c r="B113" s="9" t="s">
        <v>110</v>
      </c>
      <c r="C113" s="244" t="s">
        <v>1827</v>
      </c>
      <c r="D113" s="63"/>
      <c r="E113" s="56" t="s">
        <v>1949</v>
      </c>
      <c r="F113" s="244" t="s">
        <v>1805</v>
      </c>
      <c r="G113" s="247" t="s">
        <v>1799</v>
      </c>
      <c r="H113" s="9"/>
      <c r="I113" s="60">
        <v>158.85030200949132</v>
      </c>
      <c r="J113" s="60">
        <v>214.17130270931418</v>
      </c>
      <c r="K113" s="60">
        <v>120.12560151961533</v>
      </c>
      <c r="L113" s="47">
        <v>2547.9240121137877</v>
      </c>
      <c r="M113" s="47">
        <v>2556.1711702902562</v>
      </c>
      <c r="N113" s="47">
        <v>2562.7881127450864</v>
      </c>
      <c r="O113" s="59">
        <v>21.167158429596565</v>
      </c>
      <c r="P113" s="59">
        <v>387.99598793449667</v>
      </c>
      <c r="Q113" s="59">
        <v>244.07006971048676</v>
      </c>
      <c r="R113" s="58"/>
      <c r="S113" s="72" t="s">
        <v>240</v>
      </c>
      <c r="T113" s="8">
        <v>12.437221744683374</v>
      </c>
      <c r="U113" s="72" t="s">
        <v>109</v>
      </c>
      <c r="V113" s="8">
        <v>11.7011312450772</v>
      </c>
      <c r="W113" s="72" t="s">
        <v>240</v>
      </c>
      <c r="X113" s="8">
        <v>10</v>
      </c>
      <c r="Y113" s="244" t="s">
        <v>3539</v>
      </c>
      <c r="Z113" s="8">
        <v>124.90323556740321</v>
      </c>
      <c r="AA113" s="247" t="s">
        <v>132</v>
      </c>
      <c r="AB113" s="8">
        <v>40.291366312065549</v>
      </c>
      <c r="AC113" s="72" t="s">
        <v>109</v>
      </c>
      <c r="AD113" s="72" t="s">
        <v>306</v>
      </c>
      <c r="AE113" s="8">
        <v>18.330093253896038</v>
      </c>
      <c r="AF113" s="8">
        <v>8.3250000000000011</v>
      </c>
      <c r="AG113" s="247" t="s">
        <v>240</v>
      </c>
      <c r="AH113" s="247" t="s">
        <v>306</v>
      </c>
      <c r="AI113" s="8">
        <v>18.00011952657654</v>
      </c>
      <c r="AJ113" s="8">
        <v>7.7</v>
      </c>
      <c r="AK113" s="72" t="s">
        <v>109</v>
      </c>
      <c r="AL113" s="72" t="s">
        <v>132</v>
      </c>
      <c r="AM113" s="8">
        <v>17.689626428027459</v>
      </c>
      <c r="AN113" s="8">
        <v>14.8</v>
      </c>
      <c r="AO113" s="72" t="s">
        <v>109</v>
      </c>
      <c r="AP113" s="244" t="s">
        <v>197</v>
      </c>
      <c r="AQ113" s="8">
        <v>17.453764742320427</v>
      </c>
      <c r="AR113" s="8">
        <v>15</v>
      </c>
      <c r="AS113" s="72" t="s">
        <v>240</v>
      </c>
      <c r="AT113" s="72" t="s">
        <v>132</v>
      </c>
      <c r="AU113" s="8">
        <v>17.038721674068601</v>
      </c>
      <c r="AV113" s="8">
        <v>13.9</v>
      </c>
      <c r="AW113" s="58"/>
      <c r="AX113" s="72" t="s">
        <v>240</v>
      </c>
      <c r="AY113" s="8">
        <v>12.151291201066291</v>
      </c>
      <c r="AZ113" s="72" t="s">
        <v>109</v>
      </c>
      <c r="BA113" s="8">
        <v>4.8366132448591133</v>
      </c>
      <c r="BB113" s="247" t="s">
        <v>240</v>
      </c>
      <c r="BC113" s="8">
        <v>3.3333333333333002</v>
      </c>
      <c r="BD113" s="71" t="s">
        <v>5535</v>
      </c>
      <c r="BE113" s="8">
        <v>162.0742062376242</v>
      </c>
      <c r="BF113" s="247" t="s">
        <v>306</v>
      </c>
      <c r="BG113" s="8">
        <v>2.5002869335702869</v>
      </c>
      <c r="BH113" s="247" t="s">
        <v>240</v>
      </c>
      <c r="BI113" s="247" t="s">
        <v>306</v>
      </c>
      <c r="BJ113" s="8">
        <v>11.530601545893877</v>
      </c>
      <c r="BK113" s="8">
        <v>14.5</v>
      </c>
      <c r="BL113" s="247" t="s">
        <v>240</v>
      </c>
      <c r="BM113" s="244" t="s">
        <v>197</v>
      </c>
      <c r="BN113" s="8">
        <v>10.774846393430696</v>
      </c>
      <c r="BO113" s="8">
        <v>23.5</v>
      </c>
      <c r="BP113" s="247" t="s">
        <v>240</v>
      </c>
      <c r="BQ113" s="72" t="s">
        <v>132</v>
      </c>
      <c r="BR113" s="8">
        <v>10.774846393430696</v>
      </c>
      <c r="BS113" s="8">
        <v>23.5</v>
      </c>
      <c r="BT113" s="72" t="s">
        <v>109</v>
      </c>
      <c r="BU113" s="247" t="s">
        <v>306</v>
      </c>
      <c r="BV113" s="8">
        <v>10.503786864111945</v>
      </c>
      <c r="BW113" s="8">
        <v>19</v>
      </c>
      <c r="BX113" s="72" t="s">
        <v>109</v>
      </c>
      <c r="BY113" s="244" t="s">
        <v>197</v>
      </c>
      <c r="BZ113" s="8">
        <v>9.9087936639805676</v>
      </c>
      <c r="CA113" s="8">
        <v>31</v>
      </c>
      <c r="CB113" s="8"/>
      <c r="CC113" s="59" t="s">
        <v>4141</v>
      </c>
      <c r="CD113" s="59" t="s">
        <v>4142</v>
      </c>
      <c r="CE113" s="555">
        <v>119.71201287583895</v>
      </c>
      <c r="CF113" s="555">
        <v>107.81683383684584</v>
      </c>
      <c r="CG113" s="555" t="s">
        <v>4139</v>
      </c>
      <c r="CH113" s="555" t="s">
        <v>4140</v>
      </c>
      <c r="CI113" s="408">
        <v>239.37273344088408</v>
      </c>
      <c r="CJ113" s="408">
        <v>194.42685807319151</v>
      </c>
      <c r="CK113" s="555" t="s">
        <v>4138</v>
      </c>
      <c r="CL113" s="59"/>
      <c r="CM113" s="8">
        <v>244.07006971048676</v>
      </c>
      <c r="CN113" s="8">
        <v>194.42685807319151</v>
      </c>
    </row>
    <row r="114" spans="1:92" x14ac:dyDescent="0.45">
      <c r="A114" s="9">
        <v>92</v>
      </c>
      <c r="B114" s="9" t="s">
        <v>1286</v>
      </c>
      <c r="C114" s="61" t="s">
        <v>1829</v>
      </c>
      <c r="D114" s="63"/>
      <c r="E114" s="78" t="s">
        <v>1951</v>
      </c>
      <c r="F114" s="77" t="s">
        <v>1952</v>
      </c>
      <c r="G114" s="62" t="s">
        <v>1953</v>
      </c>
      <c r="H114" s="56" t="s">
        <v>1798</v>
      </c>
      <c r="I114" s="60">
        <v>158.85030200949132</v>
      </c>
      <c r="J114" s="60">
        <v>64.804600819792483</v>
      </c>
      <c r="K114" s="60">
        <v>92.465101169703914</v>
      </c>
      <c r="L114" s="47">
        <v>1229.6453996739576</v>
      </c>
      <c r="M114" s="47">
        <v>967.64150716514655</v>
      </c>
      <c r="N114" s="47">
        <v>798.8443522811865</v>
      </c>
      <c r="O114" s="59">
        <v>5.5991712196122654</v>
      </c>
      <c r="P114" s="59">
        <v>108.48600928252235</v>
      </c>
      <c r="Q114" s="59">
        <v>56.649099132117691</v>
      </c>
      <c r="R114" s="58"/>
      <c r="S114" s="66" t="s">
        <v>276</v>
      </c>
      <c r="T114" s="8">
        <v>8.6248144964555831</v>
      </c>
      <c r="U114" s="66" t="s">
        <v>272</v>
      </c>
      <c r="V114" s="8">
        <v>11.531018120569479</v>
      </c>
      <c r="W114" s="66" t="s">
        <v>276</v>
      </c>
      <c r="X114" s="8">
        <v>12.727</v>
      </c>
      <c r="Y114" s="61" t="s">
        <v>124</v>
      </c>
      <c r="Z114" s="8">
        <v>77.248144964555834</v>
      </c>
      <c r="AA114" s="61" t="s">
        <v>124</v>
      </c>
      <c r="AB114" s="8">
        <v>33.586149984589497</v>
      </c>
      <c r="AC114" s="66" t="s">
        <v>272</v>
      </c>
      <c r="AD114" s="52" t="s">
        <v>124</v>
      </c>
      <c r="AE114" s="8">
        <v>19.375369144370413</v>
      </c>
      <c r="AF114" s="8">
        <v>6.4666666666666668</v>
      </c>
      <c r="AG114" s="74" t="s">
        <v>265</v>
      </c>
      <c r="AH114" s="61" t="s">
        <v>124</v>
      </c>
      <c r="AI114" s="8">
        <v>17.714853712229523</v>
      </c>
      <c r="AJ114" s="8">
        <v>6.6749999999999998</v>
      </c>
      <c r="AK114" s="66" t="s">
        <v>276</v>
      </c>
      <c r="AL114" s="52" t="s">
        <v>124</v>
      </c>
      <c r="AM114" s="8">
        <v>17.347646265212852</v>
      </c>
      <c r="AN114" s="8">
        <v>6.2285714285714286</v>
      </c>
      <c r="AO114" s="66" t="s">
        <v>272</v>
      </c>
      <c r="AP114" s="75" t="s">
        <v>1472</v>
      </c>
      <c r="AQ114" s="8">
        <v>15.889962110281481</v>
      </c>
      <c r="AR114" s="8">
        <v>5.0777777777777775</v>
      </c>
      <c r="AS114" s="66" t="s">
        <v>272</v>
      </c>
      <c r="AT114" s="65" t="s">
        <v>160</v>
      </c>
      <c r="AU114" s="8">
        <v>15.709678554349212</v>
      </c>
      <c r="AV114" s="8">
        <v>7.166666666666667</v>
      </c>
      <c r="AW114" s="58"/>
      <c r="AX114" s="66" t="s">
        <v>276</v>
      </c>
      <c r="AY114" s="8">
        <v>7.1951617783701618</v>
      </c>
      <c r="AZ114" s="66" t="s">
        <v>272</v>
      </c>
      <c r="BA114" s="8">
        <v>4.7170970670220971</v>
      </c>
      <c r="BB114" s="74" t="s">
        <v>265</v>
      </c>
      <c r="BC114" s="8">
        <v>3.5</v>
      </c>
      <c r="BD114" s="52" t="s">
        <v>124</v>
      </c>
      <c r="BE114" s="8">
        <v>100.12258845392259</v>
      </c>
      <c r="BF114" s="61" t="s">
        <v>124</v>
      </c>
      <c r="BG114" s="8">
        <v>2.0024517690784518</v>
      </c>
      <c r="BH114" s="75" t="s">
        <v>272</v>
      </c>
      <c r="BI114" s="61" t="s">
        <v>124</v>
      </c>
      <c r="BJ114" s="8">
        <v>10.117407900242879</v>
      </c>
      <c r="BK114" s="8">
        <v>17.666666666666668</v>
      </c>
      <c r="BL114" s="74" t="s">
        <v>265</v>
      </c>
      <c r="BM114" s="61" t="s">
        <v>124</v>
      </c>
      <c r="BN114" s="8">
        <v>9.4298117751671153</v>
      </c>
      <c r="BO114" s="8">
        <v>15.285714285714286</v>
      </c>
      <c r="BP114" s="75" t="s">
        <v>272</v>
      </c>
      <c r="BQ114" s="65" t="s">
        <v>160</v>
      </c>
      <c r="BR114" s="8">
        <v>9.1822891412436078</v>
      </c>
      <c r="BS114" s="8">
        <v>17.666666666666668</v>
      </c>
      <c r="BT114" s="66" t="s">
        <v>272</v>
      </c>
      <c r="BU114" s="75" t="s">
        <v>129</v>
      </c>
      <c r="BV114" s="8">
        <v>8.370106253578296</v>
      </c>
      <c r="BW114" s="8">
        <v>19.333333333333332</v>
      </c>
      <c r="BX114" s="65" t="s">
        <v>265</v>
      </c>
      <c r="BY114" s="74" t="s">
        <v>160</v>
      </c>
      <c r="BZ114" s="8">
        <v>8.3490358885978662</v>
      </c>
      <c r="CA114" s="8">
        <v>15.285714285714286</v>
      </c>
      <c r="CB114" s="8"/>
      <c r="CC114" s="59" t="s">
        <v>5619</v>
      </c>
      <c r="CD114" s="59"/>
      <c r="CE114" s="555">
        <v>56.649099132117691</v>
      </c>
      <c r="CF114" s="555">
        <v>37.964976972349014</v>
      </c>
      <c r="CG114" s="555"/>
      <c r="CH114" s="555"/>
      <c r="CI114" s="408"/>
      <c r="CJ114" s="408"/>
      <c r="CK114" s="555"/>
      <c r="CL114" s="8"/>
      <c r="CM114" s="8"/>
      <c r="CN114" s="8"/>
    </row>
    <row r="115" spans="1:92" x14ac:dyDescent="0.45">
      <c r="A115" s="9">
        <v>93</v>
      </c>
      <c r="B115" s="9" t="s">
        <v>16</v>
      </c>
      <c r="C115" s="61" t="s">
        <v>1829</v>
      </c>
      <c r="D115" s="63"/>
      <c r="E115" s="78" t="s">
        <v>1951</v>
      </c>
      <c r="F115" s="77" t="s">
        <v>1952</v>
      </c>
      <c r="G115" s="62" t="s">
        <v>1953</v>
      </c>
      <c r="H115" s="56" t="s">
        <v>1798</v>
      </c>
      <c r="I115" s="60">
        <v>188.09140237939769</v>
      </c>
      <c r="J115" s="60">
        <v>96.416601219691259</v>
      </c>
      <c r="K115" s="60">
        <v>113.01290142963811</v>
      </c>
      <c r="L115" s="47">
        <v>1963.4003586614103</v>
      </c>
      <c r="M115" s="47">
        <v>1613.4884404676502</v>
      </c>
      <c r="N115" s="47">
        <v>1379.0228177209858</v>
      </c>
      <c r="O115" s="59">
        <v>9.9369855634300475</v>
      </c>
      <c r="P115" s="59">
        <v>234.62058364660362</v>
      </c>
      <c r="Q115" s="59">
        <v>144.91473383585924</v>
      </c>
      <c r="R115" s="58"/>
      <c r="S115" s="66" t="s">
        <v>49</v>
      </c>
      <c r="T115" s="8">
        <v>11.156935728487476</v>
      </c>
      <c r="U115" s="66" t="s">
        <v>49</v>
      </c>
      <c r="V115" s="8">
        <v>15.938479612124967</v>
      </c>
      <c r="W115" s="66" t="s">
        <v>276</v>
      </c>
      <c r="X115" s="8">
        <v>12.727</v>
      </c>
      <c r="Y115" s="75" t="s">
        <v>3540</v>
      </c>
      <c r="Z115" s="8">
        <v>113.85484142763862</v>
      </c>
      <c r="AA115" s="61" t="s">
        <v>124</v>
      </c>
      <c r="AB115" s="8">
        <v>39.688640496569953</v>
      </c>
      <c r="AC115" s="66" t="s">
        <v>272</v>
      </c>
      <c r="AD115" s="66" t="s">
        <v>73</v>
      </c>
      <c r="AE115" s="8">
        <v>23.610840747323913</v>
      </c>
      <c r="AF115" s="8">
        <v>7.166666666666667</v>
      </c>
      <c r="AG115" s="75" t="s">
        <v>272</v>
      </c>
      <c r="AH115" s="75" t="s">
        <v>73</v>
      </c>
      <c r="AI115" s="8">
        <v>23.610840747323913</v>
      </c>
      <c r="AJ115" s="8">
        <v>7.166666666666667</v>
      </c>
      <c r="AK115" s="66" t="s">
        <v>49</v>
      </c>
      <c r="AL115" s="66" t="s">
        <v>73</v>
      </c>
      <c r="AM115" s="8">
        <v>23.41463839604161</v>
      </c>
      <c r="AN115" s="8">
        <v>8.8333333333333339</v>
      </c>
      <c r="AO115" s="66" t="s">
        <v>49</v>
      </c>
      <c r="AP115" s="75" t="s">
        <v>73</v>
      </c>
      <c r="AQ115" s="8">
        <v>23.41463839604161</v>
      </c>
      <c r="AR115" s="8">
        <v>8.8333333333333339</v>
      </c>
      <c r="AS115" s="66" t="s">
        <v>272</v>
      </c>
      <c r="AT115" s="52" t="s">
        <v>124</v>
      </c>
      <c r="AU115" s="8">
        <v>22.676297485096956</v>
      </c>
      <c r="AV115" s="8">
        <v>6.4666666666666668</v>
      </c>
      <c r="AW115" s="58"/>
      <c r="AX115" s="66" t="s">
        <v>49</v>
      </c>
      <c r="AY115" s="8">
        <v>9.802677631355813</v>
      </c>
      <c r="AZ115" s="66" t="s">
        <v>272</v>
      </c>
      <c r="BA115" s="8">
        <v>5.4013388156779065</v>
      </c>
      <c r="BB115" s="75" t="s">
        <v>49</v>
      </c>
      <c r="BC115" s="8">
        <v>4</v>
      </c>
      <c r="BD115" s="66" t="s">
        <v>5536</v>
      </c>
      <c r="BE115" s="8">
        <v>147.71129385593019</v>
      </c>
      <c r="BF115" s="75" t="s">
        <v>3586</v>
      </c>
      <c r="BG115" s="8">
        <v>2.6856598882896399</v>
      </c>
      <c r="BH115" s="75" t="s">
        <v>49</v>
      </c>
      <c r="BI115" s="75" t="s">
        <v>73</v>
      </c>
      <c r="BJ115" s="8">
        <v>14.583369665864502</v>
      </c>
      <c r="BK115" s="8">
        <v>14.75</v>
      </c>
      <c r="BL115" s="75" t="s">
        <v>49</v>
      </c>
      <c r="BM115" s="75" t="s">
        <v>73</v>
      </c>
      <c r="BN115" s="8">
        <v>14.583369665864502</v>
      </c>
      <c r="BO115" s="8">
        <v>14.75</v>
      </c>
      <c r="BP115" s="75" t="s">
        <v>49</v>
      </c>
      <c r="BQ115" s="52" t="s">
        <v>124</v>
      </c>
      <c r="BR115" s="8">
        <v>13.306353354127259</v>
      </c>
      <c r="BS115" s="8">
        <v>13.5</v>
      </c>
      <c r="BT115" s="66" t="s">
        <v>272</v>
      </c>
      <c r="BU115" s="75" t="s">
        <v>73</v>
      </c>
      <c r="BV115" s="8">
        <v>12.762198559139232</v>
      </c>
      <c r="BW115" s="8">
        <v>19.333333333333332</v>
      </c>
      <c r="BX115" s="66" t="s">
        <v>272</v>
      </c>
      <c r="BY115" s="75" t="s">
        <v>73</v>
      </c>
      <c r="BZ115" s="8">
        <v>12.762198559139232</v>
      </c>
      <c r="CA115" s="8">
        <v>19.333333333333332</v>
      </c>
      <c r="CB115" s="8"/>
      <c r="CC115" s="59" t="s">
        <v>4143</v>
      </c>
      <c r="CD115" s="59" t="s">
        <v>4144</v>
      </c>
      <c r="CE115" s="555">
        <v>100.78192746426402</v>
      </c>
      <c r="CF115" s="555">
        <v>90.574266435204706</v>
      </c>
      <c r="CG115" s="555"/>
      <c r="CH115" s="555"/>
      <c r="CI115" s="408"/>
      <c r="CJ115" s="408"/>
      <c r="CK115" s="555"/>
      <c r="CL115" s="59"/>
      <c r="CM115" s="8"/>
      <c r="CN115" s="8"/>
    </row>
    <row r="116" spans="1:92" x14ac:dyDescent="0.45">
      <c r="A116" s="9">
        <v>94</v>
      </c>
      <c r="B116" s="9" t="s">
        <v>243</v>
      </c>
      <c r="C116" s="61" t="s">
        <v>1829</v>
      </c>
      <c r="D116" s="63"/>
      <c r="E116" s="78" t="s">
        <v>1951</v>
      </c>
      <c r="F116" s="77" t="s">
        <v>1952</v>
      </c>
      <c r="G116" s="62" t="s">
        <v>1953</v>
      </c>
      <c r="H116" s="56" t="s">
        <v>1798</v>
      </c>
      <c r="I116" s="60">
        <v>218.12280275930152</v>
      </c>
      <c r="J116" s="60">
        <v>129.60920163958497</v>
      </c>
      <c r="K116" s="60">
        <v>134.35100169956979</v>
      </c>
      <c r="L116" s="47">
        <v>2878.3224273653759</v>
      </c>
      <c r="M116" s="47">
        <v>2434.3622749853444</v>
      </c>
      <c r="N116" s="47">
        <v>2129.0302065874894</v>
      </c>
      <c r="O116" s="59">
        <v>15.374903988473115</v>
      </c>
      <c r="P116" s="59">
        <v>417.7777229993298</v>
      </c>
      <c r="Q116" s="59">
        <v>258.70678400372532</v>
      </c>
      <c r="R116" s="58"/>
      <c r="S116" s="66" t="s">
        <v>70</v>
      </c>
      <c r="T116" s="8">
        <v>14.087368165558091</v>
      </c>
      <c r="U116" s="66" t="s">
        <v>49</v>
      </c>
      <c r="V116" s="8">
        <v>18.255187641431831</v>
      </c>
      <c r="W116" s="66" t="s">
        <v>70</v>
      </c>
      <c r="X116" s="8">
        <v>12.5</v>
      </c>
      <c r="Y116" s="56" t="s">
        <v>187</v>
      </c>
      <c r="Z116" s="8">
        <v>153.68596193151106</v>
      </c>
      <c r="AA116" s="61" t="s">
        <v>124</v>
      </c>
      <c r="AB116" s="8">
        <v>45.956063184549883</v>
      </c>
      <c r="AC116" s="66" t="s">
        <v>272</v>
      </c>
      <c r="AD116" s="66" t="s">
        <v>73</v>
      </c>
      <c r="AE116" s="8">
        <v>27.172704513312503</v>
      </c>
      <c r="AF116" s="8">
        <v>7.166666666666667</v>
      </c>
      <c r="AG116" s="75" t="s">
        <v>49</v>
      </c>
      <c r="AH116" s="75" t="s">
        <v>73</v>
      </c>
      <c r="AI116" s="8">
        <v>26.984408629879233</v>
      </c>
      <c r="AJ116" s="8">
        <v>8.8333333333333339</v>
      </c>
      <c r="AK116" s="66" t="s">
        <v>49</v>
      </c>
      <c r="AL116" s="52" t="s">
        <v>124</v>
      </c>
      <c r="AM116" s="8">
        <v>26.088631954854563</v>
      </c>
      <c r="AN116" s="8">
        <v>8.1333333333333329</v>
      </c>
      <c r="AO116" s="66" t="s">
        <v>272</v>
      </c>
      <c r="AP116" s="61" t="s">
        <v>124</v>
      </c>
      <c r="AQ116" s="8">
        <v>26.066440105302593</v>
      </c>
      <c r="AR116" s="8">
        <v>6.4666666666666668</v>
      </c>
      <c r="AS116" s="66" t="s">
        <v>70</v>
      </c>
      <c r="AT116" s="66" t="s">
        <v>73</v>
      </c>
      <c r="AU116" s="8">
        <v>25.547367934396362</v>
      </c>
      <c r="AV116" s="8">
        <v>7</v>
      </c>
      <c r="AW116" s="58"/>
      <c r="AX116" s="66" t="s">
        <v>5537</v>
      </c>
      <c r="AY116" s="8">
        <v>11.208147169135312</v>
      </c>
      <c r="AZ116" s="66" t="s">
        <v>272</v>
      </c>
      <c r="BA116" s="8">
        <v>6.1040735845676561</v>
      </c>
      <c r="BB116" s="75" t="s">
        <v>49</v>
      </c>
      <c r="BC116" s="8">
        <v>4</v>
      </c>
      <c r="BD116" s="53" t="s">
        <v>187</v>
      </c>
      <c r="BE116" s="8">
        <v>213.66973269031899</v>
      </c>
      <c r="BF116" s="75" t="s">
        <v>73</v>
      </c>
      <c r="BG116" s="8">
        <v>3.1115597482228212</v>
      </c>
      <c r="BH116" s="75" t="s">
        <v>49</v>
      </c>
      <c r="BI116" s="75" t="s">
        <v>73</v>
      </c>
      <c r="BJ116" s="8">
        <v>16.826562572207486</v>
      </c>
      <c r="BK116" s="8">
        <v>14.75</v>
      </c>
      <c r="BL116" s="75" t="s">
        <v>49</v>
      </c>
      <c r="BM116" s="61" t="s">
        <v>167</v>
      </c>
      <c r="BN116" s="8">
        <v>16.186409305316239</v>
      </c>
      <c r="BO116" s="8">
        <v>17.25</v>
      </c>
      <c r="BP116" s="75" t="s">
        <v>49</v>
      </c>
      <c r="BQ116" s="53" t="s">
        <v>187</v>
      </c>
      <c r="BR116" s="8">
        <v>16.139043665871522</v>
      </c>
      <c r="BS116" s="8">
        <v>19.75</v>
      </c>
      <c r="BT116" s="66" t="s">
        <v>49</v>
      </c>
      <c r="BU116" s="61" t="s">
        <v>124</v>
      </c>
      <c r="BV116" s="8">
        <v>15.345151757696286</v>
      </c>
      <c r="BW116" s="8">
        <v>13.5</v>
      </c>
      <c r="BX116" s="66" t="s">
        <v>272</v>
      </c>
      <c r="BY116" s="75" t="s">
        <v>73</v>
      </c>
      <c r="BZ116" s="8">
        <v>14.640196648413564</v>
      </c>
      <c r="CA116" s="8">
        <v>19.333333333333332</v>
      </c>
      <c r="CB116" s="8"/>
      <c r="CC116" s="59" t="s">
        <v>4148</v>
      </c>
      <c r="CD116" s="59" t="s">
        <v>4149</v>
      </c>
      <c r="CE116" s="555">
        <v>103.91834057276529</v>
      </c>
      <c r="CF116" s="555">
        <v>93.909593702954041</v>
      </c>
      <c r="CG116" s="555" t="s">
        <v>4146</v>
      </c>
      <c r="CH116" s="555" t="s">
        <v>4147</v>
      </c>
      <c r="CI116" s="408">
        <v>217.03028719604512</v>
      </c>
      <c r="CJ116" s="408">
        <v>200.39990465750074</v>
      </c>
      <c r="CK116" s="555" t="s">
        <v>4145</v>
      </c>
      <c r="CL116" s="59"/>
      <c r="CM116" s="8">
        <v>258.70678400372532</v>
      </c>
      <c r="CN116" s="8">
        <v>204.88475321067054</v>
      </c>
    </row>
    <row r="117" spans="1:92" x14ac:dyDescent="0.45">
      <c r="A117" s="9">
        <v>95</v>
      </c>
      <c r="B117" s="9" t="s">
        <v>1281</v>
      </c>
      <c r="C117" s="78" t="s">
        <v>1823</v>
      </c>
      <c r="D117" s="244" t="s">
        <v>1862</v>
      </c>
      <c r="E117" s="56" t="s">
        <v>1941</v>
      </c>
      <c r="F117" s="62" t="s">
        <v>1942</v>
      </c>
      <c r="G117" s="61" t="s">
        <v>1919</v>
      </c>
      <c r="H117" s="9"/>
      <c r="I117" s="60">
        <v>79.030000999746932</v>
      </c>
      <c r="J117" s="60">
        <v>195.20410246937493</v>
      </c>
      <c r="K117" s="60">
        <v>99.577801259681138</v>
      </c>
      <c r="L117" s="47">
        <v>1101.8379438943502</v>
      </c>
      <c r="M117" s="47">
        <v>1331.360416258944</v>
      </c>
      <c r="N117" s="47">
        <v>1548.9520492877541</v>
      </c>
      <c r="O117" s="59">
        <v>16.168959012557686</v>
      </c>
      <c r="P117" s="59">
        <v>153.60480873755557</v>
      </c>
      <c r="Q117" s="59">
        <v>89.906156299342882</v>
      </c>
      <c r="R117" s="58"/>
      <c r="S117" s="50" t="s">
        <v>41</v>
      </c>
      <c r="T117" s="8">
        <v>6.6901600719817793</v>
      </c>
      <c r="U117" s="50" t="s">
        <v>41</v>
      </c>
      <c r="V117" s="8">
        <v>7.433511191090866</v>
      </c>
      <c r="W117" s="13" t="s">
        <v>127</v>
      </c>
      <c r="X117" s="8">
        <v>10</v>
      </c>
      <c r="Y117" s="54" t="s">
        <v>87</v>
      </c>
      <c r="Z117" s="8">
        <v>48.418000599848156</v>
      </c>
      <c r="AA117" s="54" t="s">
        <v>87</v>
      </c>
      <c r="AB117" s="8">
        <v>21.051304608629636</v>
      </c>
      <c r="AC117" s="50" t="s">
        <v>41</v>
      </c>
      <c r="AD117" s="50" t="s">
        <v>40</v>
      </c>
      <c r="AE117" s="8">
        <v>9.4999813295498985</v>
      </c>
      <c r="AF117" s="8">
        <v>9.1285714285714299</v>
      </c>
      <c r="AG117" s="54" t="s">
        <v>41</v>
      </c>
      <c r="AH117" s="54" t="s">
        <v>87</v>
      </c>
      <c r="AI117" s="8">
        <v>9.4158482075680272</v>
      </c>
      <c r="AJ117" s="8">
        <v>15.8</v>
      </c>
      <c r="AK117" s="50" t="s">
        <v>41</v>
      </c>
      <c r="AL117" s="51" t="s">
        <v>0</v>
      </c>
      <c r="AM117" s="8">
        <v>8.9636768182323099</v>
      </c>
      <c r="AN117" s="8">
        <v>8.5285714285714285</v>
      </c>
      <c r="AO117" s="13" t="s">
        <v>127</v>
      </c>
      <c r="AP117" s="54" t="s">
        <v>40</v>
      </c>
      <c r="AQ117" s="8">
        <v>8.9210260688071763</v>
      </c>
      <c r="AR117" s="8">
        <v>7.7</v>
      </c>
      <c r="AS117" s="13" t="s">
        <v>127</v>
      </c>
      <c r="AT117" s="50" t="s">
        <v>87</v>
      </c>
      <c r="AU117" s="8">
        <v>8.7750407398147647</v>
      </c>
      <c r="AV117" s="8">
        <v>12.3</v>
      </c>
      <c r="AW117" s="58"/>
      <c r="AX117" s="50" t="s">
        <v>41</v>
      </c>
      <c r="AY117" s="8">
        <v>5.9314720623842083</v>
      </c>
      <c r="AZ117" s="50" t="s">
        <v>41</v>
      </c>
      <c r="BA117" s="8">
        <v>2.9657360311921042</v>
      </c>
      <c r="BB117" s="54" t="s">
        <v>41</v>
      </c>
      <c r="BC117" s="8">
        <v>2.5</v>
      </c>
      <c r="BD117" s="50" t="s">
        <v>87</v>
      </c>
      <c r="BE117" s="8">
        <v>62.643400779802612</v>
      </c>
      <c r="BF117" s="54" t="s">
        <v>87</v>
      </c>
      <c r="BG117" s="8">
        <v>1.1389709232691383</v>
      </c>
      <c r="BH117" s="54" t="s">
        <v>41</v>
      </c>
      <c r="BI117" s="54" t="s">
        <v>87</v>
      </c>
      <c r="BJ117" s="8">
        <v>5.5604171072186475</v>
      </c>
      <c r="BK117" s="8">
        <v>23</v>
      </c>
      <c r="BL117" s="54" t="s">
        <v>41</v>
      </c>
      <c r="BM117" s="54" t="s">
        <v>40</v>
      </c>
      <c r="BN117" s="8">
        <v>5.4577878518578924</v>
      </c>
      <c r="BO117" s="8">
        <v>19</v>
      </c>
      <c r="BP117" s="62" t="s">
        <v>127</v>
      </c>
      <c r="BQ117" s="50" t="s">
        <v>87</v>
      </c>
      <c r="BR117" s="8">
        <v>4.6499382040672597</v>
      </c>
      <c r="BS117" s="8">
        <v>28.5</v>
      </c>
      <c r="BT117" s="50" t="s">
        <v>41</v>
      </c>
      <c r="BU117" s="57" t="s">
        <v>184</v>
      </c>
      <c r="BV117" s="8">
        <v>4.5844462418441401</v>
      </c>
      <c r="BW117" s="8">
        <v>21</v>
      </c>
      <c r="BX117" s="50" t="s">
        <v>41</v>
      </c>
      <c r="BY117" s="57" t="s">
        <v>0</v>
      </c>
      <c r="BZ117" s="8">
        <v>4.5844462418441401</v>
      </c>
      <c r="CA117" s="8">
        <v>21</v>
      </c>
      <c r="CB117" s="8"/>
      <c r="CC117" s="59" t="s">
        <v>5620</v>
      </c>
      <c r="CD117" s="59"/>
      <c r="CE117" s="555">
        <v>89.906156299342882</v>
      </c>
      <c r="CF117" s="555">
        <v>64.765658527041467</v>
      </c>
      <c r="CG117" s="555"/>
      <c r="CH117" s="555"/>
      <c r="CI117" s="408"/>
      <c r="CJ117" s="408"/>
      <c r="CK117" s="555"/>
      <c r="CL117" s="8"/>
      <c r="CM117" s="8"/>
      <c r="CN117" s="8"/>
    </row>
    <row r="118" spans="1:92" x14ac:dyDescent="0.45">
      <c r="A118" s="9">
        <v>96</v>
      </c>
      <c r="B118" s="9" t="s">
        <v>1278</v>
      </c>
      <c r="C118" s="224" t="s">
        <v>1800</v>
      </c>
      <c r="D118" s="63"/>
      <c r="E118" s="245" t="s">
        <v>1938</v>
      </c>
      <c r="F118" s="56" t="s">
        <v>1871</v>
      </c>
      <c r="G118" s="224"/>
      <c r="H118" s="9"/>
      <c r="I118" s="60">
        <v>82.191201039736811</v>
      </c>
      <c r="J118" s="60">
        <v>119.33530150961786</v>
      </c>
      <c r="K118" s="60">
        <v>134.35100169956979</v>
      </c>
      <c r="L118" s="47">
        <v>1040.7112481484198</v>
      </c>
      <c r="M118" s="47">
        <v>1201.9602725610519</v>
      </c>
      <c r="N118" s="47">
        <v>1348.770335176572</v>
      </c>
      <c r="O118" s="59">
        <v>14.286094953605279</v>
      </c>
      <c r="P118" s="59">
        <v>143.31716013023257</v>
      </c>
      <c r="Q118" s="59">
        <v>81.500883590742148</v>
      </c>
      <c r="R118" s="58"/>
      <c r="S118" s="55" t="s">
        <v>101</v>
      </c>
      <c r="T118" s="8">
        <v>10.862944124768417</v>
      </c>
      <c r="U118" s="55" t="s">
        <v>101</v>
      </c>
      <c r="V118" s="8">
        <v>6.7893400779802597</v>
      </c>
      <c r="W118" s="13" t="s">
        <v>287</v>
      </c>
      <c r="X118" s="8">
        <v>10</v>
      </c>
      <c r="Y118" s="224" t="s">
        <v>82</v>
      </c>
      <c r="Z118" s="8">
        <v>45.383248561457876</v>
      </c>
      <c r="AA118" s="62" t="s">
        <v>52</v>
      </c>
      <c r="AB118" s="8">
        <v>21.976371688505633</v>
      </c>
      <c r="AC118" s="55" t="s">
        <v>101</v>
      </c>
      <c r="AD118" s="55" t="s">
        <v>82</v>
      </c>
      <c r="AE118" s="8">
        <v>10.031933890658108</v>
      </c>
      <c r="AF118" s="8">
        <v>8.1333333333333329</v>
      </c>
      <c r="AG118" s="62" t="s">
        <v>287</v>
      </c>
      <c r="AH118" s="224" t="s">
        <v>82</v>
      </c>
      <c r="AI118" s="8">
        <v>9.9601301963309119</v>
      </c>
      <c r="AJ118" s="8">
        <v>7.8</v>
      </c>
      <c r="AK118" s="55" t="s">
        <v>101</v>
      </c>
      <c r="AL118" s="13" t="s">
        <v>52</v>
      </c>
      <c r="AM118" s="8">
        <v>9.2874679930275139</v>
      </c>
      <c r="AN118" s="8">
        <v>4.2555555555555555</v>
      </c>
      <c r="AO118" s="13" t="s">
        <v>287</v>
      </c>
      <c r="AP118" s="62" t="s">
        <v>52</v>
      </c>
      <c r="AQ118" s="8">
        <v>9.1538772302238272</v>
      </c>
      <c r="AR118" s="8">
        <v>4.0333333333333332</v>
      </c>
      <c r="AS118" s="55" t="s">
        <v>101</v>
      </c>
      <c r="AT118" s="55" t="s">
        <v>58</v>
      </c>
      <c r="AU118" s="8">
        <v>9.1429839812583378</v>
      </c>
      <c r="AV118" s="8">
        <v>6.2555555555555564</v>
      </c>
      <c r="AW118" s="58"/>
      <c r="AX118" s="55" t="s">
        <v>101</v>
      </c>
      <c r="AY118" s="8">
        <v>11.257461889759155</v>
      </c>
      <c r="AZ118" s="55" t="s">
        <v>101</v>
      </c>
      <c r="BA118" s="8">
        <v>2.8143654724397886</v>
      </c>
      <c r="BB118" s="224" t="s">
        <v>101</v>
      </c>
      <c r="BC118" s="8">
        <v>3</v>
      </c>
      <c r="BD118" s="13" t="s">
        <v>52</v>
      </c>
      <c r="BE118" s="8">
        <v>70.451564878577614</v>
      </c>
      <c r="BF118" s="224" t="s">
        <v>82</v>
      </c>
      <c r="BG118" s="8">
        <v>1.0672404205435497</v>
      </c>
      <c r="BH118" s="224" t="s">
        <v>101</v>
      </c>
      <c r="BI118" s="224" t="s">
        <v>82</v>
      </c>
      <c r="BJ118" s="8">
        <v>5.7049098340323123</v>
      </c>
      <c r="BK118" s="8">
        <v>19.333333333333332</v>
      </c>
      <c r="BL118" s="224" t="s">
        <v>101</v>
      </c>
      <c r="BM118" s="62" t="s">
        <v>52</v>
      </c>
      <c r="BN118" s="8">
        <v>5.5939764069386033</v>
      </c>
      <c r="BO118" s="8">
        <v>24.333333333333332</v>
      </c>
      <c r="BP118" s="224" t="s">
        <v>101</v>
      </c>
      <c r="BQ118" s="55" t="s">
        <v>58</v>
      </c>
      <c r="BR118" s="8">
        <v>5.5057423658933207</v>
      </c>
      <c r="BS118" s="8">
        <v>16</v>
      </c>
      <c r="BT118" s="55" t="s">
        <v>101</v>
      </c>
      <c r="BU118" s="224" t="s">
        <v>1502</v>
      </c>
      <c r="BV118" s="8">
        <v>4.8649383436424802</v>
      </c>
      <c r="BW118" s="8">
        <v>21</v>
      </c>
      <c r="BX118" s="13" t="s">
        <v>287</v>
      </c>
      <c r="BY118" s="224" t="s">
        <v>82</v>
      </c>
      <c r="BZ118" s="8">
        <v>3.8307865296325483</v>
      </c>
      <c r="CA118" s="8">
        <v>28.5</v>
      </c>
      <c r="CB118" s="8"/>
      <c r="CC118" s="59" t="s">
        <v>5621</v>
      </c>
      <c r="CD118" s="59"/>
      <c r="CE118" s="555">
        <v>81.500883590742148</v>
      </c>
      <c r="CF118" s="555">
        <v>58.297449803112841</v>
      </c>
      <c r="CG118" s="555"/>
      <c r="CH118" s="555"/>
      <c r="CI118" s="408"/>
      <c r="CJ118" s="408"/>
      <c r="CK118" s="555"/>
      <c r="CL118" s="8"/>
      <c r="CM118" s="8"/>
      <c r="CN118" s="8"/>
    </row>
    <row r="119" spans="1:92" x14ac:dyDescent="0.45">
      <c r="A119" s="9">
        <v>97</v>
      </c>
      <c r="B119" s="9" t="s">
        <v>143</v>
      </c>
      <c r="C119" s="224" t="s">
        <v>1800</v>
      </c>
      <c r="D119" s="63"/>
      <c r="E119" s="245" t="s">
        <v>1938</v>
      </c>
      <c r="F119" s="56" t="s">
        <v>1871</v>
      </c>
      <c r="G119" s="224"/>
      <c r="H119" s="9"/>
      <c r="I119" s="60">
        <v>125.65770158959762</v>
      </c>
      <c r="J119" s="60">
        <v>164.38240207947362</v>
      </c>
      <c r="K119" s="60">
        <v>168.33390212946097</v>
      </c>
      <c r="L119" s="47">
        <v>2090.2708705385371</v>
      </c>
      <c r="M119" s="47">
        <v>2295.1479344011923</v>
      </c>
      <c r="N119" s="47">
        <v>2473.4160540819853</v>
      </c>
      <c r="O119" s="59">
        <v>23.717503373489368</v>
      </c>
      <c r="P119" s="59">
        <v>357.07937601966603</v>
      </c>
      <c r="Q119" s="59">
        <v>218.66514242732742</v>
      </c>
      <c r="R119" s="58"/>
      <c r="S119" s="55" t="s">
        <v>101</v>
      </c>
      <c r="T119" s="8">
        <v>16.078924190751714</v>
      </c>
      <c r="U119" s="55" t="s">
        <v>101</v>
      </c>
      <c r="V119" s="8">
        <v>10.04932761921982</v>
      </c>
      <c r="W119" s="55" t="s">
        <v>101</v>
      </c>
      <c r="X119" s="8">
        <v>9.375</v>
      </c>
      <c r="Y119" s="224" t="s">
        <v>294</v>
      </c>
      <c r="Z119" s="8">
        <v>91.473545144510283</v>
      </c>
      <c r="AA119" s="224" t="s">
        <v>294</v>
      </c>
      <c r="AB119" s="8">
        <v>33.879090794263064</v>
      </c>
      <c r="AC119" s="55" t="s">
        <v>101</v>
      </c>
      <c r="AD119" s="55" t="s">
        <v>82</v>
      </c>
      <c r="AE119" s="8">
        <v>15.055521249289562</v>
      </c>
      <c r="AF119" s="8">
        <v>8.1333333333333329</v>
      </c>
      <c r="AG119" s="224" t="s">
        <v>101</v>
      </c>
      <c r="AH119" s="224" t="s">
        <v>294</v>
      </c>
      <c r="AI119" s="8">
        <v>14.678130538113113</v>
      </c>
      <c r="AJ119" s="8">
        <v>13.9</v>
      </c>
      <c r="AK119" s="55" t="s">
        <v>95</v>
      </c>
      <c r="AL119" s="55" t="s">
        <v>82</v>
      </c>
      <c r="AM119" s="8">
        <v>14.348425473570822</v>
      </c>
      <c r="AN119" s="8">
        <v>8.3000000000000007</v>
      </c>
      <c r="AO119" s="55" t="s">
        <v>101</v>
      </c>
      <c r="AP119" s="75" t="s">
        <v>73</v>
      </c>
      <c r="AQ119" s="8">
        <v>14.091031771676542</v>
      </c>
      <c r="AR119" s="8">
        <v>8.3333333333333339</v>
      </c>
      <c r="AS119" s="55" t="s">
        <v>101</v>
      </c>
      <c r="AT119" s="66" t="s">
        <v>73</v>
      </c>
      <c r="AU119" s="8">
        <v>14.091031771676542</v>
      </c>
      <c r="AV119" s="8">
        <v>8.3333333333333339</v>
      </c>
      <c r="AW119" s="58"/>
      <c r="AX119" s="55" t="s">
        <v>101</v>
      </c>
      <c r="AY119" s="8">
        <v>16.682081158381784</v>
      </c>
      <c r="AZ119" s="55" t="s">
        <v>101</v>
      </c>
      <c r="BA119" s="8">
        <v>4.1705202895954461</v>
      </c>
      <c r="BB119" s="224" t="s">
        <v>101</v>
      </c>
      <c r="BC119" s="8">
        <v>3</v>
      </c>
      <c r="BD119" s="53" t="s">
        <v>187</v>
      </c>
      <c r="BE119" s="8">
        <v>123.51625904985768</v>
      </c>
      <c r="BF119" s="224" t="s">
        <v>294</v>
      </c>
      <c r="BG119" s="8">
        <v>1.8248555182748212</v>
      </c>
      <c r="BH119" s="224" t="s">
        <v>101</v>
      </c>
      <c r="BI119" s="224" t="s">
        <v>294</v>
      </c>
      <c r="BJ119" s="8">
        <v>9.2195683071660905</v>
      </c>
      <c r="BK119" s="8">
        <v>22.666666666666668</v>
      </c>
      <c r="BL119" s="224" t="s">
        <v>101</v>
      </c>
      <c r="BM119" s="56" t="s">
        <v>187</v>
      </c>
      <c r="BN119" s="8">
        <v>8.7607410111439936</v>
      </c>
      <c r="BO119" s="8">
        <v>26</v>
      </c>
      <c r="BP119" s="224" t="s">
        <v>101</v>
      </c>
      <c r="BQ119" s="55" t="s">
        <v>82</v>
      </c>
      <c r="BR119" s="8">
        <v>8.5692023357834852</v>
      </c>
      <c r="BS119" s="8">
        <v>19.333333333333332</v>
      </c>
      <c r="BT119" s="55" t="s">
        <v>101</v>
      </c>
      <c r="BU119" s="62" t="s">
        <v>52</v>
      </c>
      <c r="BV119" s="8">
        <v>8.4038177233056324</v>
      </c>
      <c r="BW119" s="8">
        <v>24.333333333333332</v>
      </c>
      <c r="BX119" s="55" t="s">
        <v>101</v>
      </c>
      <c r="BY119" s="224" t="s">
        <v>58</v>
      </c>
      <c r="BZ119" s="8">
        <v>8.2604318382407502</v>
      </c>
      <c r="CA119" s="8">
        <v>16</v>
      </c>
      <c r="CB119" s="8"/>
      <c r="CC119" s="59" t="s">
        <v>4150</v>
      </c>
      <c r="CD119" s="59" t="s">
        <v>4151</v>
      </c>
      <c r="CE119" s="555">
        <v>142.46543479840031</v>
      </c>
      <c r="CF119" s="555">
        <v>128.42669828661224</v>
      </c>
      <c r="CG119" s="555" t="s">
        <v>5622</v>
      </c>
      <c r="CH119" s="555"/>
      <c r="CI119" s="408">
        <v>218.66514242732742</v>
      </c>
      <c r="CJ119" s="408">
        <v>172.93593829665255</v>
      </c>
      <c r="CK119" s="555"/>
      <c r="CL119" s="8"/>
      <c r="CM119" s="8"/>
      <c r="CN119" s="8"/>
    </row>
    <row r="120" spans="1:92" x14ac:dyDescent="0.45">
      <c r="A120" s="9">
        <v>98</v>
      </c>
      <c r="B120" s="9" t="s">
        <v>1277</v>
      </c>
      <c r="C120" s="244" t="s">
        <v>1805</v>
      </c>
      <c r="D120" s="63"/>
      <c r="E120" s="246" t="s">
        <v>1900</v>
      </c>
      <c r="F120" s="57" t="s">
        <v>1901</v>
      </c>
      <c r="G120" s="224"/>
      <c r="H120" s="9"/>
      <c r="I120" s="60">
        <v>154.89880195950397</v>
      </c>
      <c r="J120" s="60">
        <v>109.85170138964823</v>
      </c>
      <c r="K120" s="60">
        <v>92.465101169703914</v>
      </c>
      <c r="L120" s="47">
        <v>1561.1347005103723</v>
      </c>
      <c r="M120" s="47">
        <v>1352.7632520734664</v>
      </c>
      <c r="N120" s="47">
        <v>1206.276682720923</v>
      </c>
      <c r="O120" s="59">
        <v>9.1060422894278954</v>
      </c>
      <c r="P120" s="59">
        <v>137.35739173878633</v>
      </c>
      <c r="Q120" s="59">
        <v>75.387699761742084</v>
      </c>
      <c r="R120" s="58"/>
      <c r="S120" s="71" t="s">
        <v>214</v>
      </c>
      <c r="T120" s="8">
        <v>12.152713741084286</v>
      </c>
      <c r="U120" s="71" t="s">
        <v>214</v>
      </c>
      <c r="V120" s="8">
        <v>10.127261450903571</v>
      </c>
      <c r="W120" s="71" t="s">
        <v>3541</v>
      </c>
      <c r="X120" s="8">
        <v>11.667</v>
      </c>
      <c r="Y120" s="244" t="s">
        <v>237</v>
      </c>
      <c r="Z120" s="8">
        <v>66.057496822991666</v>
      </c>
      <c r="AA120" s="244" t="s">
        <v>1510</v>
      </c>
      <c r="AB120" s="8">
        <v>22.538250804771618</v>
      </c>
      <c r="AC120" s="71" t="s">
        <v>214</v>
      </c>
      <c r="AD120" s="71" t="s">
        <v>1510</v>
      </c>
      <c r="AE120" s="8">
        <v>15.084203144790807</v>
      </c>
      <c r="AF120" s="8">
        <v>4.7571428571428571</v>
      </c>
      <c r="AG120" s="244" t="s">
        <v>214</v>
      </c>
      <c r="AH120" s="244" t="s">
        <v>237</v>
      </c>
      <c r="AI120" s="8">
        <v>14.622525215420779</v>
      </c>
      <c r="AJ120" s="8">
        <v>7.4857142857142858</v>
      </c>
      <c r="AK120" s="69" t="s">
        <v>144</v>
      </c>
      <c r="AL120" s="71" t="s">
        <v>1510</v>
      </c>
      <c r="AM120" s="8">
        <v>13.879111231322797</v>
      </c>
      <c r="AN120" s="8">
        <v>4.7571428571428571</v>
      </c>
      <c r="AO120" s="69" t="s">
        <v>144</v>
      </c>
      <c r="AP120" s="244" t="s">
        <v>237</v>
      </c>
      <c r="AQ120" s="8">
        <v>13.47377824828858</v>
      </c>
      <c r="AR120" s="8">
        <v>7.4857142857142858</v>
      </c>
      <c r="AS120" s="71" t="s">
        <v>214</v>
      </c>
      <c r="AT120" s="13" t="s">
        <v>213</v>
      </c>
      <c r="AU120" s="8">
        <v>11.990878721275189</v>
      </c>
      <c r="AV120" s="8">
        <v>4.7571428571428571</v>
      </c>
      <c r="AW120" s="58"/>
      <c r="AX120" s="71" t="s">
        <v>214</v>
      </c>
      <c r="AY120" s="8">
        <v>10.665685242273048</v>
      </c>
      <c r="AZ120" s="71" t="s">
        <v>214</v>
      </c>
      <c r="BA120" s="8">
        <v>3.5552284140910158</v>
      </c>
      <c r="BB120" s="78" t="s">
        <v>144</v>
      </c>
      <c r="BC120" s="8">
        <v>4.5</v>
      </c>
      <c r="BD120" s="71" t="s">
        <v>237</v>
      </c>
      <c r="BE120" s="8">
        <v>85.574745869889171</v>
      </c>
      <c r="BF120" s="244" t="s">
        <v>237</v>
      </c>
      <c r="BG120" s="8">
        <v>1.4262457644981528</v>
      </c>
      <c r="BH120" s="244" t="s">
        <v>214</v>
      </c>
      <c r="BI120" s="244" t="s">
        <v>237</v>
      </c>
      <c r="BJ120" s="8">
        <v>8.2788655450532129</v>
      </c>
      <c r="BK120" s="8">
        <v>17.363636363636363</v>
      </c>
      <c r="BL120" s="78" t="s">
        <v>144</v>
      </c>
      <c r="BM120" s="244" t="s">
        <v>237</v>
      </c>
      <c r="BN120" s="8">
        <v>7.8403434970668382</v>
      </c>
      <c r="BO120" s="8">
        <v>14.333333333333334</v>
      </c>
      <c r="BP120" s="244" t="s">
        <v>214</v>
      </c>
      <c r="BQ120" s="13" t="s">
        <v>213</v>
      </c>
      <c r="BR120" s="8">
        <v>6.7224273533977357</v>
      </c>
      <c r="BS120" s="8">
        <v>11.909090909090908</v>
      </c>
      <c r="BT120" s="69" t="s">
        <v>144</v>
      </c>
      <c r="BU120" s="62" t="s">
        <v>213</v>
      </c>
      <c r="BV120" s="8">
        <v>5.980722046220813</v>
      </c>
      <c r="BW120" s="8">
        <v>9.8888888888888893</v>
      </c>
      <c r="BX120" s="71" t="s">
        <v>214</v>
      </c>
      <c r="BY120" s="244" t="s">
        <v>1510</v>
      </c>
      <c r="BZ120" s="8">
        <v>5.8769873274355566</v>
      </c>
      <c r="CA120" s="8">
        <v>11.909090909090908</v>
      </c>
      <c r="CB120" s="8"/>
      <c r="CC120" s="59" t="s">
        <v>4152</v>
      </c>
      <c r="CD120" s="59" t="s">
        <v>4153</v>
      </c>
      <c r="CE120" s="555">
        <v>72.448812775537732</v>
      </c>
      <c r="CF120" s="555">
        <v>54.790945708758663</v>
      </c>
      <c r="CG120" s="555"/>
      <c r="CH120" s="555"/>
      <c r="CI120" s="408"/>
      <c r="CJ120" s="408"/>
      <c r="CK120" s="555"/>
      <c r="CL120" s="59"/>
      <c r="CM120" s="8"/>
      <c r="CN120" s="8"/>
    </row>
    <row r="121" spans="1:92" x14ac:dyDescent="0.45">
      <c r="A121" s="9">
        <v>99</v>
      </c>
      <c r="B121" s="9" t="s">
        <v>215</v>
      </c>
      <c r="C121" s="244" t="s">
        <v>1805</v>
      </c>
      <c r="D121" s="63"/>
      <c r="E121" s="246" t="s">
        <v>1900</v>
      </c>
      <c r="F121" s="57" t="s">
        <v>1901</v>
      </c>
      <c r="G121" s="224"/>
      <c r="H121" s="9"/>
      <c r="I121" s="60">
        <v>201.52650254935466</v>
      </c>
      <c r="J121" s="60">
        <v>154.89880195950397</v>
      </c>
      <c r="K121" s="60">
        <v>127.23830160959255</v>
      </c>
      <c r="L121" s="47">
        <v>2829.2096387275387</v>
      </c>
      <c r="M121" s="47">
        <v>2508.0261483606564</v>
      </c>
      <c r="N121" s="47">
        <v>2277.5378593457117</v>
      </c>
      <c r="O121" s="59">
        <v>17.033655083440635</v>
      </c>
      <c r="P121" s="59">
        <v>438.31068871733095</v>
      </c>
      <c r="Q121" s="59">
        <v>210.1789822992057</v>
      </c>
      <c r="R121" s="58"/>
      <c r="S121" s="71" t="s">
        <v>214</v>
      </c>
      <c r="T121" s="8">
        <v>15.509908183553534</v>
      </c>
      <c r="U121" s="51" t="s">
        <v>56</v>
      </c>
      <c r="V121" s="8">
        <v>12.944371574248839</v>
      </c>
      <c r="W121" s="71" t="s">
        <v>5455</v>
      </c>
      <c r="X121" s="8">
        <v>11.667</v>
      </c>
      <c r="Y121" s="244" t="s">
        <v>205</v>
      </c>
      <c r="Z121" s="8">
        <v>103.77851630017088</v>
      </c>
      <c r="AA121" s="244" t="s">
        <v>205</v>
      </c>
      <c r="AB121" s="8">
        <v>54.620271736932047</v>
      </c>
      <c r="AC121" s="71" t="s">
        <v>214</v>
      </c>
      <c r="AD121" s="71" t="s">
        <v>205</v>
      </c>
      <c r="AE121" s="8">
        <v>25.732039692610496</v>
      </c>
      <c r="AF121" s="8">
        <v>6.1857142857142859</v>
      </c>
      <c r="AG121" s="57" t="s">
        <v>56</v>
      </c>
      <c r="AH121" s="244" t="s">
        <v>205</v>
      </c>
      <c r="AI121" s="8">
        <v>24.420344082813781</v>
      </c>
      <c r="AJ121" s="8">
        <v>6.8999999999999995</v>
      </c>
      <c r="AK121" s="69" t="s">
        <v>144</v>
      </c>
      <c r="AL121" s="71" t="s">
        <v>205</v>
      </c>
      <c r="AM121" s="8">
        <v>23.749601438519388</v>
      </c>
      <c r="AN121" s="8">
        <v>6.1857142857142859</v>
      </c>
      <c r="AO121" s="71" t="s">
        <v>214</v>
      </c>
      <c r="AP121" s="244" t="s">
        <v>237</v>
      </c>
      <c r="AQ121" s="8">
        <v>18.840374467250783</v>
      </c>
      <c r="AR121" s="8">
        <v>7.4857142857142858</v>
      </c>
      <c r="AS121" s="71" t="s">
        <v>214</v>
      </c>
      <c r="AT121" s="67" t="s">
        <v>26</v>
      </c>
      <c r="AU121" s="8">
        <v>18.682779206446337</v>
      </c>
      <c r="AV121" s="8">
        <v>4.4571428571428573</v>
      </c>
      <c r="AW121" s="58"/>
      <c r="AX121" s="71" t="s">
        <v>214</v>
      </c>
      <c r="AY121" s="8">
        <v>13.575253759079731</v>
      </c>
      <c r="AZ121" s="71" t="s">
        <v>214</v>
      </c>
      <c r="BA121" s="8">
        <v>4.5250845863599105</v>
      </c>
      <c r="BB121" s="78" t="s">
        <v>144</v>
      </c>
      <c r="BC121" s="8">
        <v>4.5</v>
      </c>
      <c r="BD121" s="71" t="s">
        <v>205</v>
      </c>
      <c r="BE121" s="8">
        <v>118.89300399137248</v>
      </c>
      <c r="BF121" s="244" t="s">
        <v>205</v>
      </c>
      <c r="BG121" s="8">
        <v>2.3778600798274496</v>
      </c>
      <c r="BH121" s="244" t="s">
        <v>214</v>
      </c>
      <c r="BI121" s="244" t="s">
        <v>205</v>
      </c>
      <c r="BJ121" s="8">
        <v>12.33904181278934</v>
      </c>
      <c r="BK121" s="8">
        <v>14.636363636363637</v>
      </c>
      <c r="BL121" s="78" t="s">
        <v>144</v>
      </c>
      <c r="BM121" s="244" t="s">
        <v>205</v>
      </c>
      <c r="BN121" s="8">
        <v>12.078214457871315</v>
      </c>
      <c r="BO121" s="8">
        <v>12.111111111111111</v>
      </c>
      <c r="BP121" s="244" t="s">
        <v>214</v>
      </c>
      <c r="BQ121" s="71" t="s">
        <v>237</v>
      </c>
      <c r="BR121" s="8">
        <v>10.65907539191732</v>
      </c>
      <c r="BS121" s="8">
        <v>17.363636363636363</v>
      </c>
      <c r="BT121" s="51" t="s">
        <v>56</v>
      </c>
      <c r="BU121" s="244" t="s">
        <v>205</v>
      </c>
      <c r="BV121" s="8">
        <v>10.290930099914492</v>
      </c>
      <c r="BW121" s="8">
        <v>17.666666666666668</v>
      </c>
      <c r="BX121" s="69" t="s">
        <v>144</v>
      </c>
      <c r="BY121" s="244" t="s">
        <v>237</v>
      </c>
      <c r="BZ121" s="8">
        <v>10.039435980699796</v>
      </c>
      <c r="CA121" s="8">
        <v>14.333333333333334</v>
      </c>
      <c r="CB121" s="8"/>
      <c r="CC121" s="59" t="s">
        <v>4157</v>
      </c>
      <c r="CD121" s="59" t="s">
        <v>4158</v>
      </c>
      <c r="CE121" s="555">
        <v>86.975797194350861</v>
      </c>
      <c r="CF121" s="555">
        <v>78.88347042126</v>
      </c>
      <c r="CG121" s="555" t="s">
        <v>4155</v>
      </c>
      <c r="CH121" s="555" t="s">
        <v>4156</v>
      </c>
      <c r="CI121" s="408">
        <v>180.60660647141157</v>
      </c>
      <c r="CJ121" s="408">
        <v>166.90271341578207</v>
      </c>
      <c r="CK121" s="555" t="s">
        <v>4154</v>
      </c>
      <c r="CL121" s="59"/>
      <c r="CM121" s="8">
        <v>210.1789822992057</v>
      </c>
      <c r="CN121" s="8">
        <v>167.4520628953735</v>
      </c>
    </row>
    <row r="122" spans="1:92" x14ac:dyDescent="0.45">
      <c r="A122" s="9">
        <v>100</v>
      </c>
      <c r="B122" s="9" t="s">
        <v>1274</v>
      </c>
      <c r="C122" s="246" t="s">
        <v>1804</v>
      </c>
      <c r="D122" s="63"/>
      <c r="E122" s="78" t="s">
        <v>1793</v>
      </c>
      <c r="F122" s="243" t="s">
        <v>1910</v>
      </c>
      <c r="G122" s="224"/>
      <c r="H122" s="9"/>
      <c r="I122" s="60">
        <v>97.997201239686191</v>
      </c>
      <c r="J122" s="60">
        <v>99.577801259681138</v>
      </c>
      <c r="K122" s="60">
        <v>106.69050134965836</v>
      </c>
      <c r="L122" s="47">
        <v>1010.0847559169742</v>
      </c>
      <c r="M122" s="47">
        <v>1027.2306615129582</v>
      </c>
      <c r="N122" s="47">
        <v>1041.1567038450644</v>
      </c>
      <c r="O122" s="59">
        <v>9.5993634297037129</v>
      </c>
      <c r="P122" s="59">
        <v>109.9741257580713</v>
      </c>
      <c r="Q122" s="59">
        <v>63.576704352183974</v>
      </c>
      <c r="R122" s="58"/>
      <c r="S122" s="49" t="s">
        <v>6</v>
      </c>
      <c r="T122" s="8">
        <v>4.5278992446287027</v>
      </c>
      <c r="U122" s="13" t="s">
        <v>127</v>
      </c>
      <c r="V122" s="8">
        <v>6.8998600619843096</v>
      </c>
      <c r="W122" s="49" t="s">
        <v>6</v>
      </c>
      <c r="X122" s="8">
        <v>12.856999999999999</v>
      </c>
      <c r="Y122" s="246" t="s">
        <v>182</v>
      </c>
      <c r="Z122" s="8">
        <v>48.038656595049368</v>
      </c>
      <c r="AA122" s="246" t="s">
        <v>182</v>
      </c>
      <c r="AB122" s="8">
        <v>19.215462638019748</v>
      </c>
      <c r="AC122" s="49" t="s">
        <v>6</v>
      </c>
      <c r="AD122" s="49" t="s">
        <v>182</v>
      </c>
      <c r="AE122" s="8">
        <v>11.456397766728339</v>
      </c>
      <c r="AF122" s="8">
        <v>6.3888888888888884</v>
      </c>
      <c r="AG122" s="62" t="s">
        <v>127</v>
      </c>
      <c r="AH122" s="246" t="s">
        <v>182</v>
      </c>
      <c r="AI122" s="8">
        <v>11.005060920662789</v>
      </c>
      <c r="AJ122" s="8">
        <v>7.5</v>
      </c>
      <c r="AK122" s="49" t="s">
        <v>6</v>
      </c>
      <c r="AL122" s="49" t="s">
        <v>301</v>
      </c>
      <c r="AM122" s="8">
        <v>10.99418511648557</v>
      </c>
      <c r="AN122" s="8">
        <v>5.0925925925925926</v>
      </c>
      <c r="AO122" s="13" t="s">
        <v>127</v>
      </c>
      <c r="AP122" s="246" t="s">
        <v>301</v>
      </c>
      <c r="AQ122" s="8">
        <v>10.666018632587194</v>
      </c>
      <c r="AR122" s="8">
        <v>5.8333333333333339</v>
      </c>
      <c r="AS122" s="49" t="s">
        <v>6</v>
      </c>
      <c r="AT122" s="67" t="s">
        <v>1520</v>
      </c>
      <c r="AU122" s="8">
        <v>9.2657203995969901</v>
      </c>
      <c r="AV122" s="8">
        <v>6.7888888888888888</v>
      </c>
      <c r="AW122" s="58"/>
      <c r="AX122" s="49" t="s">
        <v>6</v>
      </c>
      <c r="AY122" s="8">
        <v>4.0575126786782096</v>
      </c>
      <c r="AZ122" s="13" t="s">
        <v>127</v>
      </c>
      <c r="BA122" s="8">
        <v>2.9109454241738808</v>
      </c>
      <c r="BB122" s="246" t="s">
        <v>6</v>
      </c>
      <c r="BC122" s="8">
        <v>4</v>
      </c>
      <c r="BD122" s="49" t="s">
        <v>182</v>
      </c>
      <c r="BE122" s="8">
        <v>69.794035270259712</v>
      </c>
      <c r="BF122" s="246" t="s">
        <v>182</v>
      </c>
      <c r="BG122" s="8">
        <v>1.2689824594592676</v>
      </c>
      <c r="BH122" s="246" t="s">
        <v>6</v>
      </c>
      <c r="BI122" s="246" t="s">
        <v>182</v>
      </c>
      <c r="BJ122" s="8">
        <v>6.6230125380455869</v>
      </c>
      <c r="BK122" s="8">
        <v>14.75</v>
      </c>
      <c r="BL122" s="246" t="s">
        <v>6</v>
      </c>
      <c r="BM122" s="246" t="s">
        <v>301</v>
      </c>
      <c r="BN122" s="8">
        <v>6.0006603955988442</v>
      </c>
      <c r="BO122" s="8">
        <v>12.25</v>
      </c>
      <c r="BP122" s="62" t="s">
        <v>127</v>
      </c>
      <c r="BQ122" s="49" t="s">
        <v>182</v>
      </c>
      <c r="BR122" s="8">
        <v>5.2577205064926824</v>
      </c>
      <c r="BS122" s="8">
        <v>28.5</v>
      </c>
      <c r="BT122" s="49" t="s">
        <v>6</v>
      </c>
      <c r="BU122" s="245" t="s">
        <v>1520</v>
      </c>
      <c r="BV122" s="8">
        <v>5.1979006962887944</v>
      </c>
      <c r="BW122" s="8">
        <v>14.75</v>
      </c>
      <c r="BX122" s="49" t="s">
        <v>6</v>
      </c>
      <c r="BY122" s="57" t="s">
        <v>194</v>
      </c>
      <c r="BZ122" s="8">
        <v>5.1493681084202123</v>
      </c>
      <c r="CA122" s="8">
        <v>16</v>
      </c>
      <c r="CB122" s="8"/>
      <c r="CC122" s="59" t="s">
        <v>5623</v>
      </c>
      <c r="CD122" s="59"/>
      <c r="CE122" s="555">
        <v>63.576704352183974</v>
      </c>
      <c r="CF122" s="555">
        <v>44.624779867161628</v>
      </c>
      <c r="CG122" s="555"/>
      <c r="CH122" s="555"/>
      <c r="CI122" s="408"/>
      <c r="CJ122" s="408"/>
      <c r="CK122" s="555"/>
      <c r="CL122" s="8"/>
      <c r="CM122" s="8"/>
      <c r="CN122" s="8"/>
    </row>
    <row r="123" spans="1:92" x14ac:dyDescent="0.45">
      <c r="A123" s="9">
        <v>101</v>
      </c>
      <c r="B123" s="9" t="s">
        <v>1272</v>
      </c>
      <c r="C123" s="246" t="s">
        <v>1804</v>
      </c>
      <c r="D123" s="63"/>
      <c r="E123" s="78" t="s">
        <v>1793</v>
      </c>
      <c r="F123" s="243" t="s">
        <v>1910</v>
      </c>
      <c r="G123" s="224"/>
      <c r="H123" s="9"/>
      <c r="I123" s="60">
        <v>148.57640187952424</v>
      </c>
      <c r="J123" s="60">
        <v>148.57640187952424</v>
      </c>
      <c r="K123" s="60">
        <v>134.35100169956979</v>
      </c>
      <c r="L123" s="47">
        <v>2099.1583917162948</v>
      </c>
      <c r="M123" s="47">
        <v>2064.2409447190967</v>
      </c>
      <c r="N123" s="47">
        <v>2036.7256418568061</v>
      </c>
      <c r="O123" s="59">
        <v>17.333838497183887</v>
      </c>
      <c r="P123" s="59">
        <v>291.89809603354263</v>
      </c>
      <c r="Q123" s="59">
        <v>183.96501679166667</v>
      </c>
      <c r="R123" s="58"/>
      <c r="S123" s="49" t="s">
        <v>1470</v>
      </c>
      <c r="T123" s="8">
        <v>13.480417757880035</v>
      </c>
      <c r="U123" s="13" t="s">
        <v>127</v>
      </c>
      <c r="V123" s="8">
        <v>9.4288200939762117</v>
      </c>
      <c r="W123" s="49" t="s">
        <v>1470</v>
      </c>
      <c r="X123" s="8">
        <v>13.125</v>
      </c>
      <c r="Y123" s="62" t="s">
        <v>112</v>
      </c>
      <c r="Z123" s="8">
        <v>112.43230140964317</v>
      </c>
      <c r="AA123" s="62" t="s">
        <v>112</v>
      </c>
      <c r="AB123" s="8">
        <v>29.587447739379783</v>
      </c>
      <c r="AC123" s="49" t="s">
        <v>6</v>
      </c>
      <c r="AD123" s="49" t="s">
        <v>182</v>
      </c>
      <c r="AE123" s="8">
        <v>16.839783991351101</v>
      </c>
      <c r="AF123" s="8">
        <v>6.3888888888888884</v>
      </c>
      <c r="AG123" s="246" t="s">
        <v>1470</v>
      </c>
      <c r="AH123" s="246" t="s">
        <v>182</v>
      </c>
      <c r="AI123" s="8">
        <v>16.548460519544197</v>
      </c>
      <c r="AJ123" s="8">
        <v>6.3095238095238093</v>
      </c>
      <c r="AK123" s="49" t="s">
        <v>6</v>
      </c>
      <c r="AL123" s="49" t="s">
        <v>301</v>
      </c>
      <c r="AM123" s="8">
        <v>16.191887698601292</v>
      </c>
      <c r="AN123" s="8">
        <v>5.0925925925925926</v>
      </c>
      <c r="AO123" s="49" t="s">
        <v>1470</v>
      </c>
      <c r="AP123" s="246" t="s">
        <v>301</v>
      </c>
      <c r="AQ123" s="8">
        <v>15.941933763678469</v>
      </c>
      <c r="AR123" s="8">
        <v>5.0396825396825404</v>
      </c>
      <c r="AS123" s="13" t="s">
        <v>127</v>
      </c>
      <c r="AT123" s="49" t="s">
        <v>182</v>
      </c>
      <c r="AU123" s="8">
        <v>15.928103116273691</v>
      </c>
      <c r="AV123" s="8">
        <v>7.5</v>
      </c>
      <c r="AW123" s="58"/>
      <c r="AX123" s="49" t="s">
        <v>1470</v>
      </c>
      <c r="AY123" s="8">
        <v>14.906751215923469</v>
      </c>
      <c r="AZ123" s="13" t="s">
        <v>127</v>
      </c>
      <c r="BA123" s="8">
        <v>3.8972398366507228</v>
      </c>
      <c r="BB123" s="246" t="s">
        <v>3587</v>
      </c>
      <c r="BC123" s="8">
        <v>4</v>
      </c>
      <c r="BD123" s="13" t="s">
        <v>112</v>
      </c>
      <c r="BE123" s="8">
        <v>145.86199183253615</v>
      </c>
      <c r="BF123" s="246" t="s">
        <v>182</v>
      </c>
      <c r="BG123" s="8">
        <v>1.914556983989564</v>
      </c>
      <c r="BH123" s="246" t="s">
        <v>1470</v>
      </c>
      <c r="BI123" s="246" t="s">
        <v>182</v>
      </c>
      <c r="BJ123" s="8">
        <v>10.613057045705961</v>
      </c>
      <c r="BK123" s="8">
        <v>14.75</v>
      </c>
      <c r="BL123" s="246" t="s">
        <v>1470</v>
      </c>
      <c r="BM123" s="62" t="s">
        <v>112</v>
      </c>
      <c r="BN123" s="8">
        <v>10.495035614864452</v>
      </c>
      <c r="BO123" s="8">
        <v>21</v>
      </c>
      <c r="BP123" s="246" t="s">
        <v>6</v>
      </c>
      <c r="BQ123" s="49" t="s">
        <v>182</v>
      </c>
      <c r="BR123" s="8">
        <v>9.7657811744124725</v>
      </c>
      <c r="BS123" s="8">
        <v>14.75</v>
      </c>
      <c r="BT123" s="49" t="s">
        <v>1470</v>
      </c>
      <c r="BU123" s="246" t="s">
        <v>301</v>
      </c>
      <c r="BV123" s="8">
        <v>9.653344779404371</v>
      </c>
      <c r="BW123" s="8">
        <v>12.25</v>
      </c>
      <c r="BX123" s="49" t="s">
        <v>6</v>
      </c>
      <c r="BY123" s="62" t="s">
        <v>112</v>
      </c>
      <c r="BZ123" s="8">
        <v>9.62942043899751</v>
      </c>
      <c r="CA123" s="8">
        <v>21</v>
      </c>
      <c r="CB123" s="8"/>
      <c r="CC123" s="59" t="s">
        <v>4159</v>
      </c>
      <c r="CD123" s="59" t="s">
        <v>4160</v>
      </c>
      <c r="CE123" s="555">
        <v>118.28570112703552</v>
      </c>
      <c r="CF123" s="555">
        <v>106.59350672521171</v>
      </c>
      <c r="CG123" s="555" t="s">
        <v>5624</v>
      </c>
      <c r="CH123" s="555"/>
      <c r="CI123" s="408">
        <v>183.96501679166667</v>
      </c>
      <c r="CJ123" s="408">
        <v>143.66089118251907</v>
      </c>
      <c r="CK123" s="555"/>
      <c r="CL123" s="8"/>
      <c r="CM123" s="8"/>
      <c r="CN123" s="8"/>
    </row>
    <row r="124" spans="1:92" x14ac:dyDescent="0.45">
      <c r="A124" s="9">
        <v>102</v>
      </c>
      <c r="B124" s="9" t="s">
        <v>1270</v>
      </c>
      <c r="C124" s="77" t="s">
        <v>1830</v>
      </c>
      <c r="D124" s="245" t="s">
        <v>1788</v>
      </c>
      <c r="E124" s="61" t="s">
        <v>1954</v>
      </c>
      <c r="F124" s="56" t="s">
        <v>1955</v>
      </c>
      <c r="G124" s="224"/>
      <c r="H124" s="9"/>
      <c r="I124" s="60">
        <v>96.416601219691259</v>
      </c>
      <c r="J124" s="60">
        <v>110.64200139964571</v>
      </c>
      <c r="K124" s="60">
        <v>134.35100169956979</v>
      </c>
      <c r="L124" s="47">
        <v>1175.5261214835023</v>
      </c>
      <c r="M124" s="47">
        <v>1271.1842403575827</v>
      </c>
      <c r="N124" s="47">
        <v>1353.285637912652</v>
      </c>
      <c r="O124" s="59">
        <v>13.349061325673411</v>
      </c>
      <c r="P124" s="59">
        <v>155.8638673224871</v>
      </c>
      <c r="Q124" s="59">
        <v>88.668665644475965</v>
      </c>
      <c r="R124" s="58"/>
      <c r="S124" s="55" t="s">
        <v>101</v>
      </c>
      <c r="T124" s="8">
        <v>12.569992146362951</v>
      </c>
      <c r="U124" s="55" t="s">
        <v>101</v>
      </c>
      <c r="V124" s="8">
        <v>7.8562450914768442</v>
      </c>
      <c r="W124" s="70" t="s">
        <v>3536</v>
      </c>
      <c r="X124" s="8">
        <v>12.727</v>
      </c>
      <c r="Y124" s="224" t="s">
        <v>82</v>
      </c>
      <c r="Z124" s="8">
        <v>53.064964658633279</v>
      </c>
      <c r="AA124" s="62" t="s">
        <v>52</v>
      </c>
      <c r="AB124" s="8">
        <v>25.532721733494245</v>
      </c>
      <c r="AC124" s="55" t="s">
        <v>101</v>
      </c>
      <c r="AD124" s="55" t="s">
        <v>82</v>
      </c>
      <c r="AE124" s="8">
        <v>11.67601702621022</v>
      </c>
      <c r="AF124" s="8">
        <v>8.1333333333333329</v>
      </c>
      <c r="AG124" s="77" t="s">
        <v>3536</v>
      </c>
      <c r="AH124" s="224" t="s">
        <v>82</v>
      </c>
      <c r="AI124" s="8">
        <v>10.87377227333466</v>
      </c>
      <c r="AJ124" s="8">
        <v>6.7285714285714286</v>
      </c>
      <c r="AK124" s="55" t="s">
        <v>101</v>
      </c>
      <c r="AL124" s="13" t="s">
        <v>52</v>
      </c>
      <c r="AM124" s="8">
        <v>10.763863964706861</v>
      </c>
      <c r="AN124" s="8">
        <v>4.2555555555555555</v>
      </c>
      <c r="AO124" s="55" t="s">
        <v>101</v>
      </c>
      <c r="AP124" s="77" t="s">
        <v>263</v>
      </c>
      <c r="AQ124" s="8">
        <v>10.741790737715952</v>
      </c>
      <c r="AR124" s="8">
        <v>5.6555555555555559</v>
      </c>
      <c r="AS124" s="70" t="s">
        <v>3536</v>
      </c>
      <c r="AT124" s="70" t="s">
        <v>263</v>
      </c>
      <c r="AU124" s="8">
        <v>9.7938132127115978</v>
      </c>
      <c r="AV124" s="8">
        <v>4.7190476190476192</v>
      </c>
      <c r="AW124" s="58"/>
      <c r="AX124" s="55" t="s">
        <v>101</v>
      </c>
      <c r="AY124" s="8">
        <v>13.03279183221747</v>
      </c>
      <c r="AZ124" s="55" t="s">
        <v>101</v>
      </c>
      <c r="BA124" s="8">
        <v>3.2581979580543674</v>
      </c>
      <c r="BB124" s="77" t="s">
        <v>3536</v>
      </c>
      <c r="BC124" s="8">
        <v>4.3333333333333002</v>
      </c>
      <c r="BD124" s="13" t="s">
        <v>52</v>
      </c>
      <c r="BE124" s="8">
        <v>82.472028030639123</v>
      </c>
      <c r="BF124" s="224" t="s">
        <v>82</v>
      </c>
      <c r="BG124" s="8">
        <v>1.2488082555676956</v>
      </c>
      <c r="BH124" s="224" t="s">
        <v>101</v>
      </c>
      <c r="BI124" s="224" t="s">
        <v>82</v>
      </c>
      <c r="BJ124" s="8">
        <v>6.642314652787241</v>
      </c>
      <c r="BK124" s="8">
        <v>19.333333333333332</v>
      </c>
      <c r="BL124" s="224" t="s">
        <v>101</v>
      </c>
      <c r="BM124" s="62" t="s">
        <v>52</v>
      </c>
      <c r="BN124" s="8">
        <v>6.5135608377496315</v>
      </c>
      <c r="BO124" s="8">
        <v>24.333333333333332</v>
      </c>
      <c r="BP124" s="77" t="s">
        <v>3536</v>
      </c>
      <c r="BQ124" s="55" t="s">
        <v>82</v>
      </c>
      <c r="BR124" s="8">
        <v>6.4871433277929214</v>
      </c>
      <c r="BS124" s="8">
        <v>13.692307692307693</v>
      </c>
      <c r="BT124" s="70" t="s">
        <v>3536</v>
      </c>
      <c r="BU124" s="62" t="s">
        <v>52</v>
      </c>
      <c r="BV124" s="8">
        <v>6.3020344651482771</v>
      </c>
      <c r="BW124" s="8">
        <v>17.153846153846153</v>
      </c>
      <c r="BX124" s="55" t="s">
        <v>101</v>
      </c>
      <c r="BY124" s="77" t="s">
        <v>263</v>
      </c>
      <c r="BZ124" s="8">
        <v>5.9864205602771472</v>
      </c>
      <c r="CA124" s="8">
        <v>14.333333333333334</v>
      </c>
      <c r="CB124" s="8"/>
      <c r="CC124" s="59" t="s">
        <v>5625</v>
      </c>
      <c r="CD124" s="59"/>
      <c r="CE124" s="555">
        <v>88.668665644475965</v>
      </c>
      <c r="CF124" s="555">
        <v>64.288088034692265</v>
      </c>
      <c r="CG124" s="555"/>
      <c r="CH124" s="555"/>
      <c r="CI124" s="408"/>
      <c r="CJ124" s="408"/>
      <c r="CK124" s="555"/>
      <c r="CL124" s="59"/>
      <c r="CM124" s="8"/>
      <c r="CN124" s="8"/>
    </row>
    <row r="125" spans="1:92" x14ac:dyDescent="0.45">
      <c r="A125" s="9">
        <v>103</v>
      </c>
      <c r="B125" s="9" t="s">
        <v>86</v>
      </c>
      <c r="C125" s="77" t="s">
        <v>1830</v>
      </c>
      <c r="D125" s="245" t="s">
        <v>1788</v>
      </c>
      <c r="E125" s="61" t="s">
        <v>1954</v>
      </c>
      <c r="F125" s="56" t="s">
        <v>1955</v>
      </c>
      <c r="G125" s="224"/>
      <c r="H125" s="9"/>
      <c r="I125" s="60">
        <v>195.99440247937238</v>
      </c>
      <c r="J125" s="60">
        <v>129.60920163958497</v>
      </c>
      <c r="K125" s="60">
        <v>182.55930230941541</v>
      </c>
      <c r="L125" s="47">
        <v>3014.8351471431688</v>
      </c>
      <c r="M125" s="47">
        <v>2780.9231069803609</v>
      </c>
      <c r="N125" s="47">
        <v>2606.9296379498451</v>
      </c>
      <c r="O125" s="59">
        <v>20.882332282851543</v>
      </c>
      <c r="P125" s="59">
        <v>498.4641935103694</v>
      </c>
      <c r="Q125" s="59">
        <v>304.20336706582327</v>
      </c>
      <c r="R125" s="58"/>
      <c r="S125" s="55" t="s">
        <v>101</v>
      </c>
      <c r="T125" s="8">
        <v>24.519328297524684</v>
      </c>
      <c r="U125" s="55" t="s">
        <v>101</v>
      </c>
      <c r="V125" s="8">
        <v>15.324580185952927</v>
      </c>
      <c r="W125" s="70" t="s">
        <v>3536</v>
      </c>
      <c r="X125" s="8">
        <v>12.727</v>
      </c>
      <c r="Y125" s="77" t="s">
        <v>9</v>
      </c>
      <c r="Z125" s="8">
        <v>212.67395467772218</v>
      </c>
      <c r="AA125" s="62" t="s">
        <v>52</v>
      </c>
      <c r="AB125" s="8">
        <v>50.427172048414519</v>
      </c>
      <c r="AC125" s="55" t="s">
        <v>101</v>
      </c>
      <c r="AD125" s="70" t="s">
        <v>9</v>
      </c>
      <c r="AE125" s="8">
        <v>23.870139923005894</v>
      </c>
      <c r="AF125" s="8">
        <v>16.100000000000001</v>
      </c>
      <c r="AG125" s="224" t="s">
        <v>34</v>
      </c>
      <c r="AH125" s="77" t="s">
        <v>9</v>
      </c>
      <c r="AI125" s="8">
        <v>23.559346451645638</v>
      </c>
      <c r="AJ125" s="8">
        <v>14.8</v>
      </c>
      <c r="AK125" s="55" t="s">
        <v>101</v>
      </c>
      <c r="AL125" s="55" t="s">
        <v>82</v>
      </c>
      <c r="AM125" s="8">
        <v>23.184598975075009</v>
      </c>
      <c r="AN125" s="8">
        <v>8.1333333333333329</v>
      </c>
      <c r="AO125" s="55" t="s">
        <v>34</v>
      </c>
      <c r="AP125" s="224" t="s">
        <v>82</v>
      </c>
      <c r="AQ125" s="8">
        <v>22.998008769662231</v>
      </c>
      <c r="AR125" s="8">
        <v>7.3833333333333337</v>
      </c>
      <c r="AS125" s="55" t="s">
        <v>95</v>
      </c>
      <c r="AT125" s="70" t="s">
        <v>9</v>
      </c>
      <c r="AU125" s="8">
        <v>22.8798694630736</v>
      </c>
      <c r="AV125" s="8">
        <v>15.900000000000002</v>
      </c>
      <c r="AW125" s="58"/>
      <c r="AX125" s="55" t="s">
        <v>101</v>
      </c>
      <c r="AY125" s="8">
        <v>25.460101429425674</v>
      </c>
      <c r="AZ125" s="55" t="s">
        <v>101</v>
      </c>
      <c r="BA125" s="8">
        <v>6.3650253573564184</v>
      </c>
      <c r="BB125" s="77" t="s">
        <v>3536</v>
      </c>
      <c r="BC125" s="8">
        <v>4.3333333333333002</v>
      </c>
      <c r="BD125" s="70" t="s">
        <v>9</v>
      </c>
      <c r="BE125" s="8">
        <v>230.31345090086569</v>
      </c>
      <c r="BF125" s="77" t="s">
        <v>9</v>
      </c>
      <c r="BG125" s="8">
        <v>2.8789181362608209</v>
      </c>
      <c r="BH125" s="77" t="s">
        <v>3536</v>
      </c>
      <c r="BI125" s="77" t="s">
        <v>9</v>
      </c>
      <c r="BJ125" s="8">
        <v>14.567499594651762</v>
      </c>
      <c r="BK125" s="8">
        <v>19.461538461538463</v>
      </c>
      <c r="BL125" s="224" t="s">
        <v>101</v>
      </c>
      <c r="BM125" s="77" t="s">
        <v>9</v>
      </c>
      <c r="BN125" s="8">
        <v>14.4595467625435</v>
      </c>
      <c r="BO125" s="8">
        <v>27.666666666666668</v>
      </c>
      <c r="BP125" s="224" t="s">
        <v>34</v>
      </c>
      <c r="BQ125" s="70" t="s">
        <v>9</v>
      </c>
      <c r="BR125" s="8">
        <v>13.446154264742736</v>
      </c>
      <c r="BS125" s="8">
        <v>25</v>
      </c>
      <c r="BT125" s="55" t="s">
        <v>101</v>
      </c>
      <c r="BU125" s="224" t="s">
        <v>82</v>
      </c>
      <c r="BV125" s="8">
        <v>13.204148384071747</v>
      </c>
      <c r="BW125" s="8">
        <v>19.333333333333332</v>
      </c>
      <c r="BX125" s="55" t="s">
        <v>101</v>
      </c>
      <c r="BY125" s="62" t="s">
        <v>52</v>
      </c>
      <c r="BZ125" s="8">
        <v>12.950651853426827</v>
      </c>
      <c r="CA125" s="8">
        <v>24.333333333333332</v>
      </c>
      <c r="CB125" s="8"/>
      <c r="CC125" s="59" t="s">
        <v>4164</v>
      </c>
      <c r="CD125" s="59" t="s">
        <v>4165</v>
      </c>
      <c r="CE125" s="555">
        <v>114.90500189905636</v>
      </c>
      <c r="CF125" s="555">
        <v>103.94601123950422</v>
      </c>
      <c r="CG125" s="555" t="s">
        <v>4162</v>
      </c>
      <c r="CH125" s="555" t="s">
        <v>4163</v>
      </c>
      <c r="CI125" s="408">
        <v>239.4511104404269</v>
      </c>
      <c r="CJ125" s="408">
        <v>222.2339253433307</v>
      </c>
      <c r="CK125" s="555" t="s">
        <v>4161</v>
      </c>
      <c r="CL125" s="59"/>
      <c r="CM125" s="8">
        <v>304.20336706582327</v>
      </c>
      <c r="CN125" s="8">
        <v>245.51320429112377</v>
      </c>
    </row>
    <row r="126" spans="1:92" x14ac:dyDescent="0.45">
      <c r="A126" s="9">
        <v>103</v>
      </c>
      <c r="B126" s="9" t="s">
        <v>225</v>
      </c>
      <c r="C126" s="77" t="s">
        <v>1831</v>
      </c>
      <c r="D126" s="247" t="s">
        <v>1799</v>
      </c>
      <c r="E126" s="61" t="s">
        <v>1956</v>
      </c>
      <c r="F126" s="78" t="s">
        <v>1793</v>
      </c>
      <c r="G126" s="244" t="s">
        <v>1957</v>
      </c>
      <c r="H126" s="9"/>
      <c r="I126" s="60">
        <v>193.62350244937997</v>
      </c>
      <c r="J126" s="60">
        <v>132.77040167957483</v>
      </c>
      <c r="K126" s="60">
        <v>182.55930230941541</v>
      </c>
      <c r="L126" s="47">
        <v>3014.4680836732359</v>
      </c>
      <c r="M126" s="47">
        <v>2803.1233269927329</v>
      </c>
      <c r="N126" s="47">
        <v>2644.7670032979477</v>
      </c>
      <c r="O126" s="59">
        <v>21.331960183505849</v>
      </c>
      <c r="P126" s="59">
        <v>508.22719266532573</v>
      </c>
      <c r="Q126" s="59">
        <v>307.08906412254458</v>
      </c>
      <c r="R126" s="58"/>
      <c r="S126" s="64" t="s">
        <v>88</v>
      </c>
      <c r="T126" s="8">
        <v>18.426115220444196</v>
      </c>
      <c r="U126" s="64" t="s">
        <v>88</v>
      </c>
      <c r="V126" s="8">
        <v>16.751013836767449</v>
      </c>
      <c r="W126" s="70" t="s">
        <v>3536</v>
      </c>
      <c r="X126" s="8">
        <v>12.727</v>
      </c>
      <c r="Y126" s="77" t="s">
        <v>9</v>
      </c>
      <c r="Z126" s="8">
        <v>210.11338264533035</v>
      </c>
      <c r="AA126" s="77" t="s">
        <v>9</v>
      </c>
      <c r="AB126" s="8">
        <v>42.880282172516395</v>
      </c>
      <c r="AC126" s="64" t="s">
        <v>88</v>
      </c>
      <c r="AD126" s="70" t="s">
        <v>9</v>
      </c>
      <c r="AE126" s="8">
        <v>23.824683165229871</v>
      </c>
      <c r="AF126" s="8">
        <v>18.100000000000001</v>
      </c>
      <c r="AG126" s="76" t="s">
        <v>88</v>
      </c>
      <c r="AH126" s="77" t="s">
        <v>263</v>
      </c>
      <c r="AI126" s="8">
        <v>21.564468679474476</v>
      </c>
      <c r="AJ126" s="8">
        <v>6.1740740740740749</v>
      </c>
      <c r="AK126" s="64" t="s">
        <v>88</v>
      </c>
      <c r="AL126" s="64" t="s">
        <v>252</v>
      </c>
      <c r="AM126" s="8">
        <v>21.410938019750528</v>
      </c>
      <c r="AN126" s="8">
        <v>9.7111111111111121</v>
      </c>
      <c r="AO126" s="70" t="s">
        <v>3536</v>
      </c>
      <c r="AP126" s="77" t="s">
        <v>9</v>
      </c>
      <c r="AQ126" s="8">
        <v>21.347796174152716</v>
      </c>
      <c r="AR126" s="8">
        <v>13.700000000000001</v>
      </c>
      <c r="AS126" s="70" t="s">
        <v>3536</v>
      </c>
      <c r="AT126" s="70" t="s">
        <v>263</v>
      </c>
      <c r="AU126" s="8">
        <v>18.945583025758982</v>
      </c>
      <c r="AV126" s="8">
        <v>4.7190476190476192</v>
      </c>
      <c r="AW126" s="58"/>
      <c r="AX126" s="64" t="s">
        <v>88</v>
      </c>
      <c r="AY126" s="8">
        <v>14.592369871946474</v>
      </c>
      <c r="AZ126" s="64" t="s">
        <v>88</v>
      </c>
      <c r="BA126" s="8">
        <v>4.8641232906488243</v>
      </c>
      <c r="BB126" s="77" t="s">
        <v>3536</v>
      </c>
      <c r="BC126" s="8">
        <v>4.3333333333333002</v>
      </c>
      <c r="BD126" s="70" t="s">
        <v>9</v>
      </c>
      <c r="BE126" s="8">
        <v>227.53949786577456</v>
      </c>
      <c r="BF126" s="77" t="s">
        <v>9</v>
      </c>
      <c r="BG126" s="8">
        <v>2.8442437233221822</v>
      </c>
      <c r="BH126" s="77" t="s">
        <v>3536</v>
      </c>
      <c r="BI126" s="77" t="s">
        <v>9</v>
      </c>
      <c r="BJ126" s="8">
        <v>14.395726481806856</v>
      </c>
      <c r="BK126" s="8">
        <v>19.461538461538463</v>
      </c>
      <c r="BL126" s="76" t="s">
        <v>88</v>
      </c>
      <c r="BM126" s="77" t="s">
        <v>9</v>
      </c>
      <c r="BN126" s="8">
        <v>13.771138273653856</v>
      </c>
      <c r="BO126" s="8">
        <v>25</v>
      </c>
      <c r="BP126" s="77" t="s">
        <v>3536</v>
      </c>
      <c r="BQ126" s="64" t="s">
        <v>252</v>
      </c>
      <c r="BR126" s="8">
        <v>11.881280202510835</v>
      </c>
      <c r="BS126" s="8">
        <v>14.846153846153845</v>
      </c>
      <c r="BT126" s="64" t="s">
        <v>88</v>
      </c>
      <c r="BU126" s="76" t="s">
        <v>252</v>
      </c>
      <c r="BV126" s="8">
        <v>11.814627260586505</v>
      </c>
      <c r="BW126" s="8">
        <v>19</v>
      </c>
      <c r="BX126" s="64" t="s">
        <v>88</v>
      </c>
      <c r="BY126" s="77" t="s">
        <v>263</v>
      </c>
      <c r="BZ126" s="8">
        <v>10.956458618351531</v>
      </c>
      <c r="CA126" s="8">
        <v>13</v>
      </c>
      <c r="CB126" s="8"/>
      <c r="CC126" s="59" t="s">
        <v>4169</v>
      </c>
      <c r="CD126" s="59" t="s">
        <v>4170</v>
      </c>
      <c r="CE126" s="555">
        <v>116.00970566767649</v>
      </c>
      <c r="CF126" s="555">
        <v>105.04010037433645</v>
      </c>
      <c r="CG126" s="555" t="s">
        <v>4167</v>
      </c>
      <c r="CH126" s="555" t="s">
        <v>4168</v>
      </c>
      <c r="CI126" s="408">
        <v>241.62986283249469</v>
      </c>
      <c r="CJ126" s="408">
        <v>224.6124521609496</v>
      </c>
      <c r="CK126" s="555" t="s">
        <v>4166</v>
      </c>
      <c r="CL126" s="59"/>
      <c r="CM126" s="8">
        <v>307.08906412254458</v>
      </c>
      <c r="CN126" s="8">
        <v>248.24315161776235</v>
      </c>
    </row>
    <row r="127" spans="1:92" x14ac:dyDescent="0.45">
      <c r="A127" s="9">
        <v>104</v>
      </c>
      <c r="B127" s="9" t="s">
        <v>1264</v>
      </c>
      <c r="C127" s="78" t="s">
        <v>1793</v>
      </c>
      <c r="D127" s="63"/>
      <c r="E127" s="244" t="s">
        <v>1913</v>
      </c>
      <c r="F127" s="61" t="s">
        <v>1914</v>
      </c>
      <c r="G127" s="246" t="s">
        <v>1804</v>
      </c>
      <c r="H127" s="9"/>
      <c r="I127" s="60">
        <v>82.981501049734277</v>
      </c>
      <c r="J127" s="60">
        <v>125.65770158959762</v>
      </c>
      <c r="K127" s="60">
        <v>120.12560151961533</v>
      </c>
      <c r="L127" s="47">
        <v>1019.5150239115319</v>
      </c>
      <c r="M127" s="47">
        <v>1161.9942591548984</v>
      </c>
      <c r="N127" s="47">
        <v>1290.1858197246142</v>
      </c>
      <c r="O127" s="59">
        <v>13.395656752010856</v>
      </c>
      <c r="P127" s="59">
        <v>126.08975466614487</v>
      </c>
      <c r="Q127" s="59">
        <v>69.887343717899938</v>
      </c>
      <c r="R127" s="58"/>
      <c r="S127" s="69" t="s">
        <v>80</v>
      </c>
      <c r="T127" s="8">
        <v>9.9620021133713017</v>
      </c>
      <c r="U127" s="69" t="s">
        <v>80</v>
      </c>
      <c r="V127" s="8">
        <v>7.1157157952652161</v>
      </c>
      <c r="W127" s="69" t="s">
        <v>80</v>
      </c>
      <c r="X127" s="8">
        <v>8.5709999999999997</v>
      </c>
      <c r="Y127" s="78" t="s">
        <v>1476</v>
      </c>
      <c r="Z127" s="8">
        <v>50.788900629840562</v>
      </c>
      <c r="AA127" s="62" t="s">
        <v>52</v>
      </c>
      <c r="AB127" s="8">
        <v>22.173946691005</v>
      </c>
      <c r="AC127" s="69" t="s">
        <v>80</v>
      </c>
      <c r="AD127" s="13" t="s">
        <v>52</v>
      </c>
      <c r="AE127" s="8">
        <v>9.4127340674967073</v>
      </c>
      <c r="AF127" s="8">
        <v>4.5888888888888895</v>
      </c>
      <c r="AG127" s="78" t="s">
        <v>80</v>
      </c>
      <c r="AH127" s="78" t="s">
        <v>1524</v>
      </c>
      <c r="AI127" s="8">
        <v>8.852026216633778</v>
      </c>
      <c r="AJ127" s="8">
        <v>5.4888888888888889</v>
      </c>
      <c r="AK127" s="69" t="s">
        <v>80</v>
      </c>
      <c r="AL127" s="69" t="s">
        <v>1490</v>
      </c>
      <c r="AM127" s="8">
        <v>8.822085283169951</v>
      </c>
      <c r="AN127" s="8">
        <v>9.3333333333333339</v>
      </c>
      <c r="AO127" s="69" t="s">
        <v>80</v>
      </c>
      <c r="AP127" s="78" t="s">
        <v>1476</v>
      </c>
      <c r="AQ127" s="8">
        <v>8.7623964654007267</v>
      </c>
      <c r="AR127" s="8">
        <v>10.533333333333333</v>
      </c>
      <c r="AS127" s="53" t="s">
        <v>53</v>
      </c>
      <c r="AT127" s="13" t="s">
        <v>52</v>
      </c>
      <c r="AU127" s="8">
        <v>7.8676433005570345</v>
      </c>
      <c r="AV127" s="8">
        <v>5.0333333333333332</v>
      </c>
      <c r="AW127" s="58"/>
      <c r="AX127" s="69" t="s">
        <v>80</v>
      </c>
      <c r="AY127" s="8">
        <v>8.1198127900672006</v>
      </c>
      <c r="AZ127" s="69" t="s">
        <v>80</v>
      </c>
      <c r="BA127" s="8">
        <v>2.7066042633557337</v>
      </c>
      <c r="BB127" s="78" t="s">
        <v>80</v>
      </c>
      <c r="BC127" s="8">
        <v>2.6666666666666998</v>
      </c>
      <c r="BD127" s="13" t="s">
        <v>52</v>
      </c>
      <c r="BE127" s="8">
        <v>71.11936838702546</v>
      </c>
      <c r="BF127" s="62" t="s">
        <v>52</v>
      </c>
      <c r="BG127" s="8">
        <v>1.0159909769575066</v>
      </c>
      <c r="BH127" s="78" t="s">
        <v>80</v>
      </c>
      <c r="BI127" s="62" t="s">
        <v>52</v>
      </c>
      <c r="BJ127" s="8">
        <v>5.2171644146830634</v>
      </c>
      <c r="BK127" s="8">
        <v>27.25</v>
      </c>
      <c r="BL127" s="78" t="s">
        <v>80</v>
      </c>
      <c r="BM127" s="78" t="s">
        <v>1490</v>
      </c>
      <c r="BN127" s="8">
        <v>4.8374064927888591</v>
      </c>
      <c r="BO127" s="8">
        <v>23.5</v>
      </c>
      <c r="BP127" s="78" t="s">
        <v>80</v>
      </c>
      <c r="BQ127" s="69" t="s">
        <v>1476</v>
      </c>
      <c r="BR127" s="8">
        <v>4.7394741522407982</v>
      </c>
      <c r="BS127" s="8">
        <v>31</v>
      </c>
      <c r="BT127" s="69" t="s">
        <v>80</v>
      </c>
      <c r="BU127" s="78" t="s">
        <v>1524</v>
      </c>
      <c r="BV127" s="8">
        <v>4.418719241349458</v>
      </c>
      <c r="BW127" s="8">
        <v>14.125</v>
      </c>
      <c r="BX127" s="53" t="s">
        <v>53</v>
      </c>
      <c r="BY127" s="62" t="s">
        <v>52</v>
      </c>
      <c r="BZ127" s="8">
        <v>4.1826950484232261</v>
      </c>
      <c r="CA127" s="8">
        <v>31</v>
      </c>
      <c r="CB127" s="8"/>
      <c r="CC127" s="59" t="s">
        <v>5626</v>
      </c>
      <c r="CD127" s="59"/>
      <c r="CE127" s="555">
        <v>69.887343717899938</v>
      </c>
      <c r="CF127" s="555">
        <v>49.910670816759669</v>
      </c>
      <c r="CG127" s="555"/>
      <c r="CH127" s="555"/>
      <c r="CI127" s="408"/>
      <c r="CJ127" s="408"/>
      <c r="CK127" s="555"/>
      <c r="CL127" s="8"/>
      <c r="CM127" s="8"/>
      <c r="CN127" s="8"/>
    </row>
    <row r="128" spans="1:92" x14ac:dyDescent="0.45">
      <c r="A128" s="9">
        <v>105</v>
      </c>
      <c r="B128" s="9" t="s">
        <v>54</v>
      </c>
      <c r="C128" s="78" t="s">
        <v>1793</v>
      </c>
      <c r="D128" s="63"/>
      <c r="E128" s="244" t="s">
        <v>1913</v>
      </c>
      <c r="F128" s="61" t="s">
        <v>1914</v>
      </c>
      <c r="G128" s="246" t="s">
        <v>1804</v>
      </c>
      <c r="H128" s="9"/>
      <c r="I128" s="60">
        <v>125.65770158959762</v>
      </c>
      <c r="J128" s="60">
        <v>158.85030200949132</v>
      </c>
      <c r="K128" s="60">
        <v>134.35100169956979</v>
      </c>
      <c r="L128" s="47">
        <v>1835.7079493366703</v>
      </c>
      <c r="M128" s="47">
        <v>1930.2432553221333</v>
      </c>
      <c r="N128" s="47">
        <v>2009.3648814430355</v>
      </c>
      <c r="O128" s="59">
        <v>18.368153705755773</v>
      </c>
      <c r="P128" s="59">
        <v>269.50362318397356</v>
      </c>
      <c r="Q128" s="59">
        <v>155.15370158354025</v>
      </c>
      <c r="R128" s="58"/>
      <c r="S128" s="69" t="s">
        <v>80</v>
      </c>
      <c r="T128" s="8">
        <v>14.571031771676543</v>
      </c>
      <c r="U128" s="69" t="s">
        <v>80</v>
      </c>
      <c r="V128" s="8">
        <v>10.407879836911818</v>
      </c>
      <c r="W128" s="69" t="s">
        <v>80</v>
      </c>
      <c r="X128" s="8">
        <v>8.5709999999999997</v>
      </c>
      <c r="Y128" s="78" t="s">
        <v>79</v>
      </c>
      <c r="Z128" s="8">
        <v>106.552469335262</v>
      </c>
      <c r="AA128" s="62" t="s">
        <v>52</v>
      </c>
      <c r="AB128" s="8">
        <v>32.842996825970836</v>
      </c>
      <c r="AC128" s="69" t="s">
        <v>80</v>
      </c>
      <c r="AD128" s="69" t="s">
        <v>79</v>
      </c>
      <c r="AE128" s="8">
        <v>14.672330572861167</v>
      </c>
      <c r="AF128" s="8">
        <v>16.2</v>
      </c>
      <c r="AG128" s="78" t="s">
        <v>80</v>
      </c>
      <c r="AH128" s="62" t="s">
        <v>52</v>
      </c>
      <c r="AI128" s="8">
        <v>13.8301858182937</v>
      </c>
      <c r="AJ128" s="8">
        <v>4.5888888888888895</v>
      </c>
      <c r="AK128" s="69" t="s">
        <v>80</v>
      </c>
      <c r="AL128" s="69" t="s">
        <v>1524</v>
      </c>
      <c r="AM128" s="8">
        <v>13.05053501468511</v>
      </c>
      <c r="AN128" s="8">
        <v>5.4888888888888889</v>
      </c>
      <c r="AO128" s="69" t="s">
        <v>80</v>
      </c>
      <c r="AP128" s="78" t="s">
        <v>1476</v>
      </c>
      <c r="AQ128" s="8">
        <v>13.016511392633939</v>
      </c>
      <c r="AR128" s="8">
        <v>10.533333333333333</v>
      </c>
      <c r="AS128" s="53" t="s">
        <v>53</v>
      </c>
      <c r="AT128" s="69" t="s">
        <v>79</v>
      </c>
      <c r="AU128" s="8">
        <v>12.698538887196397</v>
      </c>
      <c r="AV128" s="8">
        <v>16.600000000000001</v>
      </c>
      <c r="AW128" s="58"/>
      <c r="AX128" s="69" t="s">
        <v>80</v>
      </c>
      <c r="AY128" s="8">
        <v>11.781430796387477</v>
      </c>
      <c r="AZ128" s="69" t="s">
        <v>80</v>
      </c>
      <c r="BA128" s="8">
        <v>3.9271435987958259</v>
      </c>
      <c r="BB128" s="78" t="s">
        <v>80</v>
      </c>
      <c r="BC128" s="8">
        <v>2.6666666666666998</v>
      </c>
      <c r="BD128" s="69" t="s">
        <v>79</v>
      </c>
      <c r="BE128" s="8">
        <v>118.61560868786337</v>
      </c>
      <c r="BF128" s="78" t="s">
        <v>79</v>
      </c>
      <c r="BG128" s="8">
        <v>1.8248555182748212</v>
      </c>
      <c r="BH128" s="78" t="s">
        <v>80</v>
      </c>
      <c r="BI128" s="78" t="s">
        <v>79</v>
      </c>
      <c r="BJ128" s="8">
        <v>8.4468860653600633</v>
      </c>
      <c r="BK128" s="8">
        <v>25.375</v>
      </c>
      <c r="BL128" s="78" t="s">
        <v>80</v>
      </c>
      <c r="BM128" s="62" t="s">
        <v>52</v>
      </c>
      <c r="BN128" s="8">
        <v>7.7162670573064371</v>
      </c>
      <c r="BO128" s="8">
        <v>27.25</v>
      </c>
      <c r="BP128" s="78" t="s">
        <v>80</v>
      </c>
      <c r="BQ128" s="69" t="s">
        <v>1476</v>
      </c>
      <c r="BR128" s="8">
        <v>6.9944295227019655</v>
      </c>
      <c r="BS128" s="8">
        <v>31</v>
      </c>
      <c r="BT128" s="53" t="s">
        <v>53</v>
      </c>
      <c r="BU128" s="78" t="s">
        <v>79</v>
      </c>
      <c r="BV128" s="8">
        <v>6.797636985690537</v>
      </c>
      <c r="BW128" s="8">
        <v>28.857142857142861</v>
      </c>
      <c r="BX128" s="69" t="s">
        <v>80</v>
      </c>
      <c r="BY128" s="78" t="s">
        <v>1524</v>
      </c>
      <c r="BZ128" s="8">
        <v>6.4955017791256395</v>
      </c>
      <c r="CA128" s="8">
        <v>14.125</v>
      </c>
      <c r="CB128" s="8"/>
      <c r="CC128" s="59" t="s">
        <v>4171</v>
      </c>
      <c r="CD128" s="59" t="s">
        <v>4172</v>
      </c>
      <c r="CE128" s="555">
        <v>121.90238781932057</v>
      </c>
      <c r="CF128" s="555">
        <v>110.65235650706614</v>
      </c>
      <c r="CG128" s="555"/>
      <c r="CH128" s="555"/>
      <c r="CI128" s="408"/>
      <c r="CJ128" s="408"/>
      <c r="CK128" s="555"/>
      <c r="CL128" s="8"/>
      <c r="CM128" s="8"/>
      <c r="CN128" s="8"/>
    </row>
    <row r="129" spans="1:92" x14ac:dyDescent="0.45">
      <c r="A129" s="9">
        <v>105</v>
      </c>
      <c r="B129" s="9" t="s">
        <v>1263</v>
      </c>
      <c r="C129" s="75" t="s">
        <v>1832</v>
      </c>
      <c r="D129" s="63"/>
      <c r="E129" s="78" t="s">
        <v>1958</v>
      </c>
      <c r="F129" s="61" t="s">
        <v>1959</v>
      </c>
      <c r="G129" s="62" t="s">
        <v>1960</v>
      </c>
      <c r="H129" s="9"/>
      <c r="I129" s="60">
        <v>125.65770158959762</v>
      </c>
      <c r="J129" s="60">
        <v>158.85030200949132</v>
      </c>
      <c r="K129" s="60">
        <v>134.35100169956979</v>
      </c>
      <c r="L129" s="47">
        <v>1835.7079493366703</v>
      </c>
      <c r="M129" s="47">
        <v>1930.2432553221333</v>
      </c>
      <c r="N129" s="47">
        <v>2009.3648814430355</v>
      </c>
      <c r="O129" s="59">
        <v>18.368153705755773</v>
      </c>
      <c r="P129" s="59">
        <v>289.93775281017059</v>
      </c>
      <c r="Q129" s="59">
        <v>160.62105042257477</v>
      </c>
      <c r="R129" s="58"/>
      <c r="S129" s="68" t="s">
        <v>36</v>
      </c>
      <c r="T129" s="8">
        <v>11.555246933526201</v>
      </c>
      <c r="U129" s="68" t="s">
        <v>36</v>
      </c>
      <c r="V129" s="8">
        <v>10.504769939569272</v>
      </c>
      <c r="W129" s="66" t="s">
        <v>70</v>
      </c>
      <c r="X129" s="8">
        <v>12.5</v>
      </c>
      <c r="Y129" s="73" t="s">
        <v>19</v>
      </c>
      <c r="Z129" s="8">
        <v>106.552469335262</v>
      </c>
      <c r="AA129" s="75" t="s">
        <v>73</v>
      </c>
      <c r="AB129" s="8">
        <v>25.464873651252859</v>
      </c>
      <c r="AC129" s="68" t="s">
        <v>36</v>
      </c>
      <c r="AD129" s="66" t="s">
        <v>73</v>
      </c>
      <c r="AE129" s="8">
        <v>15.784806543692893</v>
      </c>
      <c r="AF129" s="8">
        <v>8.5</v>
      </c>
      <c r="AG129" s="75" t="s">
        <v>70</v>
      </c>
      <c r="AH129" s="75" t="s">
        <v>73</v>
      </c>
      <c r="AI129" s="8">
        <v>14.979927800715918</v>
      </c>
      <c r="AJ129" s="8">
        <v>7</v>
      </c>
      <c r="AK129" s="68" t="s">
        <v>36</v>
      </c>
      <c r="AL129" s="68" t="s">
        <v>19</v>
      </c>
      <c r="AM129" s="8">
        <v>14.612167017797631</v>
      </c>
      <c r="AN129" s="8">
        <v>15.200000000000001</v>
      </c>
      <c r="AO129" s="53" t="s">
        <v>53</v>
      </c>
      <c r="AP129" s="75" t="s">
        <v>73</v>
      </c>
      <c r="AQ129" s="8">
        <v>13.528027268406072</v>
      </c>
      <c r="AR129" s="8">
        <v>9.5</v>
      </c>
      <c r="AS129" s="66" t="s">
        <v>70</v>
      </c>
      <c r="AT129" s="68" t="s">
        <v>19</v>
      </c>
      <c r="AU129" s="8">
        <v>13.200690793880398</v>
      </c>
      <c r="AV129" s="8">
        <v>12.6</v>
      </c>
      <c r="AW129" s="58"/>
      <c r="AX129" s="68" t="s">
        <v>36</v>
      </c>
      <c r="AY129" s="8">
        <v>9.8211706515897532</v>
      </c>
      <c r="AZ129" s="68" t="s">
        <v>36</v>
      </c>
      <c r="BA129" s="8">
        <v>3.2737235505299176</v>
      </c>
      <c r="BB129" s="75" t="s">
        <v>70</v>
      </c>
      <c r="BC129" s="8">
        <v>3.6666666666666998</v>
      </c>
      <c r="BD129" s="68" t="s">
        <v>19</v>
      </c>
      <c r="BE129" s="8">
        <v>138.21821013584062</v>
      </c>
      <c r="BF129" s="75" t="s">
        <v>73</v>
      </c>
      <c r="BG129" s="8">
        <v>1.8002364952706573</v>
      </c>
      <c r="BH129" s="73" t="s">
        <v>36</v>
      </c>
      <c r="BI129" s="75" t="s">
        <v>73</v>
      </c>
      <c r="BJ129" s="8">
        <v>8.7445397613502749</v>
      </c>
      <c r="BK129" s="8">
        <v>17.5</v>
      </c>
      <c r="BL129" s="73" t="s">
        <v>36</v>
      </c>
      <c r="BM129" s="73" t="s">
        <v>19</v>
      </c>
      <c r="BN129" s="8">
        <v>8.6715030139423455</v>
      </c>
      <c r="BO129" s="8">
        <v>25</v>
      </c>
      <c r="BP129" s="75" t="s">
        <v>70</v>
      </c>
      <c r="BQ129" s="66" t="s">
        <v>73</v>
      </c>
      <c r="BR129" s="8">
        <v>8.3385568382407502</v>
      </c>
      <c r="BS129" s="8">
        <v>16</v>
      </c>
      <c r="BT129" s="66" t="s">
        <v>70</v>
      </c>
      <c r="BU129" s="73" t="s">
        <v>19</v>
      </c>
      <c r="BV129" s="8">
        <v>8.2504491882298812</v>
      </c>
      <c r="BW129" s="8">
        <v>22.818181818181817</v>
      </c>
      <c r="BX129" s="53" t="s">
        <v>53</v>
      </c>
      <c r="BY129" s="75" t="s">
        <v>73</v>
      </c>
      <c r="BZ129" s="8">
        <v>6.6999692182775199</v>
      </c>
      <c r="CA129" s="8">
        <v>24.571428571428569</v>
      </c>
      <c r="CB129" s="8"/>
      <c r="CC129" s="59" t="s">
        <v>4171</v>
      </c>
      <c r="CD129" s="59" t="s">
        <v>4172</v>
      </c>
      <c r="CE129" s="555">
        <v>126.19607876937233</v>
      </c>
      <c r="CF129" s="555">
        <v>114.55081322685147</v>
      </c>
      <c r="CG129" s="555"/>
      <c r="CH129" s="555"/>
      <c r="CI129" s="408"/>
      <c r="CJ129" s="408"/>
      <c r="CK129" s="555"/>
      <c r="CL129" s="59"/>
      <c r="CM129" s="8"/>
      <c r="CN129" s="8"/>
    </row>
    <row r="130" spans="1:92" x14ac:dyDescent="0.45">
      <c r="A130" s="9">
        <v>106</v>
      </c>
      <c r="B130" s="9" t="s">
        <v>117</v>
      </c>
      <c r="C130" s="56" t="s">
        <v>1798</v>
      </c>
      <c r="D130" s="63"/>
      <c r="E130" s="243" t="s">
        <v>1934</v>
      </c>
      <c r="F130" s="245" t="s">
        <v>1935</v>
      </c>
      <c r="G130" s="224"/>
      <c r="H130" s="9"/>
      <c r="I130" s="60">
        <v>188.88170238939517</v>
      </c>
      <c r="J130" s="60">
        <v>154.89880195950397</v>
      </c>
      <c r="K130" s="60">
        <v>120.12560151961533</v>
      </c>
      <c r="L130" s="47">
        <v>2576.5092469864853</v>
      </c>
      <c r="M130" s="47">
        <v>2311.6159462251353</v>
      </c>
      <c r="N130" s="47">
        <v>2119.4484730492368</v>
      </c>
      <c r="O130" s="59">
        <v>16.094792204825797</v>
      </c>
      <c r="P130" s="59">
        <v>317.93604017625222</v>
      </c>
      <c r="Q130" s="59">
        <v>190.41401745552014</v>
      </c>
      <c r="R130" s="58"/>
      <c r="S130" s="53" t="s">
        <v>53</v>
      </c>
      <c r="T130" s="8">
        <v>17.999353215045566</v>
      </c>
      <c r="U130" s="53" t="s">
        <v>53</v>
      </c>
      <c r="V130" s="8">
        <v>13.845656319265819</v>
      </c>
      <c r="W130" s="53" t="s">
        <v>140</v>
      </c>
      <c r="X130" s="8">
        <v>10</v>
      </c>
      <c r="Y130" s="56" t="s">
        <v>216</v>
      </c>
      <c r="Z130" s="8">
        <v>114.3290214336371</v>
      </c>
      <c r="AA130" s="56" t="s">
        <v>216</v>
      </c>
      <c r="AB130" s="8">
        <v>49.708270188537874</v>
      </c>
      <c r="AC130" s="53" t="s">
        <v>140</v>
      </c>
      <c r="AD130" s="53" t="s">
        <v>216</v>
      </c>
      <c r="AE130" s="8">
        <v>19.753969863675753</v>
      </c>
      <c r="AF130" s="8">
        <v>12.5</v>
      </c>
      <c r="AG130" s="56" t="s">
        <v>53</v>
      </c>
      <c r="AH130" s="56" t="s">
        <v>216</v>
      </c>
      <c r="AI130" s="8">
        <v>19.236768208110636</v>
      </c>
      <c r="AJ130" s="8">
        <v>15.3</v>
      </c>
      <c r="AK130" s="53" t="s">
        <v>140</v>
      </c>
      <c r="AL130" s="13" t="s">
        <v>52</v>
      </c>
      <c r="AM130" s="8">
        <v>19.186659657416218</v>
      </c>
      <c r="AN130" s="8">
        <v>4.0333333333333332</v>
      </c>
      <c r="AO130" s="53" t="s">
        <v>53</v>
      </c>
      <c r="AP130" s="62" t="s">
        <v>52</v>
      </c>
      <c r="AQ130" s="8">
        <v>18.68585602019127</v>
      </c>
      <c r="AR130" s="8">
        <v>5.0333333333333332</v>
      </c>
      <c r="AS130" s="53" t="s">
        <v>140</v>
      </c>
      <c r="AT130" s="50" t="s">
        <v>87</v>
      </c>
      <c r="AU130" s="8">
        <v>18.242916244560593</v>
      </c>
      <c r="AV130" s="8">
        <v>12.5</v>
      </c>
      <c r="AW130" s="58"/>
      <c r="AX130" s="53" t="s">
        <v>53</v>
      </c>
      <c r="AY130" s="8">
        <v>14.259495507735542</v>
      </c>
      <c r="AZ130" s="53" t="s">
        <v>53</v>
      </c>
      <c r="BA130" s="8">
        <v>4.7531651692451806</v>
      </c>
      <c r="BB130" s="56" t="s">
        <v>140</v>
      </c>
      <c r="BC130" s="8">
        <v>2.5</v>
      </c>
      <c r="BD130" s="13" t="s">
        <v>52</v>
      </c>
      <c r="BE130" s="8">
        <v>160.60503851903891</v>
      </c>
      <c r="BF130" s="56" t="s">
        <v>216</v>
      </c>
      <c r="BG130" s="8">
        <v>3.2961717303050717</v>
      </c>
      <c r="BH130" s="56" t="s">
        <v>53</v>
      </c>
      <c r="BI130" s="56" t="s">
        <v>216</v>
      </c>
      <c r="BJ130" s="8">
        <v>11.830784457001387</v>
      </c>
      <c r="BK130" s="8">
        <v>20.285714285714285</v>
      </c>
      <c r="BL130" s="56" t="s">
        <v>140</v>
      </c>
      <c r="BM130" s="56" t="s">
        <v>216</v>
      </c>
      <c r="BN130" s="8">
        <v>11.071879468140548</v>
      </c>
      <c r="BO130" s="8">
        <v>19</v>
      </c>
      <c r="BP130" s="56" t="s">
        <v>53</v>
      </c>
      <c r="BQ130" s="13" t="s">
        <v>52</v>
      </c>
      <c r="BR130" s="8">
        <v>9.7806449547223977</v>
      </c>
      <c r="BS130" s="8">
        <v>31</v>
      </c>
      <c r="BT130" s="53" t="s">
        <v>53</v>
      </c>
      <c r="BU130" s="54" t="s">
        <v>87</v>
      </c>
      <c r="BV130" s="8">
        <v>9.5969999930069942</v>
      </c>
      <c r="BW130" s="8">
        <v>24.571428571428569</v>
      </c>
      <c r="BX130" s="53" t="s">
        <v>140</v>
      </c>
      <c r="BY130" s="62" t="s">
        <v>52</v>
      </c>
      <c r="BZ130" s="8">
        <v>8.8658126249216096</v>
      </c>
      <c r="CA130" s="8">
        <v>29</v>
      </c>
      <c r="CB130" s="8"/>
      <c r="CC130" s="59" t="s">
        <v>4176</v>
      </c>
      <c r="CD130" s="59" t="s">
        <v>4177</v>
      </c>
      <c r="CE130" s="555">
        <v>90.21851783974013</v>
      </c>
      <c r="CF130" s="555">
        <v>81.535756037571929</v>
      </c>
      <c r="CG130" s="555" t="s">
        <v>4174</v>
      </c>
      <c r="CH130" s="555" t="s">
        <v>4175</v>
      </c>
      <c r="CI130" s="408">
        <v>184.23761076472331</v>
      </c>
      <c r="CJ130" s="408">
        <v>150.17379710335453</v>
      </c>
      <c r="CK130" s="555" t="s">
        <v>4173</v>
      </c>
      <c r="CL130" s="59"/>
      <c r="CM130" s="8">
        <v>190.41401745552014</v>
      </c>
      <c r="CN130" s="8">
        <v>150.17379710335453</v>
      </c>
    </row>
    <row r="131" spans="1:92" x14ac:dyDescent="0.45">
      <c r="A131" s="9">
        <v>107</v>
      </c>
      <c r="B131" s="9" t="s">
        <v>46</v>
      </c>
      <c r="C131" s="56" t="s">
        <v>1798</v>
      </c>
      <c r="D131" s="63"/>
      <c r="E131" s="243" t="s">
        <v>1934</v>
      </c>
      <c r="F131" s="245" t="s">
        <v>1935</v>
      </c>
      <c r="G131" s="224"/>
      <c r="H131" s="9"/>
      <c r="I131" s="60">
        <v>164.38240207947362</v>
      </c>
      <c r="J131" s="60">
        <v>167.54360211946349</v>
      </c>
      <c r="K131" s="60">
        <v>120.12560151961533</v>
      </c>
      <c r="L131" s="47">
        <v>2332.0455788118797</v>
      </c>
      <c r="M131" s="47">
        <v>2220.3042867496056</v>
      </c>
      <c r="N131" s="47">
        <v>2134.7787345078082</v>
      </c>
      <c r="O131" s="59">
        <v>17.220112566107353</v>
      </c>
      <c r="P131" s="59">
        <v>327.78652730757358</v>
      </c>
      <c r="Q131" s="59">
        <v>250.51068829221916</v>
      </c>
      <c r="R131" s="58"/>
      <c r="S131" s="53" t="s">
        <v>53</v>
      </c>
      <c r="T131" s="8">
        <v>15.794416187152626</v>
      </c>
      <c r="U131" s="53" t="s">
        <v>45</v>
      </c>
      <c r="V131" s="8">
        <v>14.261703277469</v>
      </c>
      <c r="W131" s="51" t="s">
        <v>51</v>
      </c>
      <c r="X131" s="8">
        <v>11.111000000000001</v>
      </c>
      <c r="Y131" s="56" t="s">
        <v>216</v>
      </c>
      <c r="Z131" s="8">
        <v>99.62944124768417</v>
      </c>
      <c r="AA131" s="56" t="s">
        <v>216</v>
      </c>
      <c r="AB131" s="8">
        <v>43.317148368558335</v>
      </c>
      <c r="AC131" s="53" t="s">
        <v>45</v>
      </c>
      <c r="AD131" s="53" t="s">
        <v>216</v>
      </c>
      <c r="AE131" s="8">
        <v>19.035097828147965</v>
      </c>
      <c r="AF131" s="8">
        <v>14</v>
      </c>
      <c r="AG131" s="56" t="s">
        <v>45</v>
      </c>
      <c r="AH131" s="62" t="s">
        <v>52</v>
      </c>
      <c r="AI131" s="8">
        <v>18.707484866161042</v>
      </c>
      <c r="AJ131" s="8">
        <v>4.45</v>
      </c>
      <c r="AK131" s="53" t="s">
        <v>45</v>
      </c>
      <c r="AL131" s="53" t="s">
        <v>44</v>
      </c>
      <c r="AM131" s="8">
        <v>18.051497028582755</v>
      </c>
      <c r="AN131" s="8">
        <v>5.75</v>
      </c>
      <c r="AO131" s="53" t="s">
        <v>45</v>
      </c>
      <c r="AP131" s="56" t="s">
        <v>106</v>
      </c>
      <c r="AQ131" s="8">
        <v>17.557600708333162</v>
      </c>
      <c r="AR131" s="8">
        <v>5.3500000000000005</v>
      </c>
      <c r="AS131" s="53" t="s">
        <v>45</v>
      </c>
      <c r="AT131" s="72" t="s">
        <v>114</v>
      </c>
      <c r="AU131" s="8">
        <v>16.916281028385338</v>
      </c>
      <c r="AV131" s="8">
        <v>5.65</v>
      </c>
      <c r="AW131" s="58"/>
      <c r="AX131" s="53" t="s">
        <v>53</v>
      </c>
      <c r="AY131" s="8">
        <v>12.539644625979049</v>
      </c>
      <c r="AZ131" s="53" t="s">
        <v>45</v>
      </c>
      <c r="BA131" s="8">
        <v>5.6287309448795773</v>
      </c>
      <c r="BB131" s="56" t="s">
        <v>3588</v>
      </c>
      <c r="BC131" s="8">
        <v>3.5</v>
      </c>
      <c r="BD131" s="13" t="s">
        <v>52</v>
      </c>
      <c r="BE131" s="8">
        <v>139.90312975715523</v>
      </c>
      <c r="BF131" s="56" t="s">
        <v>216</v>
      </c>
      <c r="BG131" s="8">
        <v>2.8715171915997648</v>
      </c>
      <c r="BH131" s="56" t="s">
        <v>45</v>
      </c>
      <c r="BI131" s="56" t="s">
        <v>216</v>
      </c>
      <c r="BJ131" s="8">
        <v>14.547563921578226</v>
      </c>
      <c r="BK131" s="8">
        <v>13.857142857142858</v>
      </c>
      <c r="BL131" s="57" t="s">
        <v>51</v>
      </c>
      <c r="BM131" s="56" t="s">
        <v>216</v>
      </c>
      <c r="BN131" s="8">
        <v>12.763082793849506</v>
      </c>
      <c r="BO131" s="8">
        <v>13.857142857142858</v>
      </c>
      <c r="BP131" s="56" t="s">
        <v>45</v>
      </c>
      <c r="BQ131" s="13" t="s">
        <v>52</v>
      </c>
      <c r="BR131" s="8">
        <v>12.022749935940322</v>
      </c>
      <c r="BS131" s="8">
        <v>21</v>
      </c>
      <c r="BT131" s="53" t="s">
        <v>53</v>
      </c>
      <c r="BU131" s="56" t="s">
        <v>216</v>
      </c>
      <c r="BV131" s="8">
        <v>10.3437459403027</v>
      </c>
      <c r="BW131" s="8">
        <v>20.285714285714285</v>
      </c>
      <c r="BX131" s="51" t="s">
        <v>51</v>
      </c>
      <c r="BY131" s="62" t="s">
        <v>52</v>
      </c>
      <c r="BZ131" s="8">
        <v>10.191060312769045</v>
      </c>
      <c r="CA131" s="8">
        <v>21</v>
      </c>
      <c r="CB131" s="8"/>
      <c r="CC131" s="59" t="s">
        <v>4179</v>
      </c>
      <c r="CD131" s="59" t="s">
        <v>4180</v>
      </c>
      <c r="CE131" s="555">
        <v>137.99676980487749</v>
      </c>
      <c r="CF131" s="555">
        <v>124.48506520824137</v>
      </c>
      <c r="CG131" s="555" t="s">
        <v>4178</v>
      </c>
      <c r="CH131" s="555"/>
      <c r="CI131" s="408">
        <v>250.51068829221916</v>
      </c>
      <c r="CJ131" s="408">
        <v>196.95510745898716</v>
      </c>
      <c r="CK131" s="555"/>
      <c r="CL131" s="8"/>
      <c r="CM131" s="8"/>
      <c r="CN131" s="8"/>
    </row>
    <row r="132" spans="1:92" x14ac:dyDescent="0.45">
      <c r="A132" s="9">
        <v>108</v>
      </c>
      <c r="B132" s="9" t="s">
        <v>1259</v>
      </c>
      <c r="C132" s="62" t="s">
        <v>1790</v>
      </c>
      <c r="D132" s="63"/>
      <c r="E132" s="56" t="s">
        <v>1798</v>
      </c>
      <c r="F132" s="75"/>
      <c r="G132" s="75" t="s">
        <v>1789</v>
      </c>
      <c r="H132" s="9"/>
      <c r="I132" s="60">
        <v>97.206901229688725</v>
      </c>
      <c r="J132" s="60">
        <v>120.12560151961533</v>
      </c>
      <c r="K132" s="60">
        <v>175.44660221943818</v>
      </c>
      <c r="L132" s="47">
        <v>1411.1960997917217</v>
      </c>
      <c r="M132" s="47">
        <v>1613.0645890919616</v>
      </c>
      <c r="N132" s="47">
        <v>1795.1604409767701</v>
      </c>
      <c r="O132" s="59">
        <v>18.767520568598083</v>
      </c>
      <c r="P132" s="59">
        <v>223.98828917885666</v>
      </c>
      <c r="Q132" s="59">
        <v>130.2056635501159</v>
      </c>
      <c r="R132" s="58"/>
      <c r="S132" s="55" t="s">
        <v>95</v>
      </c>
      <c r="T132" s="8">
        <v>6.8324140737813233</v>
      </c>
      <c r="U132" s="66" t="s">
        <v>272</v>
      </c>
      <c r="V132" s="8">
        <v>6.8603450614844359</v>
      </c>
      <c r="W132" s="66" t="s">
        <v>272</v>
      </c>
      <c r="X132" s="8">
        <v>12</v>
      </c>
      <c r="Y132" s="62" t="s">
        <v>112</v>
      </c>
      <c r="Z132" s="8">
        <v>88.48621110671985</v>
      </c>
      <c r="AA132" s="62" t="s">
        <v>112</v>
      </c>
      <c r="AB132" s="8">
        <v>23.285845028084172</v>
      </c>
      <c r="AC132" s="66" t="s">
        <v>272</v>
      </c>
      <c r="AD132" s="13" t="s">
        <v>112</v>
      </c>
      <c r="AE132" s="8">
        <v>11.934889766612809</v>
      </c>
      <c r="AF132" s="8">
        <v>12.3</v>
      </c>
      <c r="AG132" s="75" t="s">
        <v>272</v>
      </c>
      <c r="AH132" s="77" t="s">
        <v>1471</v>
      </c>
      <c r="AI132" s="8">
        <v>10.836632016188926</v>
      </c>
      <c r="AJ132" s="8">
        <v>6.7666666666666675</v>
      </c>
      <c r="AK132" s="55" t="s">
        <v>95</v>
      </c>
      <c r="AL132" s="13" t="s">
        <v>112</v>
      </c>
      <c r="AM132" s="8">
        <v>10.595294043549531</v>
      </c>
      <c r="AN132" s="8">
        <v>14.8</v>
      </c>
      <c r="AO132" s="66" t="s">
        <v>272</v>
      </c>
      <c r="AP132" s="62" t="s">
        <v>1466</v>
      </c>
      <c r="AQ132" s="8">
        <v>10.521787645065807</v>
      </c>
      <c r="AR132" s="8">
        <v>4.677777777777778</v>
      </c>
      <c r="AS132" s="66" t="s">
        <v>272</v>
      </c>
      <c r="AT132" s="13" t="s">
        <v>1494</v>
      </c>
      <c r="AU132" s="8">
        <v>10.510746902610641</v>
      </c>
      <c r="AV132" s="8">
        <v>5.8666666666666671</v>
      </c>
      <c r="AW132" s="58"/>
      <c r="AX132" s="55" t="s">
        <v>95</v>
      </c>
      <c r="AY132" s="8">
        <v>6.0547588639438139</v>
      </c>
      <c r="AZ132" s="66" t="s">
        <v>272</v>
      </c>
      <c r="BA132" s="8">
        <v>2.8955345739789302</v>
      </c>
      <c r="BB132" s="75" t="s">
        <v>272</v>
      </c>
      <c r="BC132" s="8">
        <v>3</v>
      </c>
      <c r="BD132" s="13" t="s">
        <v>112</v>
      </c>
      <c r="BE132" s="8">
        <v>114.73207443873581</v>
      </c>
      <c r="BF132" s="62" t="s">
        <v>112</v>
      </c>
      <c r="BG132" s="8">
        <v>1.4341509304841975</v>
      </c>
      <c r="BH132" s="75" t="s">
        <v>272</v>
      </c>
      <c r="BI132" s="62" t="s">
        <v>112</v>
      </c>
      <c r="BJ132" s="8">
        <v>6.9378191474038777</v>
      </c>
      <c r="BK132" s="8">
        <v>27.666666666666668</v>
      </c>
      <c r="BL132" s="75" t="s">
        <v>272</v>
      </c>
      <c r="BM132" s="62" t="s">
        <v>1466</v>
      </c>
      <c r="BN132" s="8">
        <v>6.3374263004143563</v>
      </c>
      <c r="BO132" s="8">
        <v>12.666666666666666</v>
      </c>
      <c r="BP132" s="75" t="s">
        <v>272</v>
      </c>
      <c r="BQ132" s="70" t="s">
        <v>1471</v>
      </c>
      <c r="BR132" s="8">
        <v>6.0070724595669844</v>
      </c>
      <c r="BS132" s="8">
        <v>17.666666666666668</v>
      </c>
      <c r="BT132" s="66" t="s">
        <v>272</v>
      </c>
      <c r="BU132" s="62" t="s">
        <v>1494</v>
      </c>
      <c r="BV132" s="8">
        <v>5.6727131358550373</v>
      </c>
      <c r="BW132" s="8">
        <v>14.333333333333334</v>
      </c>
      <c r="BX132" s="55" t="s">
        <v>95</v>
      </c>
      <c r="BY132" s="62" t="s">
        <v>112</v>
      </c>
      <c r="BZ132" s="8">
        <v>4.7673705518208136</v>
      </c>
      <c r="CA132" s="8">
        <v>41</v>
      </c>
      <c r="CB132" s="8"/>
      <c r="CC132" s="59" t="s">
        <v>4181</v>
      </c>
      <c r="CD132" s="59"/>
      <c r="CE132" s="555">
        <v>130.2056635501159</v>
      </c>
      <c r="CF132" s="555">
        <v>98.94732833280159</v>
      </c>
      <c r="CG132" s="555"/>
      <c r="CH132" s="555"/>
      <c r="CI132" s="408"/>
      <c r="CJ132" s="408"/>
      <c r="CK132" s="555"/>
      <c r="CL132" s="8"/>
      <c r="CM132" s="8"/>
      <c r="CN132" s="8"/>
    </row>
    <row r="133" spans="1:92" x14ac:dyDescent="0.45">
      <c r="A133" s="9">
        <v>109</v>
      </c>
      <c r="B133" s="9" t="s">
        <v>1257</v>
      </c>
      <c r="C133" s="61" t="s">
        <v>1801</v>
      </c>
      <c r="D133" s="63"/>
      <c r="E133" s="78" t="s">
        <v>1876</v>
      </c>
      <c r="F133" s="56" t="s">
        <v>1909</v>
      </c>
      <c r="G133" s="224"/>
      <c r="H133" s="9"/>
      <c r="I133" s="60">
        <v>105.90020133966088</v>
      </c>
      <c r="J133" s="60">
        <v>123.28680155960521</v>
      </c>
      <c r="K133" s="60">
        <v>106.69050134965836</v>
      </c>
      <c r="L133" s="47">
        <v>1214.5571546419819</v>
      </c>
      <c r="M133" s="47">
        <v>1247.2669607805256</v>
      </c>
      <c r="N133" s="47">
        <v>1274.0679406166894</v>
      </c>
      <c r="O133" s="59">
        <v>11.6340732813504</v>
      </c>
      <c r="P133" s="59">
        <v>149.52718916530969</v>
      </c>
      <c r="Q133" s="59">
        <v>71.856977425355424</v>
      </c>
      <c r="R133" s="58"/>
      <c r="S133" s="52" t="s">
        <v>104</v>
      </c>
      <c r="T133" s="8">
        <v>6.7186108723416877</v>
      </c>
      <c r="U133" s="52" t="s">
        <v>104</v>
      </c>
      <c r="V133" s="8">
        <v>8.3982635904271099</v>
      </c>
      <c r="W133" s="67" t="s">
        <v>10</v>
      </c>
      <c r="X133" s="8">
        <v>12.727</v>
      </c>
      <c r="Y133" s="61" t="s">
        <v>124</v>
      </c>
      <c r="Z133" s="8">
        <v>51.832096643037218</v>
      </c>
      <c r="AA133" s="61" t="s">
        <v>124</v>
      </c>
      <c r="AB133" s="8">
        <v>22.535694192624881</v>
      </c>
      <c r="AC133" s="52" t="s">
        <v>104</v>
      </c>
      <c r="AD133" s="52" t="s">
        <v>124</v>
      </c>
      <c r="AE133" s="8">
        <v>12.852522547283941</v>
      </c>
      <c r="AF133" s="8">
        <v>7.3</v>
      </c>
      <c r="AG133" s="62" t="s">
        <v>127</v>
      </c>
      <c r="AH133" s="61" t="s">
        <v>124</v>
      </c>
      <c r="AI133" s="8">
        <v>12.096869449034582</v>
      </c>
      <c r="AJ133" s="8">
        <v>7.3</v>
      </c>
      <c r="AK133" s="67" t="s">
        <v>10</v>
      </c>
      <c r="AL133" s="52" t="s">
        <v>124</v>
      </c>
      <c r="AM133" s="8">
        <v>11.931191013207263</v>
      </c>
      <c r="AN133" s="8">
        <v>6.2285714285714286</v>
      </c>
      <c r="AO133" s="52" t="s">
        <v>104</v>
      </c>
      <c r="AP133" s="61" t="s">
        <v>1519</v>
      </c>
      <c r="AQ133" s="8">
        <v>11.183608411654349</v>
      </c>
      <c r="AR133" s="8">
        <v>5.4333333333333336</v>
      </c>
      <c r="AS133" s="52" t="s">
        <v>104</v>
      </c>
      <c r="AT133" s="65" t="s">
        <v>160</v>
      </c>
      <c r="AU133" s="8">
        <v>10.668924810999988</v>
      </c>
      <c r="AV133" s="8">
        <v>8</v>
      </c>
      <c r="AW133" s="58"/>
      <c r="AX133" s="52" t="s">
        <v>104</v>
      </c>
      <c r="AY133" s="8">
        <v>5.9561294226961294</v>
      </c>
      <c r="AZ133" s="13" t="s">
        <v>127</v>
      </c>
      <c r="BA133" s="8">
        <v>3.0650539261233871</v>
      </c>
      <c r="BB133" s="245" t="s">
        <v>10</v>
      </c>
      <c r="BC133" s="8">
        <v>3.6666666666666998</v>
      </c>
      <c r="BD133" s="52" t="s">
        <v>124</v>
      </c>
      <c r="BE133" s="8">
        <v>67.081725635948388</v>
      </c>
      <c r="BF133" s="61" t="s">
        <v>124</v>
      </c>
      <c r="BG133" s="8">
        <v>1.3416345127189677</v>
      </c>
      <c r="BH133" s="245" t="s">
        <v>10</v>
      </c>
      <c r="BI133" s="61" t="s">
        <v>124</v>
      </c>
      <c r="BJ133" s="8">
        <v>6.176424687004789</v>
      </c>
      <c r="BK133" s="8">
        <v>14.636363636363637</v>
      </c>
      <c r="BL133" s="61" t="s">
        <v>104</v>
      </c>
      <c r="BM133" s="61" t="s">
        <v>124</v>
      </c>
      <c r="BN133" s="8">
        <v>6.0306199934718894</v>
      </c>
      <c r="BO133" s="8">
        <v>21</v>
      </c>
      <c r="BP133" s="62" t="s">
        <v>127</v>
      </c>
      <c r="BQ133" s="52" t="s">
        <v>124</v>
      </c>
      <c r="BR133" s="8">
        <v>5.5272336072705031</v>
      </c>
      <c r="BS133" s="8">
        <v>26</v>
      </c>
      <c r="BT133" s="52" t="s">
        <v>104</v>
      </c>
      <c r="BU133" s="74" t="s">
        <v>160</v>
      </c>
      <c r="BV133" s="8">
        <v>5.5061618535040457</v>
      </c>
      <c r="BW133" s="8">
        <v>21</v>
      </c>
      <c r="BX133" s="67" t="s">
        <v>10</v>
      </c>
      <c r="BY133" s="74" t="s">
        <v>160</v>
      </c>
      <c r="BZ133" s="8">
        <v>5.4239412687900561</v>
      </c>
      <c r="CA133" s="8">
        <v>14.636363636363637</v>
      </c>
      <c r="CB133" s="8"/>
      <c r="CC133" s="59" t="s">
        <v>5627</v>
      </c>
      <c r="CD133" s="59"/>
      <c r="CE133" s="555">
        <v>71.856977425355424</v>
      </c>
      <c r="CF133" s="555">
        <v>52.093129651695072</v>
      </c>
      <c r="CG133" s="555"/>
      <c r="CH133" s="555"/>
      <c r="CI133" s="408"/>
      <c r="CJ133" s="408"/>
      <c r="CK133" s="555"/>
      <c r="CL133" s="8"/>
      <c r="CM133" s="8"/>
      <c r="CN133" s="8"/>
    </row>
    <row r="134" spans="1:92" x14ac:dyDescent="0.45">
      <c r="A134" s="9">
        <v>110</v>
      </c>
      <c r="B134" s="9" t="s">
        <v>183</v>
      </c>
      <c r="C134" s="61" t="s">
        <v>1801</v>
      </c>
      <c r="D134" s="63"/>
      <c r="E134" s="78" t="s">
        <v>1876</v>
      </c>
      <c r="F134" s="56" t="s">
        <v>1909</v>
      </c>
      <c r="G134" s="224"/>
      <c r="H134" s="9"/>
      <c r="I134" s="60">
        <v>149.36670188952169</v>
      </c>
      <c r="J134" s="60">
        <v>167.54360211946349</v>
      </c>
      <c r="K134" s="60">
        <v>140.67340177954952</v>
      </c>
      <c r="L134" s="47">
        <v>2293.1037822622761</v>
      </c>
      <c r="M134" s="47">
        <v>2314.1726316710365</v>
      </c>
      <c r="N134" s="47">
        <v>2331.1670028392637</v>
      </c>
      <c r="O134" s="59">
        <v>20.090131327125246</v>
      </c>
      <c r="P134" s="59">
        <v>356.00064645270618</v>
      </c>
      <c r="Q134" s="59">
        <v>171.89142698459119</v>
      </c>
      <c r="R134" s="58"/>
      <c r="S134" s="52" t="s">
        <v>104</v>
      </c>
      <c r="T134" s="8">
        <v>9.0658019020341705</v>
      </c>
      <c r="U134" s="52" t="s">
        <v>104</v>
      </c>
      <c r="V134" s="8">
        <v>11.332252377542712</v>
      </c>
      <c r="W134" s="67" t="s">
        <v>10</v>
      </c>
      <c r="X134" s="8">
        <v>12.727</v>
      </c>
      <c r="Y134" s="75" t="s">
        <v>73</v>
      </c>
      <c r="Z134" s="8">
        <v>75.683350944760846</v>
      </c>
      <c r="AA134" s="61" t="s">
        <v>124</v>
      </c>
      <c r="AB134" s="8">
        <v>31.606963872595834</v>
      </c>
      <c r="AC134" s="52" t="s">
        <v>104</v>
      </c>
      <c r="AD134" s="52" t="s">
        <v>124</v>
      </c>
      <c r="AE134" s="8">
        <v>17.720175177353973</v>
      </c>
      <c r="AF134" s="8">
        <v>7.3</v>
      </c>
      <c r="AG134" s="61" t="s">
        <v>104</v>
      </c>
      <c r="AH134" s="75" t="s">
        <v>73</v>
      </c>
      <c r="AI134" s="8">
        <v>16.543076604059301</v>
      </c>
      <c r="AJ134" s="8">
        <v>8</v>
      </c>
      <c r="AK134" s="67" t="s">
        <v>10</v>
      </c>
      <c r="AL134" s="52" t="s">
        <v>124</v>
      </c>
      <c r="AM134" s="8">
        <v>16.527075589694842</v>
      </c>
      <c r="AN134" s="8">
        <v>6.2285714285714286</v>
      </c>
      <c r="AO134" s="13" t="s">
        <v>127</v>
      </c>
      <c r="AP134" s="61" t="s">
        <v>124</v>
      </c>
      <c r="AQ134" s="8">
        <v>16.443519504020664</v>
      </c>
      <c r="AR134" s="8">
        <v>7.3</v>
      </c>
      <c r="AS134" s="52" t="s">
        <v>104</v>
      </c>
      <c r="AT134" s="49" t="s">
        <v>182</v>
      </c>
      <c r="AU134" s="8">
        <v>15.654392352469634</v>
      </c>
      <c r="AV134" s="8">
        <v>7.5</v>
      </c>
      <c r="AW134" s="58"/>
      <c r="AX134" s="52" t="s">
        <v>104</v>
      </c>
      <c r="AY134" s="8">
        <v>7.9903616484296158</v>
      </c>
      <c r="AZ134" s="52" t="s">
        <v>104</v>
      </c>
      <c r="BA134" s="8">
        <v>3.9951808242148079</v>
      </c>
      <c r="BB134" s="245" t="s">
        <v>10</v>
      </c>
      <c r="BC134" s="8">
        <v>3.6666666666666998</v>
      </c>
      <c r="BD134" s="66" t="s">
        <v>73</v>
      </c>
      <c r="BE134" s="8">
        <v>98.088356228189099</v>
      </c>
      <c r="BF134" s="61" t="s">
        <v>124</v>
      </c>
      <c r="BG134" s="8">
        <v>1.8840964395812307</v>
      </c>
      <c r="BH134" s="245" t="s">
        <v>10</v>
      </c>
      <c r="BI134" s="61" t="s">
        <v>124</v>
      </c>
      <c r="BJ134" s="8">
        <v>8.5560131084114541</v>
      </c>
      <c r="BK134" s="8">
        <v>14.636363636363637</v>
      </c>
      <c r="BL134" s="61" t="s">
        <v>104</v>
      </c>
      <c r="BM134" s="61" t="s">
        <v>124</v>
      </c>
      <c r="BN134" s="8">
        <v>8.2908780220646516</v>
      </c>
      <c r="BO134" s="8">
        <v>21</v>
      </c>
      <c r="BP134" s="245" t="s">
        <v>10</v>
      </c>
      <c r="BQ134" s="66" t="s">
        <v>73</v>
      </c>
      <c r="BR134" s="8">
        <v>8.2634289435403652</v>
      </c>
      <c r="BS134" s="8">
        <v>16</v>
      </c>
      <c r="BT134" s="52" t="s">
        <v>104</v>
      </c>
      <c r="BU134" s="75" t="s">
        <v>73</v>
      </c>
      <c r="BV134" s="8">
        <v>8.0861884504745607</v>
      </c>
      <c r="BW134" s="8">
        <v>23</v>
      </c>
      <c r="BX134" s="52" t="s">
        <v>104</v>
      </c>
      <c r="BY134" s="246" t="s">
        <v>182</v>
      </c>
      <c r="BZ134" s="8">
        <v>7.6640651625259109</v>
      </c>
      <c r="CA134" s="8">
        <v>23</v>
      </c>
      <c r="CB134" s="8"/>
      <c r="CC134" s="59" t="s">
        <v>4182</v>
      </c>
      <c r="CD134" s="59" t="s">
        <v>4183</v>
      </c>
      <c r="CE134" s="555">
        <v>98.26264578803189</v>
      </c>
      <c r="CF134" s="555">
        <v>88.548705988088685</v>
      </c>
      <c r="CG134" s="555" t="s">
        <v>5628</v>
      </c>
      <c r="CH134" s="555"/>
      <c r="CI134" s="408">
        <v>171.89142698459119</v>
      </c>
      <c r="CJ134" s="408">
        <v>136.34549600385944</v>
      </c>
      <c r="CK134" s="555"/>
      <c r="CL134" s="8"/>
      <c r="CM134" s="8"/>
      <c r="CN134" s="8"/>
    </row>
    <row r="135" spans="1:92" x14ac:dyDescent="0.45">
      <c r="A135" s="9">
        <v>110</v>
      </c>
      <c r="B135" s="9" t="s">
        <v>1255</v>
      </c>
      <c r="C135" s="61" t="s">
        <v>1833</v>
      </c>
      <c r="D135" s="63"/>
      <c r="E135" s="78" t="s">
        <v>1961</v>
      </c>
      <c r="F135" s="77" t="s">
        <v>1962</v>
      </c>
      <c r="G135" s="56" t="s">
        <v>1963</v>
      </c>
      <c r="H135" s="9"/>
      <c r="I135" s="60">
        <v>149.36670188952169</v>
      </c>
      <c r="J135" s="60">
        <v>167.54360211946349</v>
      </c>
      <c r="K135" s="60">
        <v>140.67340177954952</v>
      </c>
      <c r="L135" s="47">
        <v>2293.1037822622761</v>
      </c>
      <c r="M135" s="47">
        <v>2314.1726316710365</v>
      </c>
      <c r="N135" s="47">
        <v>2331.1670028392637</v>
      </c>
      <c r="O135" s="59">
        <v>20.090131327125246</v>
      </c>
      <c r="P135" s="59">
        <v>328.0532662680788</v>
      </c>
      <c r="Q135" s="59">
        <v>165.52347807407099</v>
      </c>
      <c r="R135" s="58"/>
      <c r="S135" s="13" t="s">
        <v>127</v>
      </c>
      <c r="T135" s="8">
        <v>4.7341675472380427</v>
      </c>
      <c r="U135" s="13" t="s">
        <v>127</v>
      </c>
      <c r="V135" s="8">
        <v>9.4683350944760853</v>
      </c>
      <c r="W135" s="13" t="s">
        <v>127</v>
      </c>
      <c r="X135" s="8">
        <v>10</v>
      </c>
      <c r="Y135" s="73" t="s">
        <v>48</v>
      </c>
      <c r="Z135" s="8">
        <v>120.49336151161735</v>
      </c>
      <c r="AA135" s="73" t="s">
        <v>48</v>
      </c>
      <c r="AB135" s="8">
        <v>30.123340377904338</v>
      </c>
      <c r="AC135" s="13" t="s">
        <v>127</v>
      </c>
      <c r="AD135" s="12" t="s">
        <v>84</v>
      </c>
      <c r="AE135" s="8">
        <v>16.329075252243307</v>
      </c>
      <c r="AF135" s="8">
        <v>7.9</v>
      </c>
      <c r="AG135" s="62" t="s">
        <v>127</v>
      </c>
      <c r="AH135" s="73" t="s">
        <v>48</v>
      </c>
      <c r="AI135" s="8">
        <v>15.369765175455585</v>
      </c>
      <c r="AJ135" s="8">
        <v>14</v>
      </c>
      <c r="AK135" s="13" t="s">
        <v>127</v>
      </c>
      <c r="AL135" s="13" t="s">
        <v>112</v>
      </c>
      <c r="AM135" s="8">
        <v>15.051331692891459</v>
      </c>
      <c r="AN135" s="8">
        <v>13.8</v>
      </c>
      <c r="AO135" s="13" t="s">
        <v>127</v>
      </c>
      <c r="AP135" s="61" t="s">
        <v>1519</v>
      </c>
      <c r="AQ135" s="8">
        <v>14.240084824866893</v>
      </c>
      <c r="AR135" s="8">
        <v>5.4333333333333336</v>
      </c>
      <c r="AS135" s="53"/>
      <c r="AT135" s="13"/>
      <c r="AU135" s="8"/>
      <c r="AV135" s="8"/>
      <c r="AW135" s="58"/>
      <c r="AX135" s="13" t="s">
        <v>127</v>
      </c>
      <c r="AY135" s="8">
        <v>3.912650686845673</v>
      </c>
      <c r="AZ135" s="13" t="s">
        <v>127</v>
      </c>
      <c r="BA135" s="8">
        <v>3.912650686845673</v>
      </c>
      <c r="BB135" s="62" t="s">
        <v>127</v>
      </c>
      <c r="BC135" s="8">
        <v>2</v>
      </c>
      <c r="BD135" s="13" t="s">
        <v>112</v>
      </c>
      <c r="BE135" s="8">
        <v>146.63253434228366</v>
      </c>
      <c r="BF135" s="73" t="s">
        <v>48</v>
      </c>
      <c r="BG135" s="8">
        <v>2.3129975108481058</v>
      </c>
      <c r="BH135" s="62" t="s">
        <v>127</v>
      </c>
      <c r="BI135" s="73" t="s">
        <v>48</v>
      </c>
      <c r="BJ135" s="8">
        <v>8.2390441047333969</v>
      </c>
      <c r="BK135" s="8">
        <v>28.5</v>
      </c>
      <c r="BL135" s="62" t="s">
        <v>127</v>
      </c>
      <c r="BM135" s="62" t="s">
        <v>112</v>
      </c>
      <c r="BN135" s="8">
        <v>7.3936234589295271</v>
      </c>
      <c r="BO135" s="8">
        <v>41</v>
      </c>
      <c r="BP135" s="62" t="s">
        <v>127</v>
      </c>
      <c r="BQ135" s="12" t="s">
        <v>84</v>
      </c>
      <c r="BR135" s="8">
        <v>7.2011272687682064</v>
      </c>
      <c r="BS135" s="8">
        <v>31</v>
      </c>
      <c r="BT135" s="13" t="s">
        <v>127</v>
      </c>
      <c r="BU135" s="61" t="s">
        <v>1519</v>
      </c>
      <c r="BV135" s="8">
        <v>6.5479060701822345</v>
      </c>
      <c r="BW135" s="8">
        <v>21</v>
      </c>
      <c r="BX135" s="53"/>
      <c r="BY135" s="76"/>
      <c r="BZ135" s="8"/>
      <c r="CA135" s="8"/>
      <c r="CB135" s="8"/>
      <c r="CC135" s="59" t="s">
        <v>4184</v>
      </c>
      <c r="CD135" s="59" t="s">
        <v>4185</v>
      </c>
      <c r="CE135" s="555">
        <v>96.676827955554813</v>
      </c>
      <c r="CF135" s="555">
        <v>86.620541490433851</v>
      </c>
      <c r="CG135" s="555" t="s">
        <v>5629</v>
      </c>
      <c r="CH135" s="555"/>
      <c r="CI135" s="408">
        <v>165.52347807407099</v>
      </c>
      <c r="CJ135" s="408">
        <v>132.16362605859049</v>
      </c>
      <c r="CK135" s="555"/>
      <c r="CL135" s="8"/>
      <c r="CM135" s="8"/>
      <c r="CN135" s="8"/>
    </row>
    <row r="136" spans="1:92" x14ac:dyDescent="0.45">
      <c r="A136" s="9">
        <v>111</v>
      </c>
      <c r="B136" s="9" t="s">
        <v>1251</v>
      </c>
      <c r="C136" s="78" t="s">
        <v>1823</v>
      </c>
      <c r="D136" s="244" t="s">
        <v>1862</v>
      </c>
      <c r="E136" s="56" t="s">
        <v>1941</v>
      </c>
      <c r="F136" s="62" t="s">
        <v>1942</v>
      </c>
      <c r="G136" s="61" t="s">
        <v>1919</v>
      </c>
      <c r="H136" s="9"/>
      <c r="I136" s="60">
        <v>122.49650154960774</v>
      </c>
      <c r="J136" s="60">
        <v>112.22260141964064</v>
      </c>
      <c r="K136" s="60">
        <v>162.01150204948121</v>
      </c>
      <c r="L136" s="47">
        <v>1651.7213244534764</v>
      </c>
      <c r="M136" s="47">
        <v>1705.4274302641211</v>
      </c>
      <c r="N136" s="47">
        <v>1749.6469276322082</v>
      </c>
      <c r="O136" s="59">
        <v>16.345704004555166</v>
      </c>
      <c r="P136" s="59">
        <v>208.56256618203395</v>
      </c>
      <c r="Q136" s="59">
        <v>113.90821409241089</v>
      </c>
      <c r="R136" s="58"/>
      <c r="S136" s="69" t="s">
        <v>80</v>
      </c>
      <c r="T136" s="8">
        <v>14.229622167357636</v>
      </c>
      <c r="U136" s="69" t="s">
        <v>80</v>
      </c>
      <c r="V136" s="8">
        <v>10.164015833826884</v>
      </c>
      <c r="W136" s="69" t="s">
        <v>80</v>
      </c>
      <c r="X136" s="8">
        <v>8.5709999999999997</v>
      </c>
      <c r="Y136" s="78" t="s">
        <v>1490</v>
      </c>
      <c r="Z136" s="8">
        <v>59.798320743811715</v>
      </c>
      <c r="AA136" s="62" t="s">
        <v>1494</v>
      </c>
      <c r="AB136" s="8">
        <v>20.403845838907134</v>
      </c>
      <c r="AC136" s="69" t="s">
        <v>80</v>
      </c>
      <c r="AD136" s="69" t="s">
        <v>1490</v>
      </c>
      <c r="AE136" s="8">
        <v>12.759472832978771</v>
      </c>
      <c r="AF136" s="8">
        <v>9.3333333333333339</v>
      </c>
      <c r="AG136" s="78" t="s">
        <v>80</v>
      </c>
      <c r="AH136" s="62" t="s">
        <v>1494</v>
      </c>
      <c r="AI136" s="8">
        <v>12.474773932318445</v>
      </c>
      <c r="AJ136" s="8">
        <v>7.5333333333333332</v>
      </c>
      <c r="AK136" s="69" t="s">
        <v>80</v>
      </c>
      <c r="AL136" s="13" t="s">
        <v>1523</v>
      </c>
      <c r="AM136" s="8">
        <v>11.330769738107161</v>
      </c>
      <c r="AN136" s="8">
        <v>5.7388888888888889</v>
      </c>
      <c r="AO136" s="53" t="s">
        <v>53</v>
      </c>
      <c r="AP136" s="78" t="s">
        <v>1490</v>
      </c>
      <c r="AQ136" s="8">
        <v>11.073450882491461</v>
      </c>
      <c r="AR136" s="8">
        <v>10</v>
      </c>
      <c r="AS136" s="53" t="s">
        <v>53</v>
      </c>
      <c r="AT136" s="13" t="s">
        <v>1494</v>
      </c>
      <c r="AU136" s="8">
        <v>10.441795854542079</v>
      </c>
      <c r="AV136" s="8">
        <v>8.1999999999999993</v>
      </c>
      <c r="AW136" s="58"/>
      <c r="AX136" s="69" t="s">
        <v>80</v>
      </c>
      <c r="AY136" s="8">
        <v>11.510199832956344</v>
      </c>
      <c r="AZ136" s="69" t="s">
        <v>80</v>
      </c>
      <c r="BA136" s="8">
        <v>3.8367332776521148</v>
      </c>
      <c r="BB136" s="78" t="s">
        <v>80</v>
      </c>
      <c r="BC136" s="8">
        <v>2.6666666666666998</v>
      </c>
      <c r="BD136" s="69" t="s">
        <v>1490</v>
      </c>
      <c r="BE136" s="8">
        <v>77.437816966955239</v>
      </c>
      <c r="BF136" s="78" t="s">
        <v>1490</v>
      </c>
      <c r="BG136" s="8">
        <v>1.2906302827825873</v>
      </c>
      <c r="BH136" s="78" t="s">
        <v>80</v>
      </c>
      <c r="BI136" s="78" t="s">
        <v>1490</v>
      </c>
      <c r="BJ136" s="8">
        <v>6.9686942857075671</v>
      </c>
      <c r="BK136" s="8">
        <v>23.5</v>
      </c>
      <c r="BL136" s="78" t="s">
        <v>80</v>
      </c>
      <c r="BM136" s="62" t="s">
        <v>1494</v>
      </c>
      <c r="BN136" s="8">
        <v>6.3964686542979052</v>
      </c>
      <c r="BO136" s="8">
        <v>16</v>
      </c>
      <c r="BP136" s="78" t="s">
        <v>80</v>
      </c>
      <c r="BQ136" s="13" t="s">
        <v>1523</v>
      </c>
      <c r="BR136" s="8">
        <v>5.8907054635102307</v>
      </c>
      <c r="BS136" s="8">
        <v>14.125</v>
      </c>
      <c r="BT136" s="53" t="s">
        <v>53</v>
      </c>
      <c r="BU136" s="78" t="s">
        <v>1490</v>
      </c>
      <c r="BV136" s="8">
        <v>5.5188633112717094</v>
      </c>
      <c r="BW136" s="8">
        <v>26.714285714285715</v>
      </c>
      <c r="BX136" s="53" t="s">
        <v>53</v>
      </c>
      <c r="BY136" s="62" t="s">
        <v>1494</v>
      </c>
      <c r="BZ136" s="8">
        <v>5.0408606988502003</v>
      </c>
      <c r="CA136" s="8">
        <v>18.142857142857142</v>
      </c>
      <c r="CB136" s="8"/>
      <c r="CC136" s="59" t="s">
        <v>4186</v>
      </c>
      <c r="CD136" s="59" t="s">
        <v>4187</v>
      </c>
      <c r="CE136" s="555">
        <v>103.51081792225021</v>
      </c>
      <c r="CF136" s="555">
        <v>86.597469566135132</v>
      </c>
      <c r="CG136" s="555"/>
      <c r="CH136" s="555"/>
      <c r="CI136" s="408"/>
      <c r="CJ136" s="408"/>
      <c r="CK136" s="555"/>
      <c r="CL136" s="59"/>
      <c r="CM136" s="8"/>
      <c r="CN136" s="8"/>
    </row>
    <row r="137" spans="1:92" x14ac:dyDescent="0.45">
      <c r="A137" s="9">
        <v>112</v>
      </c>
      <c r="B137" s="9" t="s">
        <v>296</v>
      </c>
      <c r="C137" s="78" t="s">
        <v>1823</v>
      </c>
      <c r="D137" s="244" t="s">
        <v>1862</v>
      </c>
      <c r="E137" s="56" t="s">
        <v>1941</v>
      </c>
      <c r="F137" s="62" t="s">
        <v>1942</v>
      </c>
      <c r="G137" s="61" t="s">
        <v>1919</v>
      </c>
      <c r="H137" s="9"/>
      <c r="I137" s="60">
        <v>187.30110236940021</v>
      </c>
      <c r="J137" s="60">
        <v>146.99580185952928</v>
      </c>
      <c r="K137" s="60">
        <v>195.99440247937238</v>
      </c>
      <c r="L137" s="47">
        <v>3179.1764550612238</v>
      </c>
      <c r="M137" s="47">
        <v>3076.5167852010345</v>
      </c>
      <c r="N137" s="47">
        <v>2996.781046590826</v>
      </c>
      <c r="O137" s="59">
        <v>24.990659352141783</v>
      </c>
      <c r="P137" s="59">
        <v>538.98002544063706</v>
      </c>
      <c r="Q137" s="59">
        <v>310.23981920392168</v>
      </c>
      <c r="R137" s="58"/>
      <c r="S137" s="69" t="s">
        <v>80</v>
      </c>
      <c r="T137" s="8">
        <v>21.228519055895223</v>
      </c>
      <c r="U137" s="69" t="s">
        <v>80</v>
      </c>
      <c r="V137" s="8">
        <v>15.163227897068017</v>
      </c>
      <c r="W137" s="69" t="s">
        <v>80</v>
      </c>
      <c r="X137" s="8">
        <v>8.5709999999999997</v>
      </c>
      <c r="Y137" s="78" t="s">
        <v>79</v>
      </c>
      <c r="Z137" s="8">
        <v>158.33292599029616</v>
      </c>
      <c r="AA137" s="54" t="s">
        <v>87</v>
      </c>
      <c r="AB137" s="8">
        <v>49.29593974853919</v>
      </c>
      <c r="AC137" s="69" t="s">
        <v>80</v>
      </c>
      <c r="AD137" s="69" t="s">
        <v>79</v>
      </c>
      <c r="AE137" s="8">
        <v>21.567259104527974</v>
      </c>
      <c r="AF137" s="8">
        <v>16.2</v>
      </c>
      <c r="AG137" s="78" t="s">
        <v>80</v>
      </c>
      <c r="AH137" s="54" t="s">
        <v>87</v>
      </c>
      <c r="AI137" s="8">
        <v>20.432035766758201</v>
      </c>
      <c r="AJ137" s="8">
        <v>14.899999999999999</v>
      </c>
      <c r="AK137" s="69" t="s">
        <v>80</v>
      </c>
      <c r="AL137" s="71" t="s">
        <v>218</v>
      </c>
      <c r="AM137" s="8">
        <v>19.954648805701574</v>
      </c>
      <c r="AN137" s="8">
        <v>7.5333333333333332</v>
      </c>
      <c r="AO137" s="69" t="s">
        <v>80</v>
      </c>
      <c r="AP137" s="245" t="s">
        <v>97</v>
      </c>
      <c r="AQ137" s="8">
        <v>19.93731606798832</v>
      </c>
      <c r="AR137" s="8">
        <v>14.799999999999999</v>
      </c>
      <c r="AS137" s="53" t="s">
        <v>53</v>
      </c>
      <c r="AT137" s="69" t="s">
        <v>79</v>
      </c>
      <c r="AU137" s="8">
        <v>18.602936913695562</v>
      </c>
      <c r="AV137" s="8">
        <v>16.600000000000001</v>
      </c>
      <c r="AW137" s="58"/>
      <c r="AX137" s="69" t="s">
        <v>80</v>
      </c>
      <c r="AY137" s="8">
        <v>17.070434583294539</v>
      </c>
      <c r="AZ137" s="69" t="s">
        <v>80</v>
      </c>
      <c r="BA137" s="8">
        <v>5.6901448610981795</v>
      </c>
      <c r="BB137" s="78" t="s">
        <v>80</v>
      </c>
      <c r="BC137" s="8">
        <v>2.6666666666666998</v>
      </c>
      <c r="BD137" s="69" t="s">
        <v>79</v>
      </c>
      <c r="BE137" s="8">
        <v>176.3138318177586</v>
      </c>
      <c r="BF137" s="78" t="s">
        <v>79</v>
      </c>
      <c r="BG137" s="8">
        <v>2.7125204895039783</v>
      </c>
      <c r="BH137" s="78" t="s">
        <v>80</v>
      </c>
      <c r="BI137" s="78" t="s">
        <v>79</v>
      </c>
      <c r="BJ137" s="8">
        <v>12.414231046582334</v>
      </c>
      <c r="BK137" s="8">
        <v>25.375</v>
      </c>
      <c r="BL137" s="78" t="s">
        <v>80</v>
      </c>
      <c r="BM137" s="54" t="s">
        <v>87</v>
      </c>
      <c r="BN137" s="8">
        <v>12.229091218880097</v>
      </c>
      <c r="BO137" s="8">
        <v>21.625</v>
      </c>
      <c r="BP137" s="78" t="s">
        <v>80</v>
      </c>
      <c r="BQ137" s="67" t="s">
        <v>97</v>
      </c>
      <c r="BR137" s="8">
        <v>11.103119274000466</v>
      </c>
      <c r="BS137" s="8">
        <v>21.625</v>
      </c>
      <c r="BT137" s="69" t="s">
        <v>80</v>
      </c>
      <c r="BU137" s="244" t="s">
        <v>218</v>
      </c>
      <c r="BV137" s="8">
        <v>10.342930541721518</v>
      </c>
      <c r="BW137" s="8">
        <v>16</v>
      </c>
      <c r="BX137" s="53" t="s">
        <v>53</v>
      </c>
      <c r="BY137" s="78" t="s">
        <v>79</v>
      </c>
      <c r="BZ137" s="8">
        <v>9.9574716063562096</v>
      </c>
      <c r="CA137" s="8">
        <v>28.857142857142861</v>
      </c>
      <c r="CB137" s="8"/>
      <c r="CC137" s="59" t="s">
        <v>4192</v>
      </c>
      <c r="CD137" s="59" t="s">
        <v>4193</v>
      </c>
      <c r="CE137" s="555">
        <v>109.35340879326301</v>
      </c>
      <c r="CF137" s="555">
        <v>99.101548142446859</v>
      </c>
      <c r="CG137" s="555" t="s">
        <v>4190</v>
      </c>
      <c r="CH137" s="555" t="s">
        <v>4191</v>
      </c>
      <c r="CI137" s="408">
        <v>227.22919955581133</v>
      </c>
      <c r="CJ137" s="408">
        <v>209.47191992801066</v>
      </c>
      <c r="CK137" s="555" t="s">
        <v>4188</v>
      </c>
      <c r="CL137" s="59" t="s">
        <v>4189</v>
      </c>
      <c r="CM137" s="8">
        <v>310.23981920392168</v>
      </c>
      <c r="CN137" s="8">
        <v>255.22877600539317</v>
      </c>
    </row>
    <row r="138" spans="1:92" x14ac:dyDescent="0.45">
      <c r="A138" s="9">
        <v>113</v>
      </c>
      <c r="B138" s="9" t="s">
        <v>1247</v>
      </c>
      <c r="C138" s="62" t="s">
        <v>1790</v>
      </c>
      <c r="D138" s="63"/>
      <c r="E138" s="56" t="s">
        <v>1798</v>
      </c>
      <c r="F138" s="75"/>
      <c r="G138" s="75" t="s">
        <v>1789</v>
      </c>
      <c r="H138" s="9"/>
      <c r="I138" s="60">
        <v>59.272500749810199</v>
      </c>
      <c r="J138" s="60">
        <v>113.01290142963811</v>
      </c>
      <c r="K138" s="60">
        <v>396.73060501872959</v>
      </c>
      <c r="L138" s="47">
        <v>1255.0618124185035</v>
      </c>
      <c r="M138" s="47">
        <v>1918.6009427467375</v>
      </c>
      <c r="N138" s="47">
        <v>2694.2648417558253</v>
      </c>
      <c r="O138" s="59">
        <v>40.208975932491356</v>
      </c>
      <c r="P138" s="59">
        <v>326.45614773876162</v>
      </c>
      <c r="Q138" s="59">
        <v>133.94627509737373</v>
      </c>
      <c r="R138" s="58"/>
      <c r="S138" s="55" t="s">
        <v>95</v>
      </c>
      <c r="T138" s="8">
        <v>4.5563500449886121</v>
      </c>
      <c r="U138" s="13" t="s">
        <v>287</v>
      </c>
      <c r="V138" s="8">
        <v>5.8157417191533813</v>
      </c>
      <c r="W138" s="13" t="s">
        <v>287</v>
      </c>
      <c r="X138" s="8">
        <v>10</v>
      </c>
      <c r="Y138" s="62" t="s">
        <v>112</v>
      </c>
      <c r="Z138" s="8">
        <v>54.345250674829174</v>
      </c>
      <c r="AA138" s="62" t="s">
        <v>112</v>
      </c>
      <c r="AB138" s="8">
        <v>14.301381756533994</v>
      </c>
      <c r="AC138" s="13" t="s">
        <v>287</v>
      </c>
      <c r="AD138" s="13" t="s">
        <v>112</v>
      </c>
      <c r="AE138" s="8">
        <v>8.1189868721566896</v>
      </c>
      <c r="AF138" s="8">
        <v>14</v>
      </c>
      <c r="AG138" s="62" t="s">
        <v>287</v>
      </c>
      <c r="AH138" s="224" t="s">
        <v>82</v>
      </c>
      <c r="AI138" s="8">
        <v>7.275812042715577</v>
      </c>
      <c r="AJ138" s="8">
        <v>7.8</v>
      </c>
      <c r="AK138" s="13" t="s">
        <v>287</v>
      </c>
      <c r="AL138" s="12" t="s">
        <v>63</v>
      </c>
      <c r="AM138" s="8">
        <v>7.0252892906672955</v>
      </c>
      <c r="AN138" s="8">
        <v>8.5</v>
      </c>
      <c r="AO138" s="55" t="s">
        <v>95</v>
      </c>
      <c r="AP138" s="62" t="s">
        <v>112</v>
      </c>
      <c r="AQ138" s="8">
        <v>6.7505912922104923</v>
      </c>
      <c r="AR138" s="8">
        <v>14.8</v>
      </c>
      <c r="AS138" s="13" t="s">
        <v>287</v>
      </c>
      <c r="AT138" s="55" t="s">
        <v>1502</v>
      </c>
      <c r="AU138" s="8">
        <v>6.1980590070976183</v>
      </c>
      <c r="AV138" s="8">
        <v>8.2000000000000011</v>
      </c>
      <c r="AW138" s="58"/>
      <c r="AX138" s="55" t="s">
        <v>95</v>
      </c>
      <c r="AY138" s="8">
        <v>4.0821700389901308</v>
      </c>
      <c r="AZ138" s="13" t="s">
        <v>287</v>
      </c>
      <c r="BA138" s="8">
        <v>1.6558137646212989</v>
      </c>
      <c r="BB138" s="224" t="s">
        <v>3581</v>
      </c>
      <c r="BC138" s="8">
        <v>2</v>
      </c>
      <c r="BD138" s="13" t="s">
        <v>112</v>
      </c>
      <c r="BE138" s="8">
        <v>70.348825877277932</v>
      </c>
      <c r="BF138" s="62" t="s">
        <v>112</v>
      </c>
      <c r="BG138" s="8">
        <v>0.87936032346597415</v>
      </c>
      <c r="BH138" s="62" t="s">
        <v>287</v>
      </c>
      <c r="BI138" s="62" t="s">
        <v>112</v>
      </c>
      <c r="BJ138" s="8">
        <v>3.3312530844421926</v>
      </c>
      <c r="BK138" s="8">
        <v>41</v>
      </c>
      <c r="BL138" s="224" t="s">
        <v>95</v>
      </c>
      <c r="BM138" s="62" t="s">
        <v>112</v>
      </c>
      <c r="BN138" s="8">
        <v>3.0433599934263333</v>
      </c>
      <c r="BO138" s="8">
        <v>41</v>
      </c>
      <c r="BP138" s="62" t="s">
        <v>287</v>
      </c>
      <c r="BQ138" s="55" t="s">
        <v>82</v>
      </c>
      <c r="BR138" s="8">
        <v>2.8494488233587609</v>
      </c>
      <c r="BS138" s="8">
        <v>28.5</v>
      </c>
      <c r="BT138" s="13" t="s">
        <v>287</v>
      </c>
      <c r="BU138" s="63" t="s">
        <v>63</v>
      </c>
      <c r="BV138" s="8">
        <v>2.8148144388294378</v>
      </c>
      <c r="BW138" s="8">
        <v>36</v>
      </c>
      <c r="BX138" s="55" t="s">
        <v>95</v>
      </c>
      <c r="BY138" s="224" t="s">
        <v>82</v>
      </c>
      <c r="BZ138" s="8">
        <v>2.5647124548321107</v>
      </c>
      <c r="CA138" s="8">
        <v>28.5</v>
      </c>
      <c r="CB138" s="8"/>
      <c r="CC138" s="59" t="s">
        <v>5630</v>
      </c>
      <c r="CD138" s="59"/>
      <c r="CE138" s="555">
        <v>133.94627509737373</v>
      </c>
      <c r="CF138" s="555">
        <v>97.62517667553405</v>
      </c>
      <c r="CG138" s="555"/>
      <c r="CH138" s="555"/>
      <c r="CI138" s="408"/>
      <c r="CJ138" s="408"/>
      <c r="CK138" s="555"/>
      <c r="CL138" s="8"/>
      <c r="CM138" s="8"/>
      <c r="CN138" s="8"/>
    </row>
    <row r="139" spans="1:92" x14ac:dyDescent="0.45">
      <c r="A139" s="9">
        <v>114</v>
      </c>
      <c r="B139" s="9" t="s">
        <v>11</v>
      </c>
      <c r="C139" s="77" t="s">
        <v>1803</v>
      </c>
      <c r="D139" s="63"/>
      <c r="E139" s="61" t="s">
        <v>1964</v>
      </c>
      <c r="F139" s="78" t="s">
        <v>1965</v>
      </c>
      <c r="G139" s="224"/>
      <c r="H139" s="9"/>
      <c r="I139" s="60">
        <v>156.47940197949893</v>
      </c>
      <c r="J139" s="60">
        <v>145.41520183953435</v>
      </c>
      <c r="K139" s="60">
        <v>140.67340177954952</v>
      </c>
      <c r="L139" s="47">
        <v>2238.0412031614951</v>
      </c>
      <c r="M139" s="47">
        <v>2171.964146600812</v>
      </c>
      <c r="N139" s="47">
        <v>2120.5099333952635</v>
      </c>
      <c r="O139" s="59">
        <v>17.773579593530538</v>
      </c>
      <c r="P139" s="59">
        <v>351.61560453932429</v>
      </c>
      <c r="Q139" s="59">
        <v>215.91333241070018</v>
      </c>
      <c r="R139" s="58"/>
      <c r="S139" s="67" t="s">
        <v>10</v>
      </c>
      <c r="T139" s="8">
        <v>8.8239700989749466</v>
      </c>
      <c r="U139" s="70" t="s">
        <v>24</v>
      </c>
      <c r="V139" s="8">
        <v>12.620224805231592</v>
      </c>
      <c r="W139" s="67" t="s">
        <v>10</v>
      </c>
      <c r="X139" s="8">
        <v>12.727</v>
      </c>
      <c r="Y139" s="77" t="s">
        <v>9</v>
      </c>
      <c r="Z139" s="8">
        <v>169.99775413785883</v>
      </c>
      <c r="AA139" s="77" t="s">
        <v>9</v>
      </c>
      <c r="AB139" s="8">
        <v>34.693419211807921</v>
      </c>
      <c r="AC139" s="70" t="s">
        <v>24</v>
      </c>
      <c r="AD139" s="70" t="s">
        <v>9</v>
      </c>
      <c r="AE139" s="8">
        <v>19.783049480213315</v>
      </c>
      <c r="AF139" s="8">
        <v>15.1</v>
      </c>
      <c r="AG139" s="77" t="s">
        <v>24</v>
      </c>
      <c r="AH139" s="77" t="s">
        <v>23</v>
      </c>
      <c r="AI139" s="8">
        <v>19.552631723037813</v>
      </c>
      <c r="AJ139" s="8">
        <v>7.6000000000000005</v>
      </c>
      <c r="AK139" s="70" t="s">
        <v>24</v>
      </c>
      <c r="AL139" s="70" t="s">
        <v>1471</v>
      </c>
      <c r="AM139" s="8">
        <v>19.552631723037813</v>
      </c>
      <c r="AN139" s="8">
        <v>7.6000000000000005</v>
      </c>
      <c r="AO139" s="67" t="s">
        <v>10</v>
      </c>
      <c r="AP139" s="77" t="s">
        <v>23</v>
      </c>
      <c r="AQ139" s="8">
        <v>17.923225206933907</v>
      </c>
      <c r="AR139" s="8">
        <v>6.5285714285714294</v>
      </c>
      <c r="AS139" s="67" t="s">
        <v>10</v>
      </c>
      <c r="AT139" s="70" t="s">
        <v>1471</v>
      </c>
      <c r="AU139" s="8">
        <v>17.923225206933907</v>
      </c>
      <c r="AV139" s="8">
        <v>6.5285714285714294</v>
      </c>
      <c r="AW139" s="58"/>
      <c r="AX139" s="70" t="s">
        <v>5538</v>
      </c>
      <c r="AY139" s="8">
        <v>7.1026966772004583</v>
      </c>
      <c r="AZ139" s="70" t="s">
        <v>24</v>
      </c>
      <c r="BA139" s="8">
        <v>3.5513483386002291</v>
      </c>
      <c r="BB139" s="77" t="s">
        <v>24</v>
      </c>
      <c r="BC139" s="8">
        <v>4</v>
      </c>
      <c r="BD139" s="70" t="s">
        <v>9</v>
      </c>
      <c r="BE139" s="8">
        <v>184.08090031601375</v>
      </c>
      <c r="BF139" s="77" t="s">
        <v>9</v>
      </c>
      <c r="BG139" s="8">
        <v>2.3010112539501719</v>
      </c>
      <c r="BH139" s="77" t="s">
        <v>24</v>
      </c>
      <c r="BI139" s="77" t="s">
        <v>9</v>
      </c>
      <c r="BJ139" s="8">
        <v>12.147993670858016</v>
      </c>
      <c r="BK139" s="8">
        <v>21</v>
      </c>
      <c r="BL139" s="77" t="s">
        <v>24</v>
      </c>
      <c r="BM139" s="77" t="s">
        <v>23</v>
      </c>
      <c r="BN139" s="8">
        <v>11.499288475711934</v>
      </c>
      <c r="BO139" s="8">
        <v>13.5</v>
      </c>
      <c r="BP139" s="77" t="s">
        <v>24</v>
      </c>
      <c r="BQ139" s="70" t="s">
        <v>1471</v>
      </c>
      <c r="BR139" s="8">
        <v>11.499288475711934</v>
      </c>
      <c r="BS139" s="8">
        <v>13.5</v>
      </c>
      <c r="BT139" s="67" t="s">
        <v>10</v>
      </c>
      <c r="BU139" s="77" t="s">
        <v>9</v>
      </c>
      <c r="BV139" s="8">
        <v>10.331098157976845</v>
      </c>
      <c r="BW139" s="8">
        <v>22.818181818181817</v>
      </c>
      <c r="BX139" s="67" t="s">
        <v>10</v>
      </c>
      <c r="BY139" s="77" t="s">
        <v>23</v>
      </c>
      <c r="BZ139" s="8">
        <v>9.7793091673646817</v>
      </c>
      <c r="CA139" s="8">
        <v>14.636363636363637</v>
      </c>
      <c r="CB139" s="8"/>
      <c r="CC139" s="59" t="s">
        <v>4194</v>
      </c>
      <c r="CD139" s="59" t="s">
        <v>4195</v>
      </c>
      <c r="CE139" s="555">
        <v>127.20671985094772</v>
      </c>
      <c r="CF139" s="555">
        <v>114.56371100856592</v>
      </c>
      <c r="CG139" s="555" t="s">
        <v>5631</v>
      </c>
      <c r="CH139" s="555"/>
      <c r="CI139" s="408">
        <v>215.91333241070018</v>
      </c>
      <c r="CJ139" s="408">
        <v>169.92863834577372</v>
      </c>
      <c r="CK139" s="555"/>
      <c r="CL139" s="59"/>
      <c r="CM139" s="8"/>
      <c r="CN139" s="8"/>
    </row>
    <row r="140" spans="1:92" x14ac:dyDescent="0.45">
      <c r="A140" s="9">
        <v>115</v>
      </c>
      <c r="B140" s="9" t="s">
        <v>123</v>
      </c>
      <c r="C140" s="62" t="s">
        <v>1790</v>
      </c>
      <c r="D140" s="63"/>
      <c r="E140" s="56" t="s">
        <v>1798</v>
      </c>
      <c r="F140" s="75"/>
      <c r="G140" s="75" t="s">
        <v>1789</v>
      </c>
      <c r="H140" s="9"/>
      <c r="I140" s="60">
        <v>154.89880195950397</v>
      </c>
      <c r="J140" s="60">
        <v>142.25400179954448</v>
      </c>
      <c r="K140" s="60">
        <v>195.99440247937238</v>
      </c>
      <c r="L140" s="47">
        <v>2586.4383982661875</v>
      </c>
      <c r="M140" s="47">
        <v>2651.9834718558568</v>
      </c>
      <c r="N140" s="47">
        <v>2705.6134683913465</v>
      </c>
      <c r="O140" s="59">
        <v>24.284905377621271</v>
      </c>
      <c r="P140" s="59">
        <v>370.38154660881696</v>
      </c>
      <c r="Q140" s="59">
        <v>210.48441758111474</v>
      </c>
      <c r="R140" s="58"/>
      <c r="S140" s="69" t="s">
        <v>80</v>
      </c>
      <c r="T140" s="8">
        <v>14.940892176355357</v>
      </c>
      <c r="U140" s="69" t="s">
        <v>80</v>
      </c>
      <c r="V140" s="8">
        <v>10.672065840253827</v>
      </c>
      <c r="W140" s="53" t="s">
        <v>140</v>
      </c>
      <c r="X140" s="8">
        <v>10</v>
      </c>
      <c r="Y140" s="78" t="s">
        <v>79</v>
      </c>
      <c r="Z140" s="8">
        <v>109.42916137165278</v>
      </c>
      <c r="AA140" s="62" t="s">
        <v>1494</v>
      </c>
      <c r="AB140" s="8">
        <v>30.656826262727243</v>
      </c>
      <c r="AC140" s="69" t="s">
        <v>80</v>
      </c>
      <c r="AD140" s="64" t="s">
        <v>175</v>
      </c>
      <c r="AE140" s="8">
        <v>15.251512857452862</v>
      </c>
      <c r="AF140" s="8">
        <v>9.7333333333333325</v>
      </c>
      <c r="AG140" s="78" t="s">
        <v>80</v>
      </c>
      <c r="AH140" s="62" t="s">
        <v>1494</v>
      </c>
      <c r="AI140" s="8">
        <v>15.181901156829687</v>
      </c>
      <c r="AJ140" s="8">
        <v>7.5333333333333332</v>
      </c>
      <c r="AK140" s="69" t="s">
        <v>80</v>
      </c>
      <c r="AL140" s="69" t="s">
        <v>79</v>
      </c>
      <c r="AM140" s="8">
        <v>15.055382157953765</v>
      </c>
      <c r="AN140" s="8">
        <v>16.2</v>
      </c>
      <c r="AO140" s="53" t="s">
        <v>140</v>
      </c>
      <c r="AP140" s="76" t="s">
        <v>175</v>
      </c>
      <c r="AQ140" s="8">
        <v>14.972176955161407</v>
      </c>
      <c r="AR140" s="8">
        <v>8.9</v>
      </c>
      <c r="AS140" s="53" t="s">
        <v>140</v>
      </c>
      <c r="AT140" s="69" t="s">
        <v>79</v>
      </c>
      <c r="AU140" s="8">
        <v>14.886054374710133</v>
      </c>
      <c r="AV140" s="8">
        <v>13.799999999999999</v>
      </c>
      <c r="AW140" s="58"/>
      <c r="AX140" s="69" t="s">
        <v>80</v>
      </c>
      <c r="AY140" s="8">
        <v>12.075264340104534</v>
      </c>
      <c r="AZ140" s="69" t="s">
        <v>80</v>
      </c>
      <c r="BA140" s="8">
        <v>4.0250881133681782</v>
      </c>
      <c r="BB140" s="78" t="s">
        <v>80</v>
      </c>
      <c r="BC140" s="8">
        <v>2.6666666666666998</v>
      </c>
      <c r="BD140" s="69" t="s">
        <v>79</v>
      </c>
      <c r="BE140" s="8">
        <v>121.8210655284131</v>
      </c>
      <c r="BF140" s="78" t="s">
        <v>79</v>
      </c>
      <c r="BG140" s="8">
        <v>1.8741702388986632</v>
      </c>
      <c r="BH140" s="78" t="s">
        <v>80</v>
      </c>
      <c r="BI140" s="78" t="s">
        <v>79</v>
      </c>
      <c r="BJ140" s="8">
        <v>8.6672941198724107</v>
      </c>
      <c r="BK140" s="8">
        <v>25.375</v>
      </c>
      <c r="BL140" s="78" t="s">
        <v>80</v>
      </c>
      <c r="BM140" s="76" t="s">
        <v>175</v>
      </c>
      <c r="BN140" s="8">
        <v>8.609239402205505</v>
      </c>
      <c r="BO140" s="8">
        <v>23.5</v>
      </c>
      <c r="BP140" s="78" t="s">
        <v>80</v>
      </c>
      <c r="BQ140" s="13" t="s">
        <v>1494</v>
      </c>
      <c r="BR140" s="8">
        <v>7.989244233821867</v>
      </c>
      <c r="BS140" s="8">
        <v>16</v>
      </c>
      <c r="BT140" s="69" t="s">
        <v>80</v>
      </c>
      <c r="BU140" s="74" t="s">
        <v>91</v>
      </c>
      <c r="BV140" s="8">
        <v>7.7987310100510392</v>
      </c>
      <c r="BW140" s="8">
        <v>17.875</v>
      </c>
      <c r="BX140" s="53" t="s">
        <v>140</v>
      </c>
      <c r="BY140" s="78" t="s">
        <v>79</v>
      </c>
      <c r="BZ140" s="8">
        <v>6.9324763181750164</v>
      </c>
      <c r="CA140" s="8">
        <v>27</v>
      </c>
      <c r="CB140" s="8"/>
      <c r="CC140" s="59" t="s">
        <v>4200</v>
      </c>
      <c r="CD140" s="59" t="s">
        <v>4201</v>
      </c>
      <c r="CE140" s="555">
        <v>100.69574342025837</v>
      </c>
      <c r="CF140" s="555">
        <v>91.298458406068889</v>
      </c>
      <c r="CG140" s="555" t="s">
        <v>4198</v>
      </c>
      <c r="CH140" s="555" t="s">
        <v>4199</v>
      </c>
      <c r="CI140" s="408">
        <v>203.31397562652839</v>
      </c>
      <c r="CJ140" s="408">
        <v>170.47415658462566</v>
      </c>
      <c r="CK140" s="555" t="s">
        <v>4196</v>
      </c>
      <c r="CL140" s="59" t="s">
        <v>4197</v>
      </c>
      <c r="CM140" s="8">
        <v>210.48441758111474</v>
      </c>
      <c r="CN140" s="8">
        <v>170.47415658462566</v>
      </c>
    </row>
    <row r="141" spans="1:92" x14ac:dyDescent="0.45">
      <c r="A141" s="9">
        <v>116</v>
      </c>
      <c r="B141" s="9" t="s">
        <v>1243</v>
      </c>
      <c r="C141" s="244" t="s">
        <v>1805</v>
      </c>
      <c r="D141" s="63"/>
      <c r="E141" s="246" t="s">
        <v>1900</v>
      </c>
      <c r="F141" s="57" t="s">
        <v>1901</v>
      </c>
      <c r="G141" s="224"/>
      <c r="H141" s="9"/>
      <c r="I141" s="60">
        <v>113.80320143963559</v>
      </c>
      <c r="J141" s="60">
        <v>93.25540117970138</v>
      </c>
      <c r="K141" s="60">
        <v>92.465101169703914</v>
      </c>
      <c r="L141" s="47">
        <v>1056.7698190299218</v>
      </c>
      <c r="M141" s="47">
        <v>987.50101108364777</v>
      </c>
      <c r="N141" s="47">
        <v>935.3696343345382</v>
      </c>
      <c r="O141" s="59">
        <v>7.8476602075550064</v>
      </c>
      <c r="P141" s="59">
        <v>91.703915345881512</v>
      </c>
      <c r="Q141" s="59">
        <v>55.995656442953447</v>
      </c>
      <c r="R141" s="58"/>
      <c r="S141" s="71" t="s">
        <v>214</v>
      </c>
      <c r="T141" s="8">
        <v>9.1938305036537624</v>
      </c>
      <c r="U141" s="71" t="s">
        <v>121</v>
      </c>
      <c r="V141" s="8">
        <v>8.8281920863781345</v>
      </c>
      <c r="W141" s="71" t="s">
        <v>214</v>
      </c>
      <c r="X141" s="8">
        <v>11.667</v>
      </c>
      <c r="Y141" s="57" t="s">
        <v>180</v>
      </c>
      <c r="Z141" s="8">
        <v>57.901600719817793</v>
      </c>
      <c r="AA141" s="57" t="s">
        <v>180</v>
      </c>
      <c r="AB141" s="8">
        <v>21.445037303636219</v>
      </c>
      <c r="AC141" s="71" t="s">
        <v>121</v>
      </c>
      <c r="AD141" s="71" t="s">
        <v>1510</v>
      </c>
      <c r="AE141" s="8">
        <v>11.68551044776345</v>
      </c>
      <c r="AF141" s="8">
        <v>5.2333333333333334</v>
      </c>
      <c r="AG141" s="244" t="s">
        <v>121</v>
      </c>
      <c r="AH141" s="57" t="s">
        <v>180</v>
      </c>
      <c r="AI141" s="8">
        <v>11.510513510519619</v>
      </c>
      <c r="AJ141" s="8">
        <v>12.7</v>
      </c>
      <c r="AK141" s="71" t="s">
        <v>214</v>
      </c>
      <c r="AL141" s="71" t="s">
        <v>1510</v>
      </c>
      <c r="AM141" s="8">
        <v>11.270827601055274</v>
      </c>
      <c r="AN141" s="8">
        <v>4.7571428571428571</v>
      </c>
      <c r="AO141" s="71" t="s">
        <v>121</v>
      </c>
      <c r="AP141" s="76" t="s">
        <v>252</v>
      </c>
      <c r="AQ141" s="8">
        <v>11.203767567410081</v>
      </c>
      <c r="AR141" s="8">
        <v>8.6</v>
      </c>
      <c r="AS141" s="71" t="s">
        <v>214</v>
      </c>
      <c r="AT141" s="64" t="s">
        <v>252</v>
      </c>
      <c r="AU141" s="8">
        <v>10.784888534894856</v>
      </c>
      <c r="AV141" s="8">
        <v>7.8857142857142861</v>
      </c>
      <c r="AW141" s="58"/>
      <c r="AX141" s="71" t="s">
        <v>214</v>
      </c>
      <c r="AY141" s="8">
        <v>8.1013197698332604</v>
      </c>
      <c r="AZ141" s="71" t="s">
        <v>121</v>
      </c>
      <c r="BA141" s="8">
        <v>3.6629949136874727</v>
      </c>
      <c r="BB141" s="244" t="s">
        <v>214</v>
      </c>
      <c r="BC141" s="8">
        <v>3.6666666666666998</v>
      </c>
      <c r="BD141" s="51" t="s">
        <v>180</v>
      </c>
      <c r="BE141" s="8">
        <v>82.369289029339441</v>
      </c>
      <c r="BF141" s="57" t="s">
        <v>180</v>
      </c>
      <c r="BG141" s="8">
        <v>1.2672198312206069</v>
      </c>
      <c r="BH141" s="244" t="s">
        <v>121</v>
      </c>
      <c r="BI141" s="57" t="s">
        <v>180</v>
      </c>
      <c r="BJ141" s="8">
        <v>7.1353314187897654</v>
      </c>
      <c r="BK141" s="8">
        <v>22.666666666666668</v>
      </c>
      <c r="BL141" s="244" t="s">
        <v>214</v>
      </c>
      <c r="BM141" s="57" t="s">
        <v>180</v>
      </c>
      <c r="BN141" s="8">
        <v>6.9546017687470663</v>
      </c>
      <c r="BO141" s="8">
        <v>18.727272727272727</v>
      </c>
      <c r="BP141" s="244" t="s">
        <v>121</v>
      </c>
      <c r="BQ141" s="64" t="s">
        <v>252</v>
      </c>
      <c r="BR141" s="8">
        <v>6.7064176721874409</v>
      </c>
      <c r="BS141" s="8">
        <v>21</v>
      </c>
      <c r="BT141" s="71" t="s">
        <v>214</v>
      </c>
      <c r="BU141" s="76" t="s">
        <v>252</v>
      </c>
      <c r="BV141" s="8">
        <v>6.4366638086599508</v>
      </c>
      <c r="BW141" s="8">
        <v>17.363636363636363</v>
      </c>
      <c r="BX141" s="71" t="s">
        <v>121</v>
      </c>
      <c r="BY141" s="244" t="s">
        <v>1510</v>
      </c>
      <c r="BZ141" s="8">
        <v>5.02545742766711</v>
      </c>
      <c r="CA141" s="8">
        <v>14.333333333333334</v>
      </c>
      <c r="CB141" s="8"/>
      <c r="CC141" s="59" t="s">
        <v>5632</v>
      </c>
      <c r="CD141" s="59"/>
      <c r="CE141" s="555">
        <v>55.995656442953447</v>
      </c>
      <c r="CF141" s="555">
        <v>39.119577772215983</v>
      </c>
      <c r="CG141" s="555"/>
      <c r="CH141" s="555"/>
      <c r="CI141" s="408"/>
      <c r="CJ141" s="408"/>
      <c r="CK141" s="7"/>
      <c r="CL141" s="8"/>
      <c r="CM141" s="8"/>
      <c r="CN141" s="8"/>
    </row>
    <row r="142" spans="1:92" x14ac:dyDescent="0.45">
      <c r="A142" s="9">
        <v>117</v>
      </c>
      <c r="B142" s="9" t="s">
        <v>1240</v>
      </c>
      <c r="C142" s="244" t="s">
        <v>1805</v>
      </c>
      <c r="D142" s="63"/>
      <c r="E142" s="246" t="s">
        <v>1900</v>
      </c>
      <c r="F142" s="57" t="s">
        <v>1901</v>
      </c>
      <c r="G142" s="224"/>
      <c r="H142" s="9"/>
      <c r="I142" s="60">
        <v>159.6406020194888</v>
      </c>
      <c r="J142" s="60">
        <v>135.14130170956724</v>
      </c>
      <c r="K142" s="60">
        <v>127.23830160959255</v>
      </c>
      <c r="L142" s="47">
        <v>2093.3716461105223</v>
      </c>
      <c r="M142" s="47">
        <v>1960.4971356275757</v>
      </c>
      <c r="N142" s="47">
        <v>1860.296255015644</v>
      </c>
      <c r="O142" s="59">
        <v>15.119655404368578</v>
      </c>
      <c r="P142" s="59">
        <v>274.3183303145106</v>
      </c>
      <c r="Q142" s="59">
        <v>169.59715243352807</v>
      </c>
      <c r="R142" s="58"/>
      <c r="S142" s="71" t="s">
        <v>5459</v>
      </c>
      <c r="T142" s="8">
        <v>5.7892180605846635</v>
      </c>
      <c r="U142" s="71" t="s">
        <v>5459</v>
      </c>
      <c r="V142" s="8">
        <v>11.578436121169327</v>
      </c>
      <c r="W142" s="71" t="s">
        <v>121</v>
      </c>
      <c r="X142" s="8">
        <v>10</v>
      </c>
      <c r="Y142" s="244" t="s">
        <v>197</v>
      </c>
      <c r="Z142" s="8">
        <v>125.51966957520126</v>
      </c>
      <c r="AA142" s="244" t="s">
        <v>197</v>
      </c>
      <c r="AB142" s="8">
        <v>38.036263507636747</v>
      </c>
      <c r="AC142" s="71" t="s">
        <v>121</v>
      </c>
      <c r="AD142" s="71" t="s">
        <v>197</v>
      </c>
      <c r="AE142" s="8">
        <v>18.143160209540941</v>
      </c>
      <c r="AF142" s="8">
        <v>13.3</v>
      </c>
      <c r="AG142" s="76" t="s">
        <v>253</v>
      </c>
      <c r="AH142" s="244" t="s">
        <v>197</v>
      </c>
      <c r="AI142" s="8">
        <v>17.104438043659357</v>
      </c>
      <c r="AJ142" s="8">
        <v>15.8</v>
      </c>
      <c r="AK142" s="71" t="s">
        <v>121</v>
      </c>
      <c r="AL142" s="72" t="s">
        <v>132</v>
      </c>
      <c r="AM142" s="8">
        <v>16.83593530720313</v>
      </c>
      <c r="AN142" s="8">
        <v>13.1</v>
      </c>
      <c r="AO142" s="64" t="s">
        <v>253</v>
      </c>
      <c r="AP142" s="247" t="s">
        <v>132</v>
      </c>
      <c r="AQ142" s="8">
        <v>15.993387360723352</v>
      </c>
      <c r="AR142" s="8">
        <v>15.6</v>
      </c>
      <c r="AS142" s="71" t="s">
        <v>121</v>
      </c>
      <c r="AT142" s="64" t="s">
        <v>252</v>
      </c>
      <c r="AU142" s="8">
        <v>15.201215292397279</v>
      </c>
      <c r="AV142" s="8">
        <v>8.6</v>
      </c>
      <c r="AW142" s="58"/>
      <c r="AX142" s="64" t="s">
        <v>253</v>
      </c>
      <c r="AY142" s="8">
        <v>5.1506556525067086</v>
      </c>
      <c r="AZ142" s="64" t="s">
        <v>253</v>
      </c>
      <c r="BA142" s="8">
        <v>5.1506556525067086</v>
      </c>
      <c r="BB142" s="244" t="s">
        <v>3589</v>
      </c>
      <c r="BC142" s="8">
        <v>3</v>
      </c>
      <c r="BD142" s="71" t="s">
        <v>197</v>
      </c>
      <c r="BE142" s="8">
        <v>162.87557044776165</v>
      </c>
      <c r="BF142" s="244" t="s">
        <v>197</v>
      </c>
      <c r="BG142" s="8">
        <v>2.1716742726368219</v>
      </c>
      <c r="BH142" s="76" t="s">
        <v>253</v>
      </c>
      <c r="BI142" s="244" t="s">
        <v>197</v>
      </c>
      <c r="BJ142" s="8">
        <v>11.216998529247283</v>
      </c>
      <c r="BK142" s="8">
        <v>26</v>
      </c>
      <c r="BL142" s="244" t="s">
        <v>121</v>
      </c>
      <c r="BM142" s="244" t="s">
        <v>197</v>
      </c>
      <c r="BN142" s="8">
        <v>10.817897024198562</v>
      </c>
      <c r="BO142" s="8">
        <v>26</v>
      </c>
      <c r="BP142" s="76" t="s">
        <v>253</v>
      </c>
      <c r="BQ142" s="72" t="s">
        <v>132</v>
      </c>
      <c r="BR142" s="8">
        <v>10.179334616120606</v>
      </c>
      <c r="BS142" s="8">
        <v>26</v>
      </c>
      <c r="BT142" s="71" t="s">
        <v>121</v>
      </c>
      <c r="BU142" s="247" t="s">
        <v>132</v>
      </c>
      <c r="BV142" s="8">
        <v>9.7802331110718832</v>
      </c>
      <c r="BW142" s="8">
        <v>26</v>
      </c>
      <c r="BX142" s="64" t="s">
        <v>253</v>
      </c>
      <c r="BY142" s="76" t="s">
        <v>252</v>
      </c>
      <c r="BZ142" s="8">
        <v>9.4001364395969098</v>
      </c>
      <c r="CA142" s="8">
        <v>21</v>
      </c>
      <c r="CB142" s="8"/>
      <c r="CC142" s="59" t="s">
        <v>4202</v>
      </c>
      <c r="CD142" s="59" t="s">
        <v>4203</v>
      </c>
      <c r="CE142" s="555">
        <v>110.14301147445323</v>
      </c>
      <c r="CF142" s="555">
        <v>99.400070322595781</v>
      </c>
      <c r="CG142" s="555" t="s">
        <v>5633</v>
      </c>
      <c r="CH142" s="555"/>
      <c r="CI142" s="408">
        <v>169.59715243352807</v>
      </c>
      <c r="CJ142" s="408">
        <v>132.00345625701033</v>
      </c>
      <c r="CK142" s="555"/>
      <c r="CL142" s="8"/>
      <c r="CM142" s="8"/>
      <c r="CN142" s="8"/>
    </row>
    <row r="143" spans="1:92" x14ac:dyDescent="0.45">
      <c r="A143" s="9">
        <v>118</v>
      </c>
      <c r="B143" s="9" t="s">
        <v>1237</v>
      </c>
      <c r="C143" s="244" t="s">
        <v>1805</v>
      </c>
      <c r="D143" s="63"/>
      <c r="E143" s="246" t="s">
        <v>1900</v>
      </c>
      <c r="F143" s="57" t="s">
        <v>1901</v>
      </c>
      <c r="G143" s="224"/>
      <c r="H143" s="9"/>
      <c r="I143" s="60">
        <v>109.06140137965076</v>
      </c>
      <c r="J143" s="60">
        <v>98.787501249683658</v>
      </c>
      <c r="K143" s="60">
        <v>113.01290142963811</v>
      </c>
      <c r="L143" s="47">
        <v>1152.3544586187763</v>
      </c>
      <c r="M143" s="47">
        <v>1140.2517114995585</v>
      </c>
      <c r="N143" s="47">
        <v>1130.6610977320315</v>
      </c>
      <c r="O143" s="59">
        <v>10.159368966718548</v>
      </c>
      <c r="P143" s="59">
        <v>109.90630421855481</v>
      </c>
      <c r="Q143" s="59">
        <v>64.459257491297208</v>
      </c>
      <c r="R143" s="58"/>
      <c r="S143" s="14" t="s">
        <v>1501</v>
      </c>
      <c r="T143" s="8">
        <v>6.4530700689825382</v>
      </c>
      <c r="U143" s="14" t="s">
        <v>1501</v>
      </c>
      <c r="V143" s="8">
        <v>6.4530700689825382</v>
      </c>
      <c r="W143" s="69" t="s">
        <v>144</v>
      </c>
      <c r="X143" s="8">
        <v>11.667</v>
      </c>
      <c r="Y143" s="244" t="s">
        <v>237</v>
      </c>
      <c r="Z143" s="8">
        <v>46.805788579453321</v>
      </c>
      <c r="AA143" s="244" t="s">
        <v>305</v>
      </c>
      <c r="AB143" s="8">
        <v>17.746537059944856</v>
      </c>
      <c r="AC143" s="69" t="s">
        <v>144</v>
      </c>
      <c r="AD143" s="71" t="s">
        <v>305</v>
      </c>
      <c r="AE143" s="8">
        <v>10.818221542952218</v>
      </c>
      <c r="AF143" s="8">
        <v>4.7571428571428571</v>
      </c>
      <c r="AG143" s="243" t="s">
        <v>1501</v>
      </c>
      <c r="AH143" s="244" t="s">
        <v>305</v>
      </c>
      <c r="AI143" s="8">
        <v>10.553245982898794</v>
      </c>
      <c r="AJ143" s="8">
        <v>5.2333333333333334</v>
      </c>
      <c r="AK143" s="69" t="s">
        <v>144</v>
      </c>
      <c r="AL143" s="71" t="s">
        <v>237</v>
      </c>
      <c r="AM143" s="8">
        <v>9.8085357210064252</v>
      </c>
      <c r="AN143" s="8">
        <v>7.4857142857142858</v>
      </c>
      <c r="AO143" s="14" t="s">
        <v>1501</v>
      </c>
      <c r="AP143" s="244" t="s">
        <v>237</v>
      </c>
      <c r="AQ143" s="8">
        <v>9.6428218200446363</v>
      </c>
      <c r="AR143" s="8">
        <v>8.1999999999999993</v>
      </c>
      <c r="AS143" s="69" t="s">
        <v>144</v>
      </c>
      <c r="AT143" s="13" t="s">
        <v>1523</v>
      </c>
      <c r="AU143" s="8">
        <v>8.6162001946753666</v>
      </c>
      <c r="AV143" s="8">
        <v>4.7071428571428573</v>
      </c>
      <c r="AW143" s="58"/>
      <c r="AX143" s="14" t="s">
        <v>1501</v>
      </c>
      <c r="AY143" s="8">
        <v>5.2533946538063798</v>
      </c>
      <c r="AZ143" s="14" t="s">
        <v>1501</v>
      </c>
      <c r="BA143" s="8">
        <v>2.6266973269031899</v>
      </c>
      <c r="BB143" s="78" t="s">
        <v>144</v>
      </c>
      <c r="BC143" s="8">
        <v>4.5</v>
      </c>
      <c r="BD143" s="71" t="s">
        <v>237</v>
      </c>
      <c r="BE143" s="8">
        <v>60.547525153289314</v>
      </c>
      <c r="BF143" s="244" t="s">
        <v>305</v>
      </c>
      <c r="BG143" s="8">
        <v>1.2438270439446799</v>
      </c>
      <c r="BH143" s="78" t="s">
        <v>144</v>
      </c>
      <c r="BI143" s="244" t="s">
        <v>305</v>
      </c>
      <c r="BJ143" s="8">
        <v>6.3448091808124776</v>
      </c>
      <c r="BK143" s="8">
        <v>8.7777777777777786</v>
      </c>
      <c r="BL143" s="78" t="s">
        <v>144</v>
      </c>
      <c r="BM143" s="244" t="s">
        <v>237</v>
      </c>
      <c r="BN143" s="8">
        <v>5.6785237673937612</v>
      </c>
      <c r="BO143" s="8">
        <v>14.333333333333334</v>
      </c>
      <c r="BP143" s="243" t="s">
        <v>1501</v>
      </c>
      <c r="BQ143" s="71" t="s">
        <v>305</v>
      </c>
      <c r="BR143" s="8">
        <v>5.353847274313897</v>
      </c>
      <c r="BS143" s="8">
        <v>15</v>
      </c>
      <c r="BT143" s="14" t="s">
        <v>1501</v>
      </c>
      <c r="BU143" s="244" t="s">
        <v>237</v>
      </c>
      <c r="BV143" s="8">
        <v>4.9435304399586348</v>
      </c>
      <c r="BW143" s="8">
        <v>25</v>
      </c>
      <c r="BX143" s="69" t="s">
        <v>144</v>
      </c>
      <c r="BY143" s="62" t="s">
        <v>1523</v>
      </c>
      <c r="BZ143" s="8">
        <v>4.7295960211391694</v>
      </c>
      <c r="CA143" s="8">
        <v>8.7777777777777786</v>
      </c>
      <c r="CB143" s="8"/>
      <c r="CC143" s="59" t="s">
        <v>5634</v>
      </c>
      <c r="CD143" s="59"/>
      <c r="CE143" s="555">
        <v>64.459257491297208</v>
      </c>
      <c r="CF143" s="555">
        <v>46.171325737702851</v>
      </c>
      <c r="CG143" s="555"/>
      <c r="CH143" s="555"/>
      <c r="CI143" s="408"/>
      <c r="CJ143" s="408"/>
      <c r="CK143" s="555"/>
      <c r="CL143" s="8"/>
      <c r="CM143" s="8"/>
      <c r="CN143" s="8"/>
    </row>
    <row r="144" spans="1:92" x14ac:dyDescent="0.45">
      <c r="A144" s="9">
        <v>119</v>
      </c>
      <c r="B144" s="9" t="s">
        <v>1234</v>
      </c>
      <c r="C144" s="244" t="s">
        <v>1805</v>
      </c>
      <c r="D144" s="63"/>
      <c r="E144" s="246" t="s">
        <v>1900</v>
      </c>
      <c r="F144" s="57" t="s">
        <v>1901</v>
      </c>
      <c r="G144" s="224"/>
      <c r="H144" s="9"/>
      <c r="I144" s="60">
        <v>150.15700189951917</v>
      </c>
      <c r="J144" s="60">
        <v>128.02860161959003</v>
      </c>
      <c r="K144" s="60">
        <v>162.01150204948121</v>
      </c>
      <c r="L144" s="47">
        <v>2162.5791604183655</v>
      </c>
      <c r="M144" s="47">
        <v>2132.7123928314331</v>
      </c>
      <c r="N144" s="47">
        <v>2109.1162399917207</v>
      </c>
      <c r="O144" s="59">
        <v>18.386620190830975</v>
      </c>
      <c r="P144" s="59">
        <v>293.34126384283212</v>
      </c>
      <c r="Q144" s="59">
        <v>171.83780843191951</v>
      </c>
      <c r="R144" s="58"/>
      <c r="S144" s="71" t="s">
        <v>206</v>
      </c>
      <c r="T144" s="8">
        <v>15.415072182353841</v>
      </c>
      <c r="U144" s="71" t="s">
        <v>206</v>
      </c>
      <c r="V144" s="8">
        <v>12.845893485294868</v>
      </c>
      <c r="W144" s="14" t="s">
        <v>1501</v>
      </c>
      <c r="X144" s="8">
        <v>10</v>
      </c>
      <c r="Y144" s="245" t="s">
        <v>97</v>
      </c>
      <c r="Z144" s="8">
        <v>83.586351044735551</v>
      </c>
      <c r="AA144" s="245" t="s">
        <v>97</v>
      </c>
      <c r="AB144" s="8">
        <v>37.993795929425247</v>
      </c>
      <c r="AC144" s="71" t="s">
        <v>206</v>
      </c>
      <c r="AD144" s="67" t="s">
        <v>97</v>
      </c>
      <c r="AE144" s="8">
        <v>15.954061203108733</v>
      </c>
      <c r="AF144" s="8">
        <v>17.8</v>
      </c>
      <c r="AG144" s="244" t="s">
        <v>206</v>
      </c>
      <c r="AH144" s="78" t="s">
        <v>1473</v>
      </c>
      <c r="AI144" s="8">
        <v>15.282233194128077</v>
      </c>
      <c r="AJ144" s="8">
        <v>10.299999999999999</v>
      </c>
      <c r="AK144" s="71" t="s">
        <v>206</v>
      </c>
      <c r="AL144" s="72" t="s">
        <v>189</v>
      </c>
      <c r="AM144" s="8">
        <v>15.269893703193995</v>
      </c>
      <c r="AN144" s="8">
        <v>10.799999999999999</v>
      </c>
      <c r="AO144" s="71" t="s">
        <v>206</v>
      </c>
      <c r="AP144" s="244" t="s">
        <v>237</v>
      </c>
      <c r="AQ144" s="8">
        <v>14.99160205023454</v>
      </c>
      <c r="AR144" s="8">
        <v>10.7</v>
      </c>
      <c r="AS144" s="52" t="s">
        <v>171</v>
      </c>
      <c r="AT144" s="67" t="s">
        <v>97</v>
      </c>
      <c r="AU144" s="8">
        <v>14.873528342913726</v>
      </c>
      <c r="AV144" s="8">
        <v>14.200000000000001</v>
      </c>
      <c r="AW144" s="58"/>
      <c r="AX144" s="71" t="s">
        <v>206</v>
      </c>
      <c r="AY144" s="8">
        <v>15.054695377794996</v>
      </c>
      <c r="AZ144" s="71" t="s">
        <v>206</v>
      </c>
      <c r="BA144" s="8">
        <v>5.018231792598332</v>
      </c>
      <c r="BB144" s="61" t="s">
        <v>171</v>
      </c>
      <c r="BC144" s="8">
        <v>3.5</v>
      </c>
      <c r="BD144" s="67" t="s">
        <v>97</v>
      </c>
      <c r="BE144" s="8">
        <v>98.602051234687465</v>
      </c>
      <c r="BF144" s="245" t="s">
        <v>97</v>
      </c>
      <c r="BG144" s="8">
        <v>1.7927645679034085</v>
      </c>
      <c r="BH144" s="244" t="s">
        <v>206</v>
      </c>
      <c r="BI144" s="245" t="s">
        <v>97</v>
      </c>
      <c r="BJ144" s="8">
        <v>9.345807258128465</v>
      </c>
      <c r="BK144" s="8">
        <v>21.625</v>
      </c>
      <c r="BL144" s="244" t="s">
        <v>206</v>
      </c>
      <c r="BM144" s="78" t="s">
        <v>1473</v>
      </c>
      <c r="BN144" s="8">
        <v>9.1616393000194041</v>
      </c>
      <c r="BO144" s="8">
        <v>17.875</v>
      </c>
      <c r="BP144" s="61" t="s">
        <v>171</v>
      </c>
      <c r="BQ144" s="67" t="s">
        <v>97</v>
      </c>
      <c r="BR144" s="8">
        <v>9.1222318608314588</v>
      </c>
      <c r="BS144" s="8">
        <v>16.714285714285715</v>
      </c>
      <c r="BT144" s="71" t="s">
        <v>206</v>
      </c>
      <c r="BU144" s="247" t="s">
        <v>189</v>
      </c>
      <c r="BV144" s="8">
        <v>8.8944682928813545</v>
      </c>
      <c r="BW144" s="8">
        <v>21.625</v>
      </c>
      <c r="BX144" s="52" t="s">
        <v>171</v>
      </c>
      <c r="BY144" s="78" t="s">
        <v>1473</v>
      </c>
      <c r="BZ144" s="8">
        <v>8.8875981984320216</v>
      </c>
      <c r="CA144" s="8">
        <v>13.857142857142858</v>
      </c>
      <c r="CB144" s="8"/>
      <c r="CC144" s="59" t="s">
        <v>4204</v>
      </c>
      <c r="CD144" s="59" t="s">
        <v>4205</v>
      </c>
      <c r="CE144" s="555">
        <v>105.53842921475797</v>
      </c>
      <c r="CF144" s="555">
        <v>95.168839130006347</v>
      </c>
      <c r="CG144" s="555" t="s">
        <v>5635</v>
      </c>
      <c r="CH144" s="555"/>
      <c r="CI144" s="408">
        <v>171.83780843191951</v>
      </c>
      <c r="CJ144" s="408">
        <v>134.83976354473964</v>
      </c>
      <c r="CK144" s="555"/>
      <c r="CL144" s="8"/>
      <c r="CM144" s="8"/>
      <c r="CN144" s="8"/>
    </row>
    <row r="145" spans="1:92" x14ac:dyDescent="0.45">
      <c r="A145" s="9">
        <v>120</v>
      </c>
      <c r="B145" s="9" t="s">
        <v>1231</v>
      </c>
      <c r="C145" s="244" t="s">
        <v>1805</v>
      </c>
      <c r="D145" s="63"/>
      <c r="E145" s="246" t="s">
        <v>1900</v>
      </c>
      <c r="F145" s="57" t="s">
        <v>1901</v>
      </c>
      <c r="G145" s="224"/>
      <c r="H145" s="9"/>
      <c r="I145" s="60">
        <v>120.12560151961533</v>
      </c>
      <c r="J145" s="60">
        <v>100.3681012696786</v>
      </c>
      <c r="K145" s="60">
        <v>92.465101169703914</v>
      </c>
      <c r="L145" s="47">
        <v>1157.2371156287045</v>
      </c>
      <c r="M145" s="47">
        <v>1075.15915005391</v>
      </c>
      <c r="N145" s="47">
        <v>1013.7084722553731</v>
      </c>
      <c r="O145" s="59">
        <v>8.3916148661123291</v>
      </c>
      <c r="P145" s="59">
        <v>102.82512845053989</v>
      </c>
      <c r="Q145" s="59">
        <v>55.817862966614122</v>
      </c>
      <c r="R145" s="58"/>
      <c r="S145" s="13" t="s">
        <v>290</v>
      </c>
      <c r="T145" s="8">
        <v>5.8050240607846133</v>
      </c>
      <c r="U145" s="71" t="s">
        <v>121</v>
      </c>
      <c r="V145" s="8">
        <v>9.2075360911769195</v>
      </c>
      <c r="W145" s="13" t="s">
        <v>290</v>
      </c>
      <c r="X145" s="8">
        <v>12.5</v>
      </c>
      <c r="Y145" s="54" t="s">
        <v>1506</v>
      </c>
      <c r="Z145" s="8">
        <v>49.050240607846135</v>
      </c>
      <c r="AA145" s="244" t="s">
        <v>1510</v>
      </c>
      <c r="AB145" s="8">
        <v>17.596796005419019</v>
      </c>
      <c r="AC145" s="71" t="s">
        <v>121</v>
      </c>
      <c r="AD145" s="71" t="s">
        <v>1510</v>
      </c>
      <c r="AE145" s="8">
        <v>12.253318353035517</v>
      </c>
      <c r="AF145" s="8">
        <v>5.2333333333333334</v>
      </c>
      <c r="AG145" s="244" t="s">
        <v>121</v>
      </c>
      <c r="AH145" s="54" t="s">
        <v>1506</v>
      </c>
      <c r="AI145" s="8">
        <v>12.036445704269713</v>
      </c>
      <c r="AJ145" s="8">
        <v>7.9</v>
      </c>
      <c r="AK145" s="13" t="s">
        <v>290</v>
      </c>
      <c r="AL145" s="71" t="s">
        <v>1510</v>
      </c>
      <c r="AM145" s="8">
        <v>11.558538528374786</v>
      </c>
      <c r="AN145" s="8">
        <v>4.5666666666666664</v>
      </c>
      <c r="AO145" s="13" t="s">
        <v>127</v>
      </c>
      <c r="AP145" s="244" t="s">
        <v>1510</v>
      </c>
      <c r="AQ145" s="8">
        <v>11.488187133165356</v>
      </c>
      <c r="AR145" s="8">
        <v>5.2333333333333334</v>
      </c>
      <c r="AS145" s="13" t="s">
        <v>290</v>
      </c>
      <c r="AT145" s="50" t="s">
        <v>1506</v>
      </c>
      <c r="AU145" s="8">
        <v>11.315269697357854</v>
      </c>
      <c r="AV145" s="8">
        <v>6.9</v>
      </c>
      <c r="AW145" s="58"/>
      <c r="AX145" s="13" t="s">
        <v>290</v>
      </c>
      <c r="AY145" s="8">
        <v>4.9040820493874984</v>
      </c>
      <c r="AZ145" s="71" t="s">
        <v>121</v>
      </c>
      <c r="BA145" s="8">
        <v>3.8109390755589989</v>
      </c>
      <c r="BB145" s="62" t="s">
        <v>290</v>
      </c>
      <c r="BC145" s="8">
        <v>3.5</v>
      </c>
      <c r="BD145" s="50" t="s">
        <v>1506</v>
      </c>
      <c r="BE145" s="8">
        <v>63.465312790199974</v>
      </c>
      <c r="BF145" s="54" t="s">
        <v>1506</v>
      </c>
      <c r="BG145" s="8">
        <v>1.0577552131699997</v>
      </c>
      <c r="BH145" s="244" t="s">
        <v>121</v>
      </c>
      <c r="BI145" s="54" t="s">
        <v>1506</v>
      </c>
      <c r="BJ145" s="8">
        <v>6.6516235381609503</v>
      </c>
      <c r="BK145" s="8">
        <v>21</v>
      </c>
      <c r="BL145" s="244" t="s">
        <v>121</v>
      </c>
      <c r="BM145" s="62" t="s">
        <v>120</v>
      </c>
      <c r="BN145" s="8">
        <v>6.0887690160981878</v>
      </c>
      <c r="BO145" s="8">
        <v>19.333333333333332</v>
      </c>
      <c r="BP145" s="62" t="s">
        <v>290</v>
      </c>
      <c r="BQ145" s="50" t="s">
        <v>1506</v>
      </c>
      <c r="BR145" s="8">
        <v>5.8149772637373989</v>
      </c>
      <c r="BS145" s="8">
        <v>18.142857142857142</v>
      </c>
      <c r="BT145" s="13" t="s">
        <v>127</v>
      </c>
      <c r="BU145" s="54" t="s">
        <v>1506</v>
      </c>
      <c r="BV145" s="8">
        <v>5.2818964412637079</v>
      </c>
      <c r="BW145" s="8">
        <v>31</v>
      </c>
      <c r="BX145" s="71" t="s">
        <v>121</v>
      </c>
      <c r="BY145" s="244" t="s">
        <v>1510</v>
      </c>
      <c r="BZ145" s="8">
        <v>5.2490939514263939</v>
      </c>
      <c r="CA145" s="8">
        <v>14.333333333333334</v>
      </c>
      <c r="CB145" s="8"/>
      <c r="CC145" s="59" t="s">
        <v>5636</v>
      </c>
      <c r="CD145" s="59"/>
      <c r="CE145" s="555">
        <v>55.817862966614122</v>
      </c>
      <c r="CF145" s="555">
        <v>39.642522778059991</v>
      </c>
      <c r="CG145" s="555"/>
      <c r="CH145" s="555"/>
      <c r="CI145" s="408"/>
      <c r="CJ145" s="408"/>
      <c r="CK145" s="555"/>
      <c r="CL145" s="59"/>
      <c r="CM145" s="8"/>
      <c r="CN145" s="8"/>
    </row>
    <row r="146" spans="1:92" x14ac:dyDescent="0.45">
      <c r="A146" s="9">
        <v>121</v>
      </c>
      <c r="B146" s="9" t="s">
        <v>224</v>
      </c>
      <c r="C146" s="244" t="s">
        <v>1825</v>
      </c>
      <c r="D146" s="63"/>
      <c r="E146" s="245" t="s">
        <v>1945</v>
      </c>
      <c r="F146" s="56" t="s">
        <v>1946</v>
      </c>
      <c r="G146" s="224"/>
      <c r="H146" s="9"/>
      <c r="I146" s="60">
        <v>177.81750224943059</v>
      </c>
      <c r="J146" s="60">
        <v>157.26970198949638</v>
      </c>
      <c r="K146" s="60">
        <v>134.35100169956979</v>
      </c>
      <c r="L146" s="47">
        <v>2584.7437381637387</v>
      </c>
      <c r="M146" s="47">
        <v>2416.7978104066974</v>
      </c>
      <c r="N146" s="47">
        <v>2290.3327348752346</v>
      </c>
      <c r="O146" s="59">
        <v>18.21022362407254</v>
      </c>
      <c r="P146" s="59">
        <v>374.39916708502136</v>
      </c>
      <c r="Q146" s="59">
        <v>217.35315715859599</v>
      </c>
      <c r="R146" s="58"/>
      <c r="S146" s="71" t="s">
        <v>5460</v>
      </c>
      <c r="T146" s="8">
        <v>17.003575202448751</v>
      </c>
      <c r="U146" s="71" t="s">
        <v>121</v>
      </c>
      <c r="V146" s="8">
        <v>12.669050134965834</v>
      </c>
      <c r="W146" s="13" t="s">
        <v>290</v>
      </c>
      <c r="X146" s="8">
        <v>12.5</v>
      </c>
      <c r="Y146" s="244" t="s">
        <v>197</v>
      </c>
      <c r="Z146" s="8">
        <v>139.69765175455586</v>
      </c>
      <c r="AA146" s="244" t="s">
        <v>197</v>
      </c>
      <c r="AB146" s="8">
        <v>42.332621743804808</v>
      </c>
      <c r="AC146" s="71" t="s">
        <v>121</v>
      </c>
      <c r="AD146" s="55" t="s">
        <v>82</v>
      </c>
      <c r="AE146" s="8">
        <v>20.559833575579706</v>
      </c>
      <c r="AF146" s="8">
        <v>7.8</v>
      </c>
      <c r="AG146" s="62" t="s">
        <v>290</v>
      </c>
      <c r="AH146" s="224" t="s">
        <v>82</v>
      </c>
      <c r="AI146" s="8">
        <v>20.233081127143915</v>
      </c>
      <c r="AJ146" s="8">
        <v>6.8</v>
      </c>
      <c r="AK146" s="71" t="s">
        <v>121</v>
      </c>
      <c r="AL146" s="71" t="s">
        <v>197</v>
      </c>
      <c r="AM146" s="8">
        <v>20.029184443925878</v>
      </c>
      <c r="AN146" s="8">
        <v>13.3</v>
      </c>
      <c r="AO146" s="71" t="s">
        <v>1485</v>
      </c>
      <c r="AP146" s="224" t="s">
        <v>82</v>
      </c>
      <c r="AQ146" s="8">
        <v>19.705132720878851</v>
      </c>
      <c r="AR146" s="8">
        <v>7.8</v>
      </c>
      <c r="AS146" s="55" t="s">
        <v>1522</v>
      </c>
      <c r="AT146" s="55" t="s">
        <v>82</v>
      </c>
      <c r="AU146" s="8">
        <v>19.705132720878851</v>
      </c>
      <c r="AV146" s="8">
        <v>7.8</v>
      </c>
      <c r="AW146" s="58"/>
      <c r="AX146" s="71" t="s">
        <v>5460</v>
      </c>
      <c r="AY146" s="8">
        <v>13.482788657910028</v>
      </c>
      <c r="AZ146" s="71" t="s">
        <v>121</v>
      </c>
      <c r="BA146" s="8">
        <v>5.1609295526366763</v>
      </c>
      <c r="BB146" s="62" t="s">
        <v>290</v>
      </c>
      <c r="BC146" s="8">
        <v>3.5</v>
      </c>
      <c r="BD146" s="71" t="s">
        <v>197</v>
      </c>
      <c r="BE146" s="8">
        <v>181.30694728092263</v>
      </c>
      <c r="BF146" s="244" t="s">
        <v>197</v>
      </c>
      <c r="BG146" s="8">
        <v>2.417425963745635</v>
      </c>
      <c r="BH146" s="244" t="s">
        <v>121</v>
      </c>
      <c r="BI146" s="244" t="s">
        <v>197</v>
      </c>
      <c r="BJ146" s="8">
        <v>11.935776388339983</v>
      </c>
      <c r="BK146" s="8">
        <v>26</v>
      </c>
      <c r="BL146" s="244" t="s">
        <v>121</v>
      </c>
      <c r="BM146" s="224" t="s">
        <v>82</v>
      </c>
      <c r="BN146" s="8">
        <v>11.402323881591691</v>
      </c>
      <c r="BO146" s="8">
        <v>19.333333333333332</v>
      </c>
      <c r="BP146" s="62" t="s">
        <v>290</v>
      </c>
      <c r="BQ146" s="71" t="s">
        <v>197</v>
      </c>
      <c r="BR146" s="8">
        <v>11.322157915283093</v>
      </c>
      <c r="BS146" s="8">
        <v>22.428571428571427</v>
      </c>
      <c r="BT146" s="13" t="s">
        <v>290</v>
      </c>
      <c r="BU146" s="224" t="s">
        <v>82</v>
      </c>
      <c r="BV146" s="8">
        <v>10.714905908756915</v>
      </c>
      <c r="BW146" s="8">
        <v>16.714285714285715</v>
      </c>
      <c r="BX146" s="71" t="s">
        <v>1485</v>
      </c>
      <c r="BY146" s="244" t="s">
        <v>197</v>
      </c>
      <c r="BZ146" s="8">
        <v>10.565084667770957</v>
      </c>
      <c r="CA146" s="8">
        <v>29.125</v>
      </c>
      <c r="CB146" s="8"/>
      <c r="CC146" s="59" t="s">
        <v>4209</v>
      </c>
      <c r="CD146" s="59" t="s">
        <v>4210</v>
      </c>
      <c r="CE146" s="555">
        <v>104.89157302674535</v>
      </c>
      <c r="CF146" s="555">
        <v>94.920383384894379</v>
      </c>
      <c r="CG146" s="555" t="s">
        <v>4207</v>
      </c>
      <c r="CH146" s="555" t="s">
        <v>4208</v>
      </c>
      <c r="CI146" s="408">
        <v>210.27251952181288</v>
      </c>
      <c r="CJ146" s="408">
        <v>173.57429061260189</v>
      </c>
      <c r="CK146" s="555" t="s">
        <v>4206</v>
      </c>
      <c r="CL146" s="59"/>
      <c r="CM146" s="8">
        <v>217.35315715859599</v>
      </c>
      <c r="CN146" s="8">
        <v>173.57429061260189</v>
      </c>
    </row>
    <row r="147" spans="1:92" x14ac:dyDescent="0.45">
      <c r="A147" s="9">
        <v>122</v>
      </c>
      <c r="B147" s="9" t="s">
        <v>1227</v>
      </c>
      <c r="C147" s="224" t="s">
        <v>1834</v>
      </c>
      <c r="D147" s="63"/>
      <c r="E147" s="61" t="s">
        <v>1966</v>
      </c>
      <c r="F147" s="224" t="s">
        <v>1800</v>
      </c>
      <c r="G147" s="56" t="s">
        <v>1967</v>
      </c>
      <c r="H147" s="9"/>
      <c r="I147" s="60">
        <v>163.59210206947614</v>
      </c>
      <c r="J147" s="60">
        <v>173.86600219944324</v>
      </c>
      <c r="K147" s="60">
        <v>106.69050134965836</v>
      </c>
      <c r="L147" s="47">
        <v>2228.0890535529225</v>
      </c>
      <c r="M147" s="47">
        <v>2096.0509642178349</v>
      </c>
      <c r="N147" s="47">
        <v>1996.0769174045768</v>
      </c>
      <c r="O147" s="59">
        <v>15.700085187414524</v>
      </c>
      <c r="P147" s="59">
        <v>305.20562024373498</v>
      </c>
      <c r="Q147" s="59">
        <v>173.78343468544625</v>
      </c>
      <c r="R147" s="58"/>
      <c r="S147" s="55" t="s">
        <v>101</v>
      </c>
      <c r="T147" s="8">
        <v>20.631052248337138</v>
      </c>
      <c r="U147" s="55" t="s">
        <v>101</v>
      </c>
      <c r="V147" s="8">
        <v>12.89440765521071</v>
      </c>
      <c r="W147" s="55" t="s">
        <v>101</v>
      </c>
      <c r="X147" s="8">
        <v>9.375</v>
      </c>
      <c r="Y147" s="224" t="s">
        <v>82</v>
      </c>
      <c r="Z147" s="8">
        <v>89.339735117517108</v>
      </c>
      <c r="AA147" s="224" t="s">
        <v>82</v>
      </c>
      <c r="AB147" s="8">
        <v>31.907048256256111</v>
      </c>
      <c r="AC147" s="55" t="s">
        <v>101</v>
      </c>
      <c r="AD147" s="55" t="s">
        <v>82</v>
      </c>
      <c r="AE147" s="8">
        <v>19.439742944095194</v>
      </c>
      <c r="AF147" s="8">
        <v>8.1333333333333329</v>
      </c>
      <c r="AG147" s="224" t="s">
        <v>95</v>
      </c>
      <c r="AH147" s="224" t="s">
        <v>82</v>
      </c>
      <c r="AI147" s="8">
        <v>18.461794200304638</v>
      </c>
      <c r="AJ147" s="8">
        <v>8.3000000000000007</v>
      </c>
      <c r="AK147" s="55" t="s">
        <v>101</v>
      </c>
      <c r="AL147" s="66" t="s">
        <v>73</v>
      </c>
      <c r="AM147" s="8">
        <v>18.187947023503423</v>
      </c>
      <c r="AN147" s="8">
        <v>8.3333333333333339</v>
      </c>
      <c r="AO147" s="55" t="s">
        <v>95</v>
      </c>
      <c r="AP147" s="75" t="s">
        <v>73</v>
      </c>
      <c r="AQ147" s="8">
        <v>17.257553856441117</v>
      </c>
      <c r="AR147" s="8">
        <v>8.5</v>
      </c>
      <c r="AS147" s="55" t="s">
        <v>101</v>
      </c>
      <c r="AT147" s="55" t="s">
        <v>1502</v>
      </c>
      <c r="AU147" s="8">
        <v>16.227991058238725</v>
      </c>
      <c r="AV147" s="8">
        <v>8.5333333333333332</v>
      </c>
      <c r="AW147" s="58"/>
      <c r="AX147" s="55" t="s">
        <v>101</v>
      </c>
      <c r="AY147" s="8">
        <v>21.416294338270625</v>
      </c>
      <c r="AZ147" s="55" t="s">
        <v>101</v>
      </c>
      <c r="BA147" s="8">
        <v>5.3540735845676561</v>
      </c>
      <c r="BB147" s="224" t="s">
        <v>101</v>
      </c>
      <c r="BC147" s="8">
        <v>3</v>
      </c>
      <c r="BD147" s="55" t="s">
        <v>82</v>
      </c>
      <c r="BE147" s="8">
        <v>115.84165565277226</v>
      </c>
      <c r="BF147" s="224" t="s">
        <v>82</v>
      </c>
      <c r="BG147" s="8">
        <v>2.1062119209594958</v>
      </c>
      <c r="BH147" s="224" t="s">
        <v>101</v>
      </c>
      <c r="BI147" s="224" t="s">
        <v>82</v>
      </c>
      <c r="BJ147" s="8">
        <v>11.068948519129963</v>
      </c>
      <c r="BK147" s="8">
        <v>19.333333333333332</v>
      </c>
      <c r="BL147" s="224" t="s">
        <v>101</v>
      </c>
      <c r="BM147" s="75" t="s">
        <v>73</v>
      </c>
      <c r="BN147" s="8">
        <v>10.628942175632751</v>
      </c>
      <c r="BO147" s="8">
        <v>19.333333333333332</v>
      </c>
      <c r="BP147" s="224" t="s">
        <v>101</v>
      </c>
      <c r="BQ147" s="55" t="s">
        <v>1502</v>
      </c>
      <c r="BR147" s="8">
        <v>9.4001314010136721</v>
      </c>
      <c r="BS147" s="8">
        <v>21</v>
      </c>
      <c r="BT147" s="55" t="s">
        <v>95</v>
      </c>
      <c r="BU147" s="224" t="s">
        <v>82</v>
      </c>
      <c r="BV147" s="8">
        <v>7.6695791123922552</v>
      </c>
      <c r="BW147" s="8">
        <v>28.5</v>
      </c>
      <c r="BX147" s="55" t="s">
        <v>95</v>
      </c>
      <c r="BY147" s="75" t="s">
        <v>73</v>
      </c>
      <c r="BZ147" s="8">
        <v>7.3710952770374218</v>
      </c>
      <c r="CA147" s="8">
        <v>28.5</v>
      </c>
      <c r="CB147" s="8"/>
      <c r="CC147" s="59" t="s">
        <v>4211</v>
      </c>
      <c r="CD147" s="59" t="s">
        <v>4212</v>
      </c>
      <c r="CE147" s="555">
        <v>102.94314216757078</v>
      </c>
      <c r="CF147" s="555">
        <v>92.200101946515204</v>
      </c>
      <c r="CG147" s="555" t="s">
        <v>5637</v>
      </c>
      <c r="CH147" s="555"/>
      <c r="CI147" s="408">
        <v>173.78343468544625</v>
      </c>
      <c r="CJ147" s="408">
        <v>134.82947775712654</v>
      </c>
      <c r="CK147" s="555"/>
      <c r="CL147" s="59"/>
      <c r="CM147" s="8"/>
      <c r="CN147" s="8"/>
    </row>
    <row r="148" spans="1:92" x14ac:dyDescent="0.45">
      <c r="A148" s="9">
        <v>123</v>
      </c>
      <c r="B148" s="9" t="s">
        <v>159</v>
      </c>
      <c r="C148" s="243" t="s">
        <v>1809</v>
      </c>
      <c r="D148" s="54" t="s">
        <v>1806</v>
      </c>
      <c r="E148" s="243" t="s">
        <v>1904</v>
      </c>
      <c r="F148" s="245" t="s">
        <v>1788</v>
      </c>
      <c r="G148" s="56" t="s">
        <v>1865</v>
      </c>
      <c r="H148" s="78" t="s">
        <v>1793</v>
      </c>
      <c r="I148" s="60">
        <v>184.13990232941035</v>
      </c>
      <c r="J148" s="60">
        <v>146.20550184953183</v>
      </c>
      <c r="K148" s="60">
        <v>147.78610186952676</v>
      </c>
      <c r="L148" s="47">
        <v>2706.7401396122686</v>
      </c>
      <c r="M148" s="47">
        <v>2510.9042137193442</v>
      </c>
      <c r="N148" s="47">
        <v>2364.4874389880788</v>
      </c>
      <c r="O148" s="59">
        <v>18.750746473648118</v>
      </c>
      <c r="P148" s="59">
        <v>366.99150520880079</v>
      </c>
      <c r="Q148" s="59">
        <v>227.40946960467028</v>
      </c>
      <c r="R148" s="58"/>
      <c r="S148" s="14" t="s">
        <v>158</v>
      </c>
      <c r="T148" s="8">
        <v>16.46775179567047</v>
      </c>
      <c r="U148" s="51" t="s">
        <v>185</v>
      </c>
      <c r="V148" s="8">
        <v>13.90961828514696</v>
      </c>
      <c r="W148" s="67" t="s">
        <v>27</v>
      </c>
      <c r="X148" s="8">
        <v>15</v>
      </c>
      <c r="Y148" s="245" t="s">
        <v>126</v>
      </c>
      <c r="Z148" s="8">
        <v>100.43554725788158</v>
      </c>
      <c r="AA148" s="62" t="s">
        <v>52</v>
      </c>
      <c r="AB148" s="8">
        <v>47.463547010924017</v>
      </c>
      <c r="AC148" s="67" t="s">
        <v>27</v>
      </c>
      <c r="AD148" s="13" t="s">
        <v>52</v>
      </c>
      <c r="AE148" s="8">
        <v>19.572101074725879</v>
      </c>
      <c r="AF148" s="8">
        <v>2.9222222222222225</v>
      </c>
      <c r="AG148" s="245" t="s">
        <v>27</v>
      </c>
      <c r="AH148" s="245" t="s">
        <v>26</v>
      </c>
      <c r="AI148" s="8">
        <v>19.540287056887685</v>
      </c>
      <c r="AJ148" s="8">
        <v>3.8222222222222229</v>
      </c>
      <c r="AK148" s="67" t="s">
        <v>27</v>
      </c>
      <c r="AL148" s="67" t="s">
        <v>126</v>
      </c>
      <c r="AM148" s="8">
        <v>19.391924067387645</v>
      </c>
      <c r="AN148" s="8">
        <v>7.0333333333333341</v>
      </c>
      <c r="AO148" s="14" t="s">
        <v>158</v>
      </c>
      <c r="AP148" s="245" t="s">
        <v>26</v>
      </c>
      <c r="AQ148" s="8">
        <v>18.858978502590894</v>
      </c>
      <c r="AR148" s="8">
        <v>5.6000000000000005</v>
      </c>
      <c r="AS148" s="14" t="s">
        <v>158</v>
      </c>
      <c r="AT148" s="67" t="s">
        <v>126</v>
      </c>
      <c r="AU148" s="8">
        <v>18.842711983116903</v>
      </c>
      <c r="AV148" s="8">
        <v>9.6999999999999993</v>
      </c>
      <c r="AW148" s="58"/>
      <c r="AX148" s="14" t="s">
        <v>158</v>
      </c>
      <c r="AY148" s="8">
        <v>13.926621143524606</v>
      </c>
      <c r="AZ148" s="51" t="s">
        <v>185</v>
      </c>
      <c r="BA148" s="8">
        <v>4.6891827779940858</v>
      </c>
      <c r="BB148" s="245" t="s">
        <v>27</v>
      </c>
      <c r="BC148" s="8">
        <v>4</v>
      </c>
      <c r="BD148" s="13" t="s">
        <v>52</v>
      </c>
      <c r="BE148" s="8">
        <v>156.59821746835175</v>
      </c>
      <c r="BF148" s="62" t="s">
        <v>52</v>
      </c>
      <c r="BG148" s="8">
        <v>2.2371173924050249</v>
      </c>
      <c r="BH148" s="245" t="s">
        <v>27</v>
      </c>
      <c r="BI148" s="62" t="s">
        <v>52</v>
      </c>
      <c r="BJ148" s="8">
        <v>12.1280222056368</v>
      </c>
      <c r="BK148" s="8">
        <v>18.5</v>
      </c>
      <c r="BL148" s="245" t="s">
        <v>27</v>
      </c>
      <c r="BM148" s="245" t="s">
        <v>126</v>
      </c>
      <c r="BN148" s="8">
        <v>11.772184286270507</v>
      </c>
      <c r="BO148" s="8">
        <v>16</v>
      </c>
      <c r="BP148" s="243" t="s">
        <v>158</v>
      </c>
      <c r="BQ148" s="13" t="s">
        <v>52</v>
      </c>
      <c r="BR148" s="8">
        <v>10.886974599369353</v>
      </c>
      <c r="BS148" s="8">
        <v>24.333333333333332</v>
      </c>
      <c r="BT148" s="14" t="s">
        <v>158</v>
      </c>
      <c r="BU148" s="245" t="s">
        <v>126</v>
      </c>
      <c r="BV148" s="8">
        <v>10.6243024948608</v>
      </c>
      <c r="BW148" s="8">
        <v>21</v>
      </c>
      <c r="BX148" s="67" t="s">
        <v>27</v>
      </c>
      <c r="BY148" s="245" t="s">
        <v>26</v>
      </c>
      <c r="BZ148" s="8">
        <v>10.206995116470519</v>
      </c>
      <c r="CA148" s="8">
        <v>9.75</v>
      </c>
      <c r="CB148" s="8"/>
      <c r="CC148" s="59" t="s">
        <v>4216</v>
      </c>
      <c r="CD148" s="59" t="s">
        <v>4217</v>
      </c>
      <c r="CE148" s="555">
        <v>102.81177973199883</v>
      </c>
      <c r="CF148" s="555">
        <v>92.765613742190567</v>
      </c>
      <c r="CG148" s="555" t="s">
        <v>4214</v>
      </c>
      <c r="CH148" s="555" t="s">
        <v>4215</v>
      </c>
      <c r="CI148" s="408">
        <v>210.60352272901454</v>
      </c>
      <c r="CJ148" s="408">
        <v>182.46297240409129</v>
      </c>
      <c r="CK148" s="555" t="s">
        <v>4213</v>
      </c>
      <c r="CL148" s="59"/>
      <c r="CM148" s="8">
        <v>227.40946960467028</v>
      </c>
      <c r="CN148" s="8">
        <v>182.46297240409129</v>
      </c>
    </row>
    <row r="149" spans="1:92" x14ac:dyDescent="0.45">
      <c r="A149" s="9">
        <v>124</v>
      </c>
      <c r="B149" s="9" t="s">
        <v>119</v>
      </c>
      <c r="C149" s="247" t="s">
        <v>1835</v>
      </c>
      <c r="D149" s="63"/>
      <c r="E149" s="245" t="s">
        <v>1968</v>
      </c>
      <c r="F149" s="247" t="s">
        <v>1835</v>
      </c>
      <c r="G149" s="224"/>
      <c r="H149" s="9"/>
      <c r="I149" s="60">
        <v>188.09140237939769</v>
      </c>
      <c r="J149" s="60">
        <v>131.1898016595799</v>
      </c>
      <c r="K149" s="60">
        <v>140.67340177954952</v>
      </c>
      <c r="L149" s="47">
        <v>2555.2004607001004</v>
      </c>
      <c r="M149" s="47">
        <v>2292.5598018195119</v>
      </c>
      <c r="N149" s="47">
        <v>2102.0218687217985</v>
      </c>
      <c r="O149" s="59">
        <v>16.236507971867677</v>
      </c>
      <c r="P149" s="59">
        <v>366.10816209135891</v>
      </c>
      <c r="Q149" s="59">
        <v>228.14012820303873</v>
      </c>
      <c r="R149" s="58"/>
      <c r="S149" s="55" t="s">
        <v>101</v>
      </c>
      <c r="T149" s="8">
        <v>23.570968285527723</v>
      </c>
      <c r="U149" s="55" t="s">
        <v>101</v>
      </c>
      <c r="V149" s="8">
        <v>14.731855178454826</v>
      </c>
      <c r="W149" s="13" t="s">
        <v>287</v>
      </c>
      <c r="X149" s="8">
        <v>10</v>
      </c>
      <c r="Y149" s="56" t="s">
        <v>187</v>
      </c>
      <c r="Z149" s="8">
        <v>132.66398166557838</v>
      </c>
      <c r="AA149" s="247" t="s">
        <v>306</v>
      </c>
      <c r="AB149" s="8">
        <v>37.988650846249904</v>
      </c>
      <c r="AC149" s="55" t="s">
        <v>101</v>
      </c>
      <c r="AD149" s="72" t="s">
        <v>306</v>
      </c>
      <c r="AE149" s="8">
        <v>22.54845455227807</v>
      </c>
      <c r="AF149" s="8">
        <v>8.0333333333333332</v>
      </c>
      <c r="AG149" s="247" t="s">
        <v>109</v>
      </c>
      <c r="AH149" s="247" t="s">
        <v>306</v>
      </c>
      <c r="AI149" s="8">
        <v>21.543979961219083</v>
      </c>
      <c r="AJ149" s="8">
        <v>8.3250000000000011</v>
      </c>
      <c r="AK149" s="13" t="s">
        <v>287</v>
      </c>
      <c r="AL149" s="72" t="s">
        <v>306</v>
      </c>
      <c r="AM149" s="8">
        <v>21.527621166086458</v>
      </c>
      <c r="AN149" s="8">
        <v>7.7</v>
      </c>
      <c r="AO149" s="55" t="s">
        <v>101</v>
      </c>
      <c r="AP149" s="224" t="s">
        <v>58</v>
      </c>
      <c r="AQ149" s="8">
        <v>20.259683624551336</v>
      </c>
      <c r="AR149" s="8">
        <v>6.2555555555555564</v>
      </c>
      <c r="AS149" s="55" t="s">
        <v>101</v>
      </c>
      <c r="AT149" s="53" t="s">
        <v>187</v>
      </c>
      <c r="AU149" s="8">
        <v>20.249031269678397</v>
      </c>
      <c r="AV149" s="8">
        <v>14.700000000000001</v>
      </c>
      <c r="AW149" s="58"/>
      <c r="AX149" s="55" t="s">
        <v>101</v>
      </c>
      <c r="AY149" s="8">
        <v>24.473807016948832</v>
      </c>
      <c r="AZ149" s="55" t="s">
        <v>101</v>
      </c>
      <c r="BA149" s="8">
        <v>6.1184517542372081</v>
      </c>
      <c r="BB149" s="224" t="s">
        <v>101</v>
      </c>
      <c r="BC149" s="8">
        <v>3</v>
      </c>
      <c r="BD149" s="53" t="s">
        <v>187</v>
      </c>
      <c r="BE149" s="8">
        <v>184.38911731991274</v>
      </c>
      <c r="BF149" s="247" t="s">
        <v>306</v>
      </c>
      <c r="BG149" s="8">
        <v>2.9564480993408262</v>
      </c>
      <c r="BH149" s="224" t="s">
        <v>101</v>
      </c>
      <c r="BI149" s="247" t="s">
        <v>306</v>
      </c>
      <c r="BJ149" s="8">
        <v>14.051058798993456</v>
      </c>
      <c r="BK149" s="8">
        <v>16</v>
      </c>
      <c r="BL149" s="224" t="s">
        <v>101</v>
      </c>
      <c r="BM149" s="56" t="s">
        <v>187</v>
      </c>
      <c r="BN149" s="8">
        <v>12.975015814455499</v>
      </c>
      <c r="BO149" s="8">
        <v>26</v>
      </c>
      <c r="BP149" s="247" t="s">
        <v>109</v>
      </c>
      <c r="BQ149" s="72" t="s">
        <v>306</v>
      </c>
      <c r="BR149" s="8">
        <v>12.34043576839859</v>
      </c>
      <c r="BS149" s="8">
        <v>19</v>
      </c>
      <c r="BT149" s="55" t="s">
        <v>101</v>
      </c>
      <c r="BU149" s="224" t="s">
        <v>58</v>
      </c>
      <c r="BV149" s="8">
        <v>12.21716762579433</v>
      </c>
      <c r="BW149" s="8">
        <v>16</v>
      </c>
      <c r="BX149" s="72" t="s">
        <v>109</v>
      </c>
      <c r="BY149" s="56" t="s">
        <v>187</v>
      </c>
      <c r="BZ149" s="8">
        <v>11.401160511891595</v>
      </c>
      <c r="CA149" s="8">
        <v>31</v>
      </c>
      <c r="CB149" s="8"/>
      <c r="CC149" s="59" t="s">
        <v>4221</v>
      </c>
      <c r="CD149" s="59" t="s">
        <v>4222</v>
      </c>
      <c r="CE149" s="555">
        <v>109.35166181972028</v>
      </c>
      <c r="CF149" s="555">
        <v>98.755341299300881</v>
      </c>
      <c r="CG149" s="555" t="s">
        <v>4219</v>
      </c>
      <c r="CH149" s="555" t="s">
        <v>4220</v>
      </c>
      <c r="CI149" s="408">
        <v>222.89435745421892</v>
      </c>
      <c r="CJ149" s="408">
        <v>179.91709736937415</v>
      </c>
      <c r="CK149" s="555" t="s">
        <v>4218</v>
      </c>
      <c r="CL149" s="59"/>
      <c r="CM149" s="8">
        <v>228.14012820303873</v>
      </c>
      <c r="CN149" s="8">
        <v>179.91709736937415</v>
      </c>
    </row>
    <row r="150" spans="1:92" x14ac:dyDescent="0.45">
      <c r="A150" s="9">
        <v>125</v>
      </c>
      <c r="B150" s="9" t="s">
        <v>1222</v>
      </c>
      <c r="C150" s="246" t="s">
        <v>1804</v>
      </c>
      <c r="D150" s="63"/>
      <c r="E150" s="78" t="s">
        <v>1793</v>
      </c>
      <c r="F150" s="243" t="s">
        <v>1910</v>
      </c>
      <c r="G150" s="224"/>
      <c r="H150" s="9"/>
      <c r="I150" s="60">
        <v>168.33390212946097</v>
      </c>
      <c r="J150" s="60">
        <v>136.72190172956218</v>
      </c>
      <c r="K150" s="60">
        <v>140.67340177954952</v>
      </c>
      <c r="L150" s="47">
        <v>2334.5147971755696</v>
      </c>
      <c r="M150" s="47">
        <v>2188.5061974013734</v>
      </c>
      <c r="N150" s="47">
        <v>2078.3022155824865</v>
      </c>
      <c r="O150" s="59">
        <v>16.838829456012856</v>
      </c>
      <c r="P150" s="59">
        <v>322.26254104472758</v>
      </c>
      <c r="Q150" s="59">
        <v>194.10925300907229</v>
      </c>
      <c r="R150" s="58"/>
      <c r="S150" s="53" t="s">
        <v>140</v>
      </c>
      <c r="T150" s="8">
        <v>6.0500170638838293</v>
      </c>
      <c r="U150" s="53" t="s">
        <v>140</v>
      </c>
      <c r="V150" s="8">
        <v>10.083361773139716</v>
      </c>
      <c r="W150" s="49" t="s">
        <v>115</v>
      </c>
      <c r="X150" s="8">
        <v>13.333</v>
      </c>
      <c r="Y150" s="246" t="s">
        <v>222</v>
      </c>
      <c r="Z150" s="8">
        <v>102.00034127767658</v>
      </c>
      <c r="AA150" s="62" t="s">
        <v>52</v>
      </c>
      <c r="AB150" s="8">
        <v>43.512046960936672</v>
      </c>
      <c r="AC150" s="49" t="s">
        <v>115</v>
      </c>
      <c r="AD150" s="49" t="s">
        <v>182</v>
      </c>
      <c r="AE150" s="8">
        <v>19.138060747426429</v>
      </c>
      <c r="AF150" s="8">
        <v>6.25</v>
      </c>
      <c r="AG150" s="246" t="s">
        <v>115</v>
      </c>
      <c r="AH150" s="246" t="s">
        <v>222</v>
      </c>
      <c r="AI150" s="8">
        <v>17.710839520408467</v>
      </c>
      <c r="AJ150" s="8">
        <v>10.199999999999999</v>
      </c>
      <c r="AK150" s="53" t="s">
        <v>140</v>
      </c>
      <c r="AL150" s="49" t="s">
        <v>182</v>
      </c>
      <c r="AM150" s="8">
        <v>17.628944251711978</v>
      </c>
      <c r="AN150" s="8">
        <v>7.5</v>
      </c>
      <c r="AO150" s="49" t="s">
        <v>115</v>
      </c>
      <c r="AP150" s="62" t="s">
        <v>52</v>
      </c>
      <c r="AQ150" s="8">
        <v>17.395886657970298</v>
      </c>
      <c r="AR150" s="8">
        <v>3.2</v>
      </c>
      <c r="AS150" s="49" t="s">
        <v>115</v>
      </c>
      <c r="AT150" s="49" t="s">
        <v>5</v>
      </c>
      <c r="AU150" s="8">
        <v>16.664780932047385</v>
      </c>
      <c r="AV150" s="8">
        <v>4.3</v>
      </c>
      <c r="AW150" s="58"/>
      <c r="AX150" s="53" t="s">
        <v>140</v>
      </c>
      <c r="AY150" s="8">
        <v>5.3766814553659854</v>
      </c>
      <c r="AZ150" s="53" t="s">
        <v>140</v>
      </c>
      <c r="BA150" s="8">
        <v>2.6883407276829927</v>
      </c>
      <c r="BB150" s="246" t="s">
        <v>115</v>
      </c>
      <c r="BC150" s="8">
        <v>4.5</v>
      </c>
      <c r="BD150" s="13" t="s">
        <v>52</v>
      </c>
      <c r="BE150" s="8">
        <v>143.24214729939453</v>
      </c>
      <c r="BF150" s="246" t="s">
        <v>222</v>
      </c>
      <c r="BG150" s="8">
        <v>2.2050073943496593</v>
      </c>
      <c r="BH150" s="246" t="s">
        <v>115</v>
      </c>
      <c r="BI150" s="246" t="s">
        <v>222</v>
      </c>
      <c r="BJ150" s="8">
        <v>11.527479004175033</v>
      </c>
      <c r="BK150" s="8">
        <v>14.333333333333334</v>
      </c>
      <c r="BL150" s="246" t="s">
        <v>115</v>
      </c>
      <c r="BM150" s="246" t="s">
        <v>182</v>
      </c>
      <c r="BN150" s="8">
        <v>11.295624585668495</v>
      </c>
      <c r="BO150" s="8">
        <v>13.222222222222221</v>
      </c>
      <c r="BP150" s="246" t="s">
        <v>115</v>
      </c>
      <c r="BQ150" s="13" t="s">
        <v>52</v>
      </c>
      <c r="BR150" s="8">
        <v>10.972552062970522</v>
      </c>
      <c r="BS150" s="8">
        <v>16.555555555555557</v>
      </c>
      <c r="BT150" s="49" t="s">
        <v>115</v>
      </c>
      <c r="BU150" s="246" t="s">
        <v>5</v>
      </c>
      <c r="BV150" s="8">
        <v>9.6235699833148782</v>
      </c>
      <c r="BW150" s="8">
        <v>9.8888888888888893</v>
      </c>
      <c r="BX150" s="53" t="s">
        <v>140</v>
      </c>
      <c r="BY150" s="246" t="s">
        <v>222</v>
      </c>
      <c r="BZ150" s="8">
        <v>7.8728248450148559</v>
      </c>
      <c r="CA150" s="8">
        <v>25</v>
      </c>
      <c r="CB150" s="8"/>
      <c r="CC150" s="59" t="s">
        <v>4224</v>
      </c>
      <c r="CD150" s="59" t="s">
        <v>4225</v>
      </c>
      <c r="CE150" s="555">
        <v>106.83330084077544</v>
      </c>
      <c r="CF150" s="555">
        <v>96.637873404151065</v>
      </c>
      <c r="CG150" s="555" t="s">
        <v>4223</v>
      </c>
      <c r="CH150" s="555"/>
      <c r="CI150" s="408">
        <v>194.10925300907229</v>
      </c>
      <c r="CJ150" s="408">
        <v>152.79234569576724</v>
      </c>
      <c r="CK150" s="7"/>
      <c r="CL150" s="8"/>
      <c r="CM150" s="8"/>
      <c r="CN150" s="8"/>
    </row>
    <row r="151" spans="1:92" x14ac:dyDescent="0.45">
      <c r="A151" s="9">
        <v>126</v>
      </c>
      <c r="B151" s="9" t="s">
        <v>1221</v>
      </c>
      <c r="C151" s="73" t="s">
        <v>1802</v>
      </c>
      <c r="D151" s="63"/>
      <c r="E151" s="78" t="s">
        <v>1897</v>
      </c>
      <c r="F151" s="245" t="s">
        <v>1898</v>
      </c>
      <c r="G151" s="224"/>
      <c r="H151" s="9"/>
      <c r="I151" s="60">
        <v>174.65630220944072</v>
      </c>
      <c r="J151" s="60">
        <v>133.56070168957231</v>
      </c>
      <c r="K151" s="60">
        <v>140.67340177954952</v>
      </c>
      <c r="L151" s="47">
        <v>2394.0300754636328</v>
      </c>
      <c r="M151" s="47">
        <v>2208.2587600582951</v>
      </c>
      <c r="N151" s="47">
        <v>2070.0758074455284</v>
      </c>
      <c r="O151" s="59">
        <v>16.495365628563174</v>
      </c>
      <c r="P151" s="59">
        <v>307.69780996871782</v>
      </c>
      <c r="Q151" s="59">
        <v>187.23842697504878</v>
      </c>
      <c r="R151" s="58"/>
      <c r="S151" s="68" t="s">
        <v>138</v>
      </c>
      <c r="T151" s="8">
        <v>11.479378132566444</v>
      </c>
      <c r="U151" s="68" t="s">
        <v>138</v>
      </c>
      <c r="V151" s="8">
        <v>11.479378132566444</v>
      </c>
      <c r="W151" s="53" t="s">
        <v>1493</v>
      </c>
      <c r="X151" s="8">
        <v>12.5</v>
      </c>
      <c r="Y151" s="73" t="s">
        <v>19</v>
      </c>
      <c r="Z151" s="8">
        <v>147.71129385593019</v>
      </c>
      <c r="AA151" s="62" t="s">
        <v>52</v>
      </c>
      <c r="AB151" s="8">
        <v>45.092646980931612</v>
      </c>
      <c r="AC151" s="53" t="s">
        <v>1493</v>
      </c>
      <c r="AD151" s="68" t="s">
        <v>19</v>
      </c>
      <c r="AE151" s="8">
        <v>18.653591372107087</v>
      </c>
      <c r="AF151" s="8">
        <v>12.200000000000001</v>
      </c>
      <c r="AG151" s="73" t="s">
        <v>138</v>
      </c>
      <c r="AH151" s="73" t="s">
        <v>19</v>
      </c>
      <c r="AI151" s="8">
        <v>18.486272900112301</v>
      </c>
      <c r="AJ151" s="8">
        <v>14.2</v>
      </c>
      <c r="AK151" s="53" t="s">
        <v>1493</v>
      </c>
      <c r="AL151" s="68" t="s">
        <v>76</v>
      </c>
      <c r="AM151" s="8">
        <v>18.433372156427943</v>
      </c>
      <c r="AN151" s="8">
        <v>6.2</v>
      </c>
      <c r="AO151" s="68" t="s">
        <v>138</v>
      </c>
      <c r="AP151" s="73" t="s">
        <v>76</v>
      </c>
      <c r="AQ151" s="8">
        <v>18.298963554277403</v>
      </c>
      <c r="AR151" s="8">
        <v>7.2</v>
      </c>
      <c r="AS151" s="53" t="s">
        <v>1493</v>
      </c>
      <c r="AT151" s="68" t="s">
        <v>13</v>
      </c>
      <c r="AU151" s="8">
        <v>17.51864795007689</v>
      </c>
      <c r="AV151" s="8">
        <v>4.8666666666666671</v>
      </c>
      <c r="AW151" s="58"/>
      <c r="AX151" s="68" t="s">
        <v>138</v>
      </c>
      <c r="AY151" s="8">
        <v>9.1739149434018259</v>
      </c>
      <c r="AZ151" s="68" t="s">
        <v>138</v>
      </c>
      <c r="BA151" s="8">
        <v>4.5869574717009129</v>
      </c>
      <c r="BB151" s="56" t="s">
        <v>1493</v>
      </c>
      <c r="BC151" s="8">
        <v>3.5</v>
      </c>
      <c r="BD151" s="68" t="s">
        <v>19</v>
      </c>
      <c r="BE151" s="8">
        <v>191.72468201270928</v>
      </c>
      <c r="BF151" s="73" t="s">
        <v>19</v>
      </c>
      <c r="BG151" s="8">
        <v>2.3965585251588659</v>
      </c>
      <c r="BH151" s="73" t="s">
        <v>138</v>
      </c>
      <c r="BI151" s="73" t="s">
        <v>19</v>
      </c>
      <c r="BJ151" s="8">
        <v>11.350971611737359</v>
      </c>
      <c r="BK151" s="8">
        <v>27.666666666666668</v>
      </c>
      <c r="BL151" s="56" t="s">
        <v>1493</v>
      </c>
      <c r="BM151" s="73" t="s">
        <v>19</v>
      </c>
      <c r="BN151" s="8">
        <v>11.234605747506052</v>
      </c>
      <c r="BO151" s="8">
        <v>23.857142857142858</v>
      </c>
      <c r="BP151" s="73" t="s">
        <v>138</v>
      </c>
      <c r="BQ151" s="68" t="s">
        <v>76</v>
      </c>
      <c r="BR151" s="8">
        <v>10.7432557482178</v>
      </c>
      <c r="BS151" s="8">
        <v>19.333333333333332</v>
      </c>
      <c r="BT151" s="53" t="s">
        <v>1493</v>
      </c>
      <c r="BU151" s="73" t="s">
        <v>76</v>
      </c>
      <c r="BV151" s="8">
        <v>10.533839395355272</v>
      </c>
      <c r="BW151" s="8">
        <v>16.714285714285715</v>
      </c>
      <c r="BX151" s="68" t="s">
        <v>138</v>
      </c>
      <c r="BY151" s="62" t="s">
        <v>52</v>
      </c>
      <c r="BZ151" s="8">
        <v>10.50466779616433</v>
      </c>
      <c r="CA151" s="8">
        <v>24.333333333333332</v>
      </c>
      <c r="CB151" s="8"/>
      <c r="CC151" s="59" t="s">
        <v>4227</v>
      </c>
      <c r="CD151" s="59" t="s">
        <v>4228</v>
      </c>
      <c r="CE151" s="555">
        <v>99.740479315261055</v>
      </c>
      <c r="CF151" s="555">
        <v>89.920066654341724</v>
      </c>
      <c r="CG151" s="555" t="s">
        <v>4226</v>
      </c>
      <c r="CH151" s="555"/>
      <c r="CI151" s="408">
        <v>187.23842697504878</v>
      </c>
      <c r="CJ151" s="408">
        <v>147.43224482754206</v>
      </c>
      <c r="CK151" s="555"/>
      <c r="CL151" s="59"/>
      <c r="CM151" s="8"/>
      <c r="CN151" s="8"/>
    </row>
    <row r="152" spans="1:92" x14ac:dyDescent="0.45">
      <c r="A152" s="9">
        <v>127</v>
      </c>
      <c r="B152" s="9" t="s">
        <v>259</v>
      </c>
      <c r="C152" s="245" t="s">
        <v>1788</v>
      </c>
      <c r="D152" s="63"/>
      <c r="E152" s="243" t="s">
        <v>1902</v>
      </c>
      <c r="F152" s="56" t="s">
        <v>1903</v>
      </c>
      <c r="G152" s="224"/>
      <c r="H152" s="9"/>
      <c r="I152" s="60">
        <v>199.94590252935973</v>
      </c>
      <c r="J152" s="60">
        <v>155.68910196950145</v>
      </c>
      <c r="K152" s="60">
        <v>140.67340177954952</v>
      </c>
      <c r="L152" s="47">
        <v>2959.0180221590067</v>
      </c>
      <c r="M152" s="47">
        <v>2676.6308218691165</v>
      </c>
      <c r="N152" s="47">
        <v>2470.2514683268573</v>
      </c>
      <c r="O152" s="59">
        <v>18.860153858494559</v>
      </c>
      <c r="P152" s="59">
        <v>406.02576099904053</v>
      </c>
      <c r="Q152" s="59">
        <v>272.98008491424531</v>
      </c>
      <c r="R152" s="58"/>
      <c r="S152" s="53" t="s">
        <v>53</v>
      </c>
      <c r="T152" s="8">
        <v>15.99594268970198</v>
      </c>
      <c r="U152" s="67" t="s">
        <v>38</v>
      </c>
      <c r="V152" s="8">
        <v>13.996754151761584</v>
      </c>
      <c r="W152" s="67" t="s">
        <v>27</v>
      </c>
      <c r="X152" s="8">
        <v>15</v>
      </c>
      <c r="Y152" s="56" t="s">
        <v>216</v>
      </c>
      <c r="Z152" s="8">
        <v>100.97295126467986</v>
      </c>
      <c r="AA152" s="62" t="s">
        <v>52</v>
      </c>
      <c r="AB152" s="8">
        <v>51.41504706091137</v>
      </c>
      <c r="AC152" s="67" t="s">
        <v>38</v>
      </c>
      <c r="AD152" s="13" t="s">
        <v>52</v>
      </c>
      <c r="AE152" s="8">
        <v>21.528231638267769</v>
      </c>
      <c r="AF152" s="8">
        <v>3.4777777777777779</v>
      </c>
      <c r="AG152" s="245" t="s">
        <v>38</v>
      </c>
      <c r="AH152" s="245" t="s">
        <v>26</v>
      </c>
      <c r="AI152" s="8">
        <v>21.441304490872682</v>
      </c>
      <c r="AJ152" s="8">
        <v>4.3777777777777782</v>
      </c>
      <c r="AK152" s="67" t="s">
        <v>27</v>
      </c>
      <c r="AL152" s="67" t="s">
        <v>26</v>
      </c>
      <c r="AM152" s="8">
        <v>21.070344634382785</v>
      </c>
      <c r="AN152" s="8">
        <v>3.8222222222222229</v>
      </c>
      <c r="AO152" s="67" t="s">
        <v>27</v>
      </c>
      <c r="AP152" s="62" t="s">
        <v>52</v>
      </c>
      <c r="AQ152" s="8">
        <v>21.059547861603242</v>
      </c>
      <c r="AR152" s="8">
        <v>2.9222222222222225</v>
      </c>
      <c r="AS152" s="67" t="s">
        <v>38</v>
      </c>
      <c r="AT152" s="53" t="s">
        <v>216</v>
      </c>
      <c r="AU152" s="8">
        <v>20.36531125506049</v>
      </c>
      <c r="AV152" s="8">
        <v>10.8</v>
      </c>
      <c r="AW152" s="58"/>
      <c r="AX152" s="53" t="s">
        <v>53</v>
      </c>
      <c r="AY152" s="8">
        <v>12.696835297967544</v>
      </c>
      <c r="AZ152" s="67" t="s">
        <v>38</v>
      </c>
      <c r="BA152" s="8">
        <v>5.678734119187018</v>
      </c>
      <c r="BB152" s="245" t="s">
        <v>27</v>
      </c>
      <c r="BC152" s="8">
        <v>4</v>
      </c>
      <c r="BD152" s="13" t="s">
        <v>52</v>
      </c>
      <c r="BE152" s="8">
        <v>169.95428763730897</v>
      </c>
      <c r="BF152" s="56" t="s">
        <v>216</v>
      </c>
      <c r="BG152" s="8">
        <v>2.9103297032018625</v>
      </c>
      <c r="BH152" s="245" t="s">
        <v>27</v>
      </c>
      <c r="BI152" s="56" t="s">
        <v>216</v>
      </c>
      <c r="BJ152" s="8">
        <v>14.473905513305017</v>
      </c>
      <c r="BK152" s="8">
        <v>12.25</v>
      </c>
      <c r="BL152" s="245" t="s">
        <v>27</v>
      </c>
      <c r="BM152" s="56" t="s">
        <v>1732</v>
      </c>
      <c r="BN152" s="8">
        <v>13.878333812913763</v>
      </c>
      <c r="BO152" s="8">
        <v>11</v>
      </c>
      <c r="BP152" s="245" t="s">
        <v>38</v>
      </c>
      <c r="BQ152" s="53" t="s">
        <v>216</v>
      </c>
      <c r="BR152" s="8">
        <v>13.509115526993067</v>
      </c>
      <c r="BS152" s="8">
        <v>16</v>
      </c>
      <c r="BT152" s="67" t="s">
        <v>27</v>
      </c>
      <c r="BU152" s="62" t="s">
        <v>52</v>
      </c>
      <c r="BV152" s="8">
        <v>13.083217244747253</v>
      </c>
      <c r="BW152" s="8">
        <v>18.5</v>
      </c>
      <c r="BX152" s="67" t="s">
        <v>38</v>
      </c>
      <c r="BY152" s="56" t="s">
        <v>1732</v>
      </c>
      <c r="BZ152" s="8">
        <v>13.059527865346384</v>
      </c>
      <c r="CA152" s="8">
        <v>14.333333333333334</v>
      </c>
      <c r="CB152" s="8"/>
      <c r="CC152" s="59" t="s">
        <v>4232</v>
      </c>
      <c r="CD152" s="59" t="s">
        <v>4233</v>
      </c>
      <c r="CE152" s="555">
        <v>108.58344574111753</v>
      </c>
      <c r="CF152" s="555">
        <v>97.716747939145961</v>
      </c>
      <c r="CG152" s="555" t="s">
        <v>4230</v>
      </c>
      <c r="CH152" s="555" t="s">
        <v>4231</v>
      </c>
      <c r="CI152" s="408">
        <v>221.95182177604343</v>
      </c>
      <c r="CJ152" s="408">
        <v>205.30997236441777</v>
      </c>
      <c r="CK152" s="555" t="s">
        <v>4229</v>
      </c>
      <c r="CL152" s="59"/>
      <c r="CM152" s="8">
        <v>272.98008491424531</v>
      </c>
      <c r="CN152" s="8">
        <v>220.10974547882904</v>
      </c>
    </row>
    <row r="153" spans="1:92" x14ac:dyDescent="0.45">
      <c r="A153" s="9">
        <v>128</v>
      </c>
      <c r="B153" s="9" t="s">
        <v>131</v>
      </c>
      <c r="C153" s="62" t="s">
        <v>1790</v>
      </c>
      <c r="D153" s="63"/>
      <c r="E153" s="56" t="s">
        <v>1798</v>
      </c>
      <c r="F153" s="75"/>
      <c r="G153" s="75" t="s">
        <v>1789</v>
      </c>
      <c r="H153" s="9"/>
      <c r="I153" s="60">
        <v>168.33390212946097</v>
      </c>
      <c r="J153" s="60">
        <v>156.47940197949893</v>
      </c>
      <c r="K153" s="60">
        <v>154.89880195950397</v>
      </c>
      <c r="L153" s="47">
        <v>2620.7416400914249</v>
      </c>
      <c r="M153" s="47">
        <v>2553.3943020109682</v>
      </c>
      <c r="N153" s="47">
        <v>2500.7646722496411</v>
      </c>
      <c r="O153" s="59">
        <v>20.837230532247752</v>
      </c>
      <c r="P153" s="59">
        <v>367.46160762948045</v>
      </c>
      <c r="Q153" s="59">
        <v>182.1350450624484</v>
      </c>
      <c r="R153" s="58"/>
      <c r="S153" s="55" t="s">
        <v>95</v>
      </c>
      <c r="T153" s="8">
        <v>11.100034127767659</v>
      </c>
      <c r="U153" s="13" t="s">
        <v>127</v>
      </c>
      <c r="V153" s="8">
        <v>12.100034127767657</v>
      </c>
      <c r="W153" s="13" t="s">
        <v>127</v>
      </c>
      <c r="X153" s="8">
        <v>10</v>
      </c>
      <c r="Y153" s="78" t="s">
        <v>79</v>
      </c>
      <c r="Z153" s="8">
        <v>118.83373149062268</v>
      </c>
      <c r="AA153" s="78" t="s">
        <v>79</v>
      </c>
      <c r="AB153" s="8">
        <v>33.009369858506297</v>
      </c>
      <c r="AC153" s="13" t="s">
        <v>127</v>
      </c>
      <c r="AD153" s="69" t="s">
        <v>79</v>
      </c>
      <c r="AE153" s="8">
        <v>17.63485829178671</v>
      </c>
      <c r="AF153" s="8">
        <v>13.6</v>
      </c>
      <c r="AG153" s="62" t="s">
        <v>127</v>
      </c>
      <c r="AH153" s="57" t="s">
        <v>184</v>
      </c>
      <c r="AI153" s="8">
        <v>16.231933518503851</v>
      </c>
      <c r="AJ153" s="8">
        <v>6.9</v>
      </c>
      <c r="AK153" s="13" t="s">
        <v>127</v>
      </c>
      <c r="AL153" s="13" t="s">
        <v>1523</v>
      </c>
      <c r="AM153" s="8">
        <v>15.768537029639129</v>
      </c>
      <c r="AN153" s="8">
        <v>5.1833333333333336</v>
      </c>
      <c r="AO153" s="55" t="s">
        <v>95</v>
      </c>
      <c r="AP153" s="78" t="s">
        <v>79</v>
      </c>
      <c r="AQ153" s="8">
        <v>15.742059778650635</v>
      </c>
      <c r="AR153" s="8">
        <v>14.600000000000001</v>
      </c>
      <c r="AS153" s="55" t="s">
        <v>95</v>
      </c>
      <c r="AT153" s="51" t="s">
        <v>184</v>
      </c>
      <c r="AU153" s="8">
        <v>14.459505578064402</v>
      </c>
      <c r="AV153" s="8">
        <v>7.4</v>
      </c>
      <c r="AW153" s="58"/>
      <c r="AX153" s="55" t="s">
        <v>95</v>
      </c>
      <c r="AY153" s="8">
        <v>9.7533629107319708</v>
      </c>
      <c r="AZ153" s="13" t="s">
        <v>127</v>
      </c>
      <c r="BA153" s="8">
        <v>4.9390133098293871</v>
      </c>
      <c r="BB153" s="224" t="s">
        <v>3590</v>
      </c>
      <c r="BC153" s="8">
        <v>2</v>
      </c>
      <c r="BD153" s="69" t="s">
        <v>79</v>
      </c>
      <c r="BE153" s="8">
        <v>132.30044366097957</v>
      </c>
      <c r="BF153" s="78" t="s">
        <v>79</v>
      </c>
      <c r="BG153" s="8">
        <v>2.0353914409381471</v>
      </c>
      <c r="BH153" s="62" t="s">
        <v>127</v>
      </c>
      <c r="BI153" s="78" t="s">
        <v>79</v>
      </c>
      <c r="BJ153" s="8">
        <v>8.7408470516547645</v>
      </c>
      <c r="BK153" s="8">
        <v>33.5</v>
      </c>
      <c r="BL153" s="62" t="s">
        <v>127</v>
      </c>
      <c r="BM153" s="57" t="s">
        <v>184</v>
      </c>
      <c r="BN153" s="8">
        <v>7.7333560851784391</v>
      </c>
      <c r="BO153" s="8">
        <v>26</v>
      </c>
      <c r="BP153" s="62" t="s">
        <v>127</v>
      </c>
      <c r="BQ153" s="13" t="s">
        <v>1523</v>
      </c>
      <c r="BR153" s="8">
        <v>7.5650221830489786</v>
      </c>
      <c r="BS153" s="8">
        <v>18.5</v>
      </c>
      <c r="BT153" s="55" t="s">
        <v>95</v>
      </c>
      <c r="BU153" s="78" t="s">
        <v>79</v>
      </c>
      <c r="BV153" s="8">
        <v>7.1033395580271419</v>
      </c>
      <c r="BW153" s="8">
        <v>33.5</v>
      </c>
      <c r="BX153" s="55" t="s">
        <v>95</v>
      </c>
      <c r="BY153" s="57" t="s">
        <v>184</v>
      </c>
      <c r="BZ153" s="8">
        <v>6.1103826817309432</v>
      </c>
      <c r="CA153" s="8">
        <v>26</v>
      </c>
      <c r="CB153" s="8"/>
      <c r="CC153" s="59" t="s">
        <v>4238</v>
      </c>
      <c r="CD153" s="59" t="s">
        <v>4239</v>
      </c>
      <c r="CE153" s="555">
        <v>87.767148352176292</v>
      </c>
      <c r="CF153" s="555">
        <v>79.045225572059195</v>
      </c>
      <c r="CG153" s="555" t="s">
        <v>4236</v>
      </c>
      <c r="CH153" s="555" t="s">
        <v>4237</v>
      </c>
      <c r="CI153" s="408">
        <v>174.56237771361273</v>
      </c>
      <c r="CJ153" s="408">
        <v>148.08220656567903</v>
      </c>
      <c r="CK153" s="555" t="s">
        <v>4234</v>
      </c>
      <c r="CL153" s="59" t="s">
        <v>4235</v>
      </c>
      <c r="CM153" s="8">
        <v>182.1350450624484</v>
      </c>
      <c r="CN153" s="8">
        <v>148.08220656567903</v>
      </c>
    </row>
    <row r="154" spans="1:92" x14ac:dyDescent="0.45">
      <c r="A154" s="9">
        <v>129</v>
      </c>
      <c r="B154" s="9" t="s">
        <v>1219</v>
      </c>
      <c r="C154" s="244" t="s">
        <v>1805</v>
      </c>
      <c r="D154" s="63"/>
      <c r="E154" s="246" t="s">
        <v>1900</v>
      </c>
      <c r="F154" s="57" t="s">
        <v>1901</v>
      </c>
      <c r="G154" s="224"/>
      <c r="H154" s="9"/>
      <c r="I154" s="60">
        <v>34.773200439888647</v>
      </c>
      <c r="J154" s="60">
        <v>79.030000999746932</v>
      </c>
      <c r="K154" s="60">
        <v>79.030000999746932</v>
      </c>
      <c r="L154" s="47">
        <v>274.81260655287997</v>
      </c>
      <c r="M154" s="47">
        <v>361.31480657249591</v>
      </c>
      <c r="N154" s="47">
        <v>449.7436554581958</v>
      </c>
      <c r="O154" s="59">
        <v>5.7860949864187061</v>
      </c>
      <c r="P154" s="59">
        <v>4.6534264183053269</v>
      </c>
      <c r="Q154" s="59">
        <v>8.6117751433487495</v>
      </c>
      <c r="R154" s="58"/>
      <c r="S154" s="71" t="s">
        <v>1218</v>
      </c>
      <c r="T154" s="8">
        <v>1</v>
      </c>
      <c r="U154" s="71" t="s">
        <v>1218</v>
      </c>
      <c r="V154" s="8">
        <v>0.5780346820809249</v>
      </c>
      <c r="W154" s="71" t="s">
        <v>1218</v>
      </c>
      <c r="X154" s="8">
        <v>1.157</v>
      </c>
      <c r="Y154" s="62" t="s">
        <v>3529</v>
      </c>
      <c r="Z154" s="8">
        <v>7.0853100769805133</v>
      </c>
      <c r="AA154" s="62" t="s">
        <v>52</v>
      </c>
      <c r="AB154" s="8">
        <v>10.121871538543591</v>
      </c>
      <c r="AC154" s="71" t="s">
        <v>1218</v>
      </c>
      <c r="AD154" s="13" t="s">
        <v>52</v>
      </c>
      <c r="AE154" s="8">
        <v>0.80424300486389999</v>
      </c>
      <c r="AF154" s="8">
        <v>29.533333333333335</v>
      </c>
      <c r="AG154" s="244" t="s">
        <v>1218</v>
      </c>
      <c r="AH154" s="62" t="s">
        <v>640</v>
      </c>
      <c r="AI154" s="8">
        <v>0.76536981988121955</v>
      </c>
      <c r="AJ154" s="8">
        <v>31.033333333333335</v>
      </c>
      <c r="AK154" s="71" t="s">
        <v>1218</v>
      </c>
      <c r="AL154" s="13" t="s">
        <v>1521</v>
      </c>
      <c r="AM154" s="8">
        <v>0.6293619466592788</v>
      </c>
      <c r="AN154" s="8">
        <v>30.833333333333336</v>
      </c>
      <c r="AO154" s="65"/>
      <c r="AP154" s="76"/>
      <c r="AQ154" s="8"/>
      <c r="AR154" s="8"/>
      <c r="AS154" s="64"/>
      <c r="AT154" s="71"/>
      <c r="AU154" s="8"/>
      <c r="AV154" s="8"/>
      <c r="AW154" s="58"/>
      <c r="AX154" s="71" t="s">
        <v>1218</v>
      </c>
      <c r="AY154" s="8">
        <v>1</v>
      </c>
      <c r="AZ154" s="71" t="s">
        <v>1218</v>
      </c>
      <c r="BA154" s="8">
        <v>0.25</v>
      </c>
      <c r="BB154" s="244" t="s">
        <v>1218</v>
      </c>
      <c r="BC154" s="8">
        <v>3</v>
      </c>
      <c r="BD154" s="13" t="s">
        <v>52</v>
      </c>
      <c r="BE154" s="8">
        <v>30.383354371705909</v>
      </c>
      <c r="BF154" s="62" t="s">
        <v>52</v>
      </c>
      <c r="BG154" s="8">
        <v>0.43404791959579869</v>
      </c>
      <c r="BH154" s="244" t="s">
        <v>1218</v>
      </c>
      <c r="BI154" s="62" t="s">
        <v>52</v>
      </c>
      <c r="BJ154" s="8">
        <v>1.4883570289742154</v>
      </c>
      <c r="BK154" s="8">
        <v>24.333333333333332</v>
      </c>
      <c r="BL154" s="244" t="s">
        <v>1218</v>
      </c>
      <c r="BM154" s="62" t="s">
        <v>640</v>
      </c>
      <c r="BN154" s="8">
        <v>0.50225931359440779</v>
      </c>
      <c r="BO154" s="8">
        <v>34.333333333333336</v>
      </c>
      <c r="BP154" s="244" t="s">
        <v>1218</v>
      </c>
      <c r="BQ154" s="13" t="s">
        <v>1521</v>
      </c>
      <c r="BR154" s="8">
        <v>0.37370923405175732</v>
      </c>
      <c r="BS154" s="8">
        <v>24.333333333333332</v>
      </c>
      <c r="BT154" s="64"/>
      <c r="BU154" s="74"/>
      <c r="BV154" s="8"/>
      <c r="BW154" s="8"/>
      <c r="BX154" s="64"/>
      <c r="BY154" s="76"/>
      <c r="BZ154" s="8"/>
      <c r="CA154" s="8"/>
      <c r="CB154" s="8"/>
      <c r="CC154" s="59"/>
      <c r="CD154" s="59"/>
      <c r="CE154" s="555"/>
      <c r="CF154" s="555"/>
      <c r="CG154" s="555"/>
      <c r="CH154" s="555"/>
      <c r="CI154" s="408"/>
      <c r="CJ154" s="408"/>
      <c r="CK154" s="555"/>
      <c r="CL154" s="59"/>
      <c r="CM154" s="8"/>
      <c r="CN154" s="8"/>
    </row>
    <row r="155" spans="1:92" x14ac:dyDescent="0.45">
      <c r="A155" s="9">
        <v>130</v>
      </c>
      <c r="B155" s="9" t="s">
        <v>232</v>
      </c>
      <c r="C155" s="243" t="s">
        <v>1836</v>
      </c>
      <c r="D155" s="246" t="s">
        <v>1804</v>
      </c>
      <c r="E155" s="54" t="s">
        <v>1806</v>
      </c>
      <c r="F155" s="56" t="s">
        <v>1969</v>
      </c>
      <c r="G155" s="78" t="s">
        <v>1793</v>
      </c>
      <c r="H155" s="9"/>
      <c r="I155" s="60">
        <v>199.15560251936228</v>
      </c>
      <c r="J155" s="60">
        <v>158.85030200949132</v>
      </c>
      <c r="K155" s="60">
        <v>182.55930230941541</v>
      </c>
      <c r="L155" s="47">
        <v>3391.4743304431113</v>
      </c>
      <c r="M155" s="47">
        <v>3219.015196484318</v>
      </c>
      <c r="N155" s="47">
        <v>3087.3838001012091</v>
      </c>
      <c r="O155" s="59">
        <v>24.9477908540862</v>
      </c>
      <c r="P155" s="59">
        <v>551.60695740933249</v>
      </c>
      <c r="Q155" s="59">
        <v>342.93129927473086</v>
      </c>
      <c r="R155" s="58"/>
      <c r="S155" s="71" t="s">
        <v>206</v>
      </c>
      <c r="T155" s="8">
        <v>20.118937841858777</v>
      </c>
      <c r="U155" s="71" t="s">
        <v>206</v>
      </c>
      <c r="V155" s="8">
        <v>16.765781534882315</v>
      </c>
      <c r="W155" s="64" t="s">
        <v>88</v>
      </c>
      <c r="X155" s="8">
        <v>8.1820000000000004</v>
      </c>
      <c r="Y155" s="244" t="s">
        <v>197</v>
      </c>
      <c r="Z155" s="8">
        <v>156.34136996510256</v>
      </c>
      <c r="AA155" s="62" t="s">
        <v>52</v>
      </c>
      <c r="AB155" s="8">
        <v>51.217472058412</v>
      </c>
      <c r="AC155" s="71" t="s">
        <v>206</v>
      </c>
      <c r="AD155" s="71" t="s">
        <v>197</v>
      </c>
      <c r="AE155" s="8">
        <v>22.110453011072313</v>
      </c>
      <c r="AF155" s="8">
        <v>18.899999999999999</v>
      </c>
      <c r="AG155" s="76" t="s">
        <v>88</v>
      </c>
      <c r="AH155" s="244" t="s">
        <v>197</v>
      </c>
      <c r="AI155" s="8">
        <v>21.065540135304762</v>
      </c>
      <c r="AJ155" s="8">
        <v>16.5</v>
      </c>
      <c r="AK155" s="71" t="s">
        <v>206</v>
      </c>
      <c r="AL155" s="13" t="s">
        <v>52</v>
      </c>
      <c r="AM155" s="8">
        <v>20.996690897421047</v>
      </c>
      <c r="AN155" s="8">
        <v>5.7</v>
      </c>
      <c r="AO155" s="65" t="s">
        <v>66</v>
      </c>
      <c r="AP155" s="244" t="s">
        <v>197</v>
      </c>
      <c r="AQ155" s="8">
        <v>20.930890623710397</v>
      </c>
      <c r="AR155" s="8">
        <v>15.8</v>
      </c>
      <c r="AS155" s="64" t="s">
        <v>253</v>
      </c>
      <c r="AT155" s="71" t="s">
        <v>197</v>
      </c>
      <c r="AU155" s="8">
        <v>20.930890623710397</v>
      </c>
      <c r="AV155" s="8">
        <v>15.8</v>
      </c>
      <c r="AW155" s="58"/>
      <c r="AX155" s="71" t="s">
        <v>206</v>
      </c>
      <c r="AY155" s="8">
        <v>19.640964395812311</v>
      </c>
      <c r="AZ155" s="71" t="s">
        <v>206</v>
      </c>
      <c r="BA155" s="8">
        <v>6.5469881319374368</v>
      </c>
      <c r="BB155" s="76" t="s">
        <v>88</v>
      </c>
      <c r="BC155" s="8">
        <v>3.3333333333333002</v>
      </c>
      <c r="BD155" s="71" t="s">
        <v>197</v>
      </c>
      <c r="BE155" s="8">
        <v>202.94378095463335</v>
      </c>
      <c r="BF155" s="244" t="s">
        <v>197</v>
      </c>
      <c r="BG155" s="8">
        <v>2.7059170793951113</v>
      </c>
      <c r="BH155" s="76" t="s">
        <v>253</v>
      </c>
      <c r="BI155" s="244" t="s">
        <v>197</v>
      </c>
      <c r="BJ155" s="8">
        <v>13.745958561239187</v>
      </c>
      <c r="BK155" s="8">
        <v>26</v>
      </c>
      <c r="BL155" s="244" t="s">
        <v>206</v>
      </c>
      <c r="BM155" s="244" t="s">
        <v>197</v>
      </c>
      <c r="BN155" s="8">
        <v>13.29022565374674</v>
      </c>
      <c r="BO155" s="8">
        <v>29.125</v>
      </c>
      <c r="BP155" s="76" t="s">
        <v>253</v>
      </c>
      <c r="BQ155" s="13" t="s">
        <v>52</v>
      </c>
      <c r="BR155" s="8">
        <v>12.881132177696202</v>
      </c>
      <c r="BS155" s="8">
        <v>24.333333333333332</v>
      </c>
      <c r="BT155" s="64" t="s">
        <v>253</v>
      </c>
      <c r="BU155" s="76" t="s">
        <v>175</v>
      </c>
      <c r="BV155" s="8">
        <v>12.712246148162498</v>
      </c>
      <c r="BW155" s="8">
        <v>21</v>
      </c>
      <c r="BX155" s="64" t="s">
        <v>88</v>
      </c>
      <c r="BY155" s="244" t="s">
        <v>197</v>
      </c>
      <c r="BZ155" s="8">
        <v>12.673331981276746</v>
      </c>
      <c r="CA155" s="8">
        <v>23.5</v>
      </c>
      <c r="CB155" s="8"/>
      <c r="CC155" s="59" t="s">
        <v>4243</v>
      </c>
      <c r="CD155" s="59" t="s">
        <v>4244</v>
      </c>
      <c r="CE155" s="555">
        <v>112.96312949701824</v>
      </c>
      <c r="CF155" s="555">
        <v>101.45938755185388</v>
      </c>
      <c r="CG155" s="555" t="s">
        <v>4241</v>
      </c>
      <c r="CH155" s="555" t="s">
        <v>4242</v>
      </c>
      <c r="CI155" s="408">
        <v>231.02970966545121</v>
      </c>
      <c r="CJ155" s="408">
        <v>211.72550721812115</v>
      </c>
      <c r="CK155" s="555" t="s">
        <v>4240</v>
      </c>
      <c r="CL155" s="59"/>
      <c r="CM155" s="8">
        <v>342.93129927473086</v>
      </c>
      <c r="CN155" s="8">
        <v>282.95013962015526</v>
      </c>
    </row>
    <row r="156" spans="1:92" x14ac:dyDescent="0.45">
      <c r="A156" s="9">
        <v>131</v>
      </c>
      <c r="B156" s="9" t="s">
        <v>136</v>
      </c>
      <c r="C156" s="244" t="s">
        <v>1827</v>
      </c>
      <c r="D156" s="63"/>
      <c r="E156" s="56" t="s">
        <v>1949</v>
      </c>
      <c r="F156" s="244" t="s">
        <v>1805</v>
      </c>
      <c r="G156" s="247" t="s">
        <v>1799</v>
      </c>
      <c r="H156" s="9"/>
      <c r="I156" s="60">
        <v>142.25400179954448</v>
      </c>
      <c r="J156" s="60">
        <v>149.36670188952169</v>
      </c>
      <c r="K156" s="60">
        <v>230.76760291926104</v>
      </c>
      <c r="L156" s="47">
        <v>2641.063284455724</v>
      </c>
      <c r="M156" s="47">
        <v>2886.2154601855518</v>
      </c>
      <c r="N156" s="47">
        <v>3098.6227234191924</v>
      </c>
      <c r="O156" s="59">
        <v>29.889800511979825</v>
      </c>
      <c r="P156" s="59">
        <v>495.82963100626546</v>
      </c>
      <c r="Q156" s="59">
        <v>291.3843402648609</v>
      </c>
      <c r="R156" s="58"/>
      <c r="S156" s="72" t="s">
        <v>240</v>
      </c>
      <c r="T156" s="8">
        <v>11.242288129567202</v>
      </c>
      <c r="U156" s="72" t="s">
        <v>109</v>
      </c>
      <c r="V156" s="8">
        <v>10.594711231080742</v>
      </c>
      <c r="W156" s="72" t="s">
        <v>5461</v>
      </c>
      <c r="X156" s="8">
        <v>10</v>
      </c>
      <c r="Y156" s="244" t="s">
        <v>3539</v>
      </c>
      <c r="Z156" s="8">
        <v>111.9581214036447</v>
      </c>
      <c r="AA156" s="62" t="s">
        <v>52</v>
      </c>
      <c r="AB156" s="8">
        <v>36.992071878457551</v>
      </c>
      <c r="AC156" s="71" t="s">
        <v>121</v>
      </c>
      <c r="AD156" s="72" t="s">
        <v>132</v>
      </c>
      <c r="AE156" s="8">
        <v>16.588589502547435</v>
      </c>
      <c r="AF156" s="8">
        <v>13.1</v>
      </c>
      <c r="AG156" s="244" t="s">
        <v>121</v>
      </c>
      <c r="AH156" s="244" t="s">
        <v>197</v>
      </c>
      <c r="AI156" s="8">
        <v>16.339137028824915</v>
      </c>
      <c r="AJ156" s="8">
        <v>13.3</v>
      </c>
      <c r="AK156" s="71" t="s">
        <v>121</v>
      </c>
      <c r="AL156" s="71" t="s">
        <v>218</v>
      </c>
      <c r="AM156" s="8">
        <v>16.29183003607249</v>
      </c>
      <c r="AN156" s="8">
        <v>6.7</v>
      </c>
      <c r="AO156" s="72" t="s">
        <v>109</v>
      </c>
      <c r="AP156" s="247" t="s">
        <v>132</v>
      </c>
      <c r="AQ156" s="8">
        <v>15.940286676168201</v>
      </c>
      <c r="AR156" s="8">
        <v>14.8</v>
      </c>
      <c r="AS156" s="72" t="s">
        <v>109</v>
      </c>
      <c r="AT156" s="71" t="s">
        <v>218</v>
      </c>
      <c r="AU156" s="8">
        <v>15.846322372239117</v>
      </c>
      <c r="AV156" s="8">
        <v>7.3250000000000002</v>
      </c>
      <c r="AW156" s="58"/>
      <c r="AX156" s="72" t="s">
        <v>240</v>
      </c>
      <c r="AY156" s="8">
        <v>10.986230926328023</v>
      </c>
      <c r="AZ156" s="72" t="s">
        <v>109</v>
      </c>
      <c r="BA156" s="8">
        <v>4.3835342491275648</v>
      </c>
      <c r="BB156" s="247" t="s">
        <v>240</v>
      </c>
      <c r="BC156" s="8">
        <v>3.3333333333333002</v>
      </c>
      <c r="BD156" s="71" t="s">
        <v>5539</v>
      </c>
      <c r="BE156" s="8">
        <v>145.24555782473811</v>
      </c>
      <c r="BF156" s="244" t="s">
        <v>3591</v>
      </c>
      <c r="BG156" s="8">
        <v>1.9366074376631748</v>
      </c>
      <c r="BH156" s="244" t="s">
        <v>121</v>
      </c>
      <c r="BI156" s="244" t="s">
        <v>197</v>
      </c>
      <c r="BJ156" s="8">
        <v>9.7486211106719871</v>
      </c>
      <c r="BK156" s="8">
        <v>26</v>
      </c>
      <c r="BL156" s="244" t="s">
        <v>121</v>
      </c>
      <c r="BM156" s="247" t="s">
        <v>132</v>
      </c>
      <c r="BN156" s="8">
        <v>9.7486211106719871</v>
      </c>
      <c r="BO156" s="8">
        <v>26</v>
      </c>
      <c r="BP156" s="247" t="s">
        <v>240</v>
      </c>
      <c r="BQ156" s="71" t="s">
        <v>197</v>
      </c>
      <c r="BR156" s="8">
        <v>9.6869059477531199</v>
      </c>
      <c r="BS156" s="8">
        <v>23.5</v>
      </c>
      <c r="BT156" s="72" t="s">
        <v>240</v>
      </c>
      <c r="BU156" s="247" t="s">
        <v>132</v>
      </c>
      <c r="BV156" s="8">
        <v>9.6869059477531199</v>
      </c>
      <c r="BW156" s="8">
        <v>23.5</v>
      </c>
      <c r="BX156" s="71" t="s">
        <v>121</v>
      </c>
      <c r="BY156" s="247" t="s">
        <v>189</v>
      </c>
      <c r="BZ156" s="8">
        <v>9.3218591052733526</v>
      </c>
      <c r="CA156" s="8">
        <v>19.333333333333332</v>
      </c>
      <c r="CB156" s="8"/>
      <c r="CC156" s="59" t="s">
        <v>4248</v>
      </c>
      <c r="CD156" s="59" t="s">
        <v>4249</v>
      </c>
      <c r="CE156" s="555">
        <v>138.43145115755934</v>
      </c>
      <c r="CF156" s="555">
        <v>125.54122720847724</v>
      </c>
      <c r="CG156" s="555" t="s">
        <v>4246</v>
      </c>
      <c r="CH156" s="555" t="s">
        <v>4247</v>
      </c>
      <c r="CI156" s="408">
        <v>277.09957148035926</v>
      </c>
      <c r="CJ156" s="408">
        <v>237.69906183273116</v>
      </c>
      <c r="CK156" s="555" t="s">
        <v>4245</v>
      </c>
      <c r="CL156" s="59"/>
      <c r="CM156" s="8">
        <v>291.3843402648609</v>
      </c>
      <c r="CN156" s="8">
        <v>237.69906183273116</v>
      </c>
    </row>
    <row r="157" spans="1:92" x14ac:dyDescent="0.45">
      <c r="A157" s="9">
        <v>132</v>
      </c>
      <c r="B157" s="9" t="s">
        <v>1216</v>
      </c>
      <c r="C157" s="62" t="s">
        <v>1790</v>
      </c>
      <c r="D157" s="63"/>
      <c r="E157" s="56" t="s">
        <v>1798</v>
      </c>
      <c r="F157" s="75"/>
      <c r="G157" s="75" t="s">
        <v>1789</v>
      </c>
      <c r="H157" s="9"/>
      <c r="I157" s="60">
        <v>83.771801059731743</v>
      </c>
      <c r="J157" s="60">
        <v>83.771801059731743</v>
      </c>
      <c r="K157" s="60">
        <v>117.75470148962293</v>
      </c>
      <c r="L157" s="47">
        <v>832.02410179464664</v>
      </c>
      <c r="M157" s="47">
        <v>880.60802895587744</v>
      </c>
      <c r="N157" s="47">
        <v>921.50994796406792</v>
      </c>
      <c r="O157" s="59">
        <v>9.0436941747374533</v>
      </c>
      <c r="P157" s="59">
        <v>0</v>
      </c>
      <c r="Q157" s="59">
        <v>0</v>
      </c>
      <c r="R157" s="58"/>
      <c r="S157" s="13" t="s">
        <v>1215</v>
      </c>
      <c r="T157" s="8">
        <v>1</v>
      </c>
      <c r="U157" s="13" t="s">
        <v>1215</v>
      </c>
      <c r="V157" s="8">
        <v>0.44843049327354262</v>
      </c>
      <c r="W157" s="13"/>
      <c r="X157" s="8"/>
      <c r="Y157" s="62" t="s">
        <v>640</v>
      </c>
      <c r="Z157" s="8">
        <v>18.592078222543666</v>
      </c>
      <c r="AA157" s="62" t="s">
        <v>640</v>
      </c>
      <c r="AB157" s="8">
        <v>8.4509446466107558</v>
      </c>
      <c r="AC157" s="13" t="s">
        <v>1215</v>
      </c>
      <c r="AD157" s="13" t="s">
        <v>640</v>
      </c>
      <c r="AE157" s="8">
        <v>0</v>
      </c>
      <c r="AF157" s="8">
        <v>0</v>
      </c>
      <c r="AG157" s="76"/>
      <c r="AH157" s="74"/>
      <c r="AI157" s="8"/>
      <c r="AJ157" s="8"/>
      <c r="AK157" s="13"/>
      <c r="AL157" s="13"/>
      <c r="AM157" s="8"/>
      <c r="AN157" s="8"/>
      <c r="AO157" s="13"/>
      <c r="AP157" s="76"/>
      <c r="AQ157" s="8"/>
      <c r="AR157" s="8"/>
      <c r="AS157" s="13"/>
      <c r="AT157" s="13"/>
      <c r="AU157" s="8"/>
      <c r="AV157" s="8"/>
      <c r="AW157" s="58"/>
      <c r="AX157" s="13" t="s">
        <v>1215</v>
      </c>
      <c r="AY157" s="8">
        <v>1</v>
      </c>
      <c r="AZ157" s="13" t="s">
        <v>1215</v>
      </c>
      <c r="BA157" s="8">
        <v>0.33333333333333331</v>
      </c>
      <c r="BB157" s="76"/>
      <c r="BC157" s="8"/>
      <c r="BD157" s="13" t="s">
        <v>640</v>
      </c>
      <c r="BE157" s="8">
        <v>23.869701689306766</v>
      </c>
      <c r="BF157" s="62" t="s">
        <v>640</v>
      </c>
      <c r="BG157" s="8">
        <v>0.23869701689306766</v>
      </c>
      <c r="BH157" s="62" t="s">
        <v>1215</v>
      </c>
      <c r="BI157" s="62" t="s">
        <v>640</v>
      </c>
      <c r="BJ157" s="8">
        <v>0</v>
      </c>
      <c r="BK157" s="8">
        <v>0</v>
      </c>
      <c r="BL157" s="76"/>
      <c r="BM157" s="76"/>
      <c r="BN157" s="8"/>
      <c r="BO157" s="8"/>
      <c r="BP157" s="76"/>
      <c r="BQ157" s="13"/>
      <c r="BR157" s="8"/>
      <c r="BS157" s="8"/>
      <c r="BT157" s="13"/>
      <c r="BU157" s="74"/>
      <c r="BV157" s="8"/>
      <c r="BW157" s="8"/>
      <c r="BX157" s="13"/>
      <c r="BY157" s="76"/>
      <c r="BZ157" s="8"/>
      <c r="CA157" s="8"/>
      <c r="CB157" s="8"/>
      <c r="CC157" s="59"/>
      <c r="CD157" s="59"/>
      <c r="CE157" s="555"/>
      <c r="CF157" s="555"/>
      <c r="CG157" s="555"/>
      <c r="CH157" s="555"/>
      <c r="CI157" s="408"/>
      <c r="CJ157" s="408"/>
      <c r="CK157" s="555"/>
      <c r="CL157" s="8"/>
      <c r="CM157" s="8"/>
      <c r="CN157" s="8"/>
    </row>
    <row r="158" spans="1:92" x14ac:dyDescent="0.45">
      <c r="A158" s="9">
        <v>133</v>
      </c>
      <c r="B158" s="9" t="s">
        <v>1214</v>
      </c>
      <c r="C158" s="62" t="s">
        <v>1790</v>
      </c>
      <c r="D158" s="63"/>
      <c r="E158" s="56" t="s">
        <v>1798</v>
      </c>
      <c r="F158" s="75"/>
      <c r="G158" s="75" t="s">
        <v>1789</v>
      </c>
      <c r="H158" s="9"/>
      <c r="I158" s="60">
        <v>94.045701189698846</v>
      </c>
      <c r="J158" s="60">
        <v>101.94870128967354</v>
      </c>
      <c r="K158" s="60">
        <v>127.23830160959255</v>
      </c>
      <c r="L158" s="47">
        <v>1071.1214819592265</v>
      </c>
      <c r="M158" s="47">
        <v>1141.7184169722943</v>
      </c>
      <c r="N158" s="47">
        <v>1201.5316867470606</v>
      </c>
      <c r="O158" s="59">
        <v>11.749625956848407</v>
      </c>
      <c r="P158" s="59">
        <v>135.13031434308931</v>
      </c>
      <c r="Q158" s="59">
        <v>73.010359725762029</v>
      </c>
      <c r="R158" s="58"/>
      <c r="S158" s="13" t="s">
        <v>290</v>
      </c>
      <c r="T158" s="8">
        <v>5.5141936571055448</v>
      </c>
      <c r="U158" s="13" t="s">
        <v>127</v>
      </c>
      <c r="V158" s="8">
        <v>7.6427420713819307</v>
      </c>
      <c r="W158" s="13" t="s">
        <v>290</v>
      </c>
      <c r="X158" s="8">
        <v>12.5</v>
      </c>
      <c r="Y158" s="62" t="s">
        <v>1553</v>
      </c>
      <c r="Z158" s="8">
        <v>51.784678642437378</v>
      </c>
      <c r="AA158" s="62" t="s">
        <v>1553</v>
      </c>
      <c r="AB158" s="8">
        <v>17.85678573877151</v>
      </c>
      <c r="AC158" s="13" t="s">
        <v>290</v>
      </c>
      <c r="AD158" s="13" t="s">
        <v>1553</v>
      </c>
      <c r="AE158" s="8">
        <v>11.50081839535726</v>
      </c>
      <c r="AF158" s="8">
        <v>6.9</v>
      </c>
      <c r="AG158" s="62" t="s">
        <v>127</v>
      </c>
      <c r="AH158" s="62" t="s">
        <v>1553</v>
      </c>
      <c r="AI158" s="8">
        <v>11.392201139157851</v>
      </c>
      <c r="AJ158" s="8">
        <v>7.9</v>
      </c>
      <c r="AK158" s="13" t="s">
        <v>127</v>
      </c>
      <c r="AL158" s="13" t="s">
        <v>1466</v>
      </c>
      <c r="AM158" s="8">
        <v>10.450226228315177</v>
      </c>
      <c r="AN158" s="8">
        <v>5.2333333333333334</v>
      </c>
      <c r="AO158" s="13" t="s">
        <v>290</v>
      </c>
      <c r="AP158" s="62" t="s">
        <v>1466</v>
      </c>
      <c r="AQ158" s="8">
        <v>10.422121725677695</v>
      </c>
      <c r="AR158" s="8">
        <v>4.5666666666666664</v>
      </c>
      <c r="AS158" s="13" t="s">
        <v>127</v>
      </c>
      <c r="AT158" s="13" t="s">
        <v>120</v>
      </c>
      <c r="AU158" s="8">
        <v>9.3679695878463125</v>
      </c>
      <c r="AV158" s="8">
        <v>7.8</v>
      </c>
      <c r="AW158" s="58"/>
      <c r="AX158" s="13" t="s">
        <v>290</v>
      </c>
      <c r="AY158" s="8">
        <v>4.6677823463982548</v>
      </c>
      <c r="AZ158" s="13" t="s">
        <v>127</v>
      </c>
      <c r="BA158" s="8">
        <v>3.2006694078389533</v>
      </c>
      <c r="BB158" s="62" t="s">
        <v>290</v>
      </c>
      <c r="BC158" s="8">
        <v>3.5</v>
      </c>
      <c r="BD158" s="13" t="s">
        <v>1553</v>
      </c>
      <c r="BE158" s="8">
        <v>67.020082235168587</v>
      </c>
      <c r="BF158" s="62" t="s">
        <v>1466</v>
      </c>
      <c r="BG158" s="8">
        <v>1.2860968044794017</v>
      </c>
      <c r="BH158" s="62" t="s">
        <v>290</v>
      </c>
      <c r="BI158" s="62" t="s">
        <v>1466</v>
      </c>
      <c r="BJ158" s="8">
        <v>6.2138454444336668</v>
      </c>
      <c r="BK158" s="8">
        <v>11</v>
      </c>
      <c r="BL158" s="62" t="s">
        <v>290</v>
      </c>
      <c r="BM158" s="62" t="s">
        <v>1553</v>
      </c>
      <c r="BN158" s="8">
        <v>6.2040051683596928</v>
      </c>
      <c r="BO158" s="8">
        <v>16.714285714285715</v>
      </c>
      <c r="BP158" s="62" t="s">
        <v>127</v>
      </c>
      <c r="BQ158" s="13" t="s">
        <v>1466</v>
      </c>
      <c r="BR158" s="8">
        <v>5.4608163672411214</v>
      </c>
      <c r="BS158" s="8">
        <v>18.5</v>
      </c>
      <c r="BT158" s="13" t="s">
        <v>127</v>
      </c>
      <c r="BU158" s="62" t="s">
        <v>1553</v>
      </c>
      <c r="BV158" s="8">
        <v>5.4399470509031511</v>
      </c>
      <c r="BW158" s="8">
        <v>28.5</v>
      </c>
      <c r="BX158" s="13" t="s">
        <v>290</v>
      </c>
      <c r="BY158" s="62" t="s">
        <v>120</v>
      </c>
      <c r="BZ158" s="8">
        <v>4.8873653517039095</v>
      </c>
      <c r="CA158" s="8">
        <v>16.714285714285715</v>
      </c>
      <c r="CB158" s="8"/>
      <c r="CC158" s="59" t="s">
        <v>5638</v>
      </c>
      <c r="CD158" s="59"/>
      <c r="CE158" s="555">
        <v>73.010359725762029</v>
      </c>
      <c r="CF158" s="555">
        <v>52.268665197195375</v>
      </c>
      <c r="CG158" s="555"/>
      <c r="CH158" s="555"/>
      <c r="CI158" s="408"/>
      <c r="CJ158" s="408"/>
      <c r="CK158" s="555"/>
      <c r="CL158" s="59"/>
      <c r="CM158" s="8"/>
      <c r="CN158" s="8"/>
    </row>
    <row r="159" spans="1:92" x14ac:dyDescent="0.45">
      <c r="A159" s="9">
        <v>134</v>
      </c>
      <c r="B159" s="9" t="s">
        <v>199</v>
      </c>
      <c r="C159" s="244" t="s">
        <v>1805</v>
      </c>
      <c r="D159" s="63"/>
      <c r="E159" s="246" t="s">
        <v>1900</v>
      </c>
      <c r="F159" s="57" t="s">
        <v>1901</v>
      </c>
      <c r="G159" s="224"/>
      <c r="H159" s="9"/>
      <c r="I159" s="60">
        <v>173.86600219944324</v>
      </c>
      <c r="J159" s="60">
        <v>139.09280175955459</v>
      </c>
      <c r="K159" s="60">
        <v>230.76760291926104</v>
      </c>
      <c r="L159" s="47">
        <v>3114.9739230361874</v>
      </c>
      <c r="M159" s="47">
        <v>3146.2708620778399</v>
      </c>
      <c r="N159" s="47">
        <v>3171.5346649258613</v>
      </c>
      <c r="O159" s="59">
        <v>28.08493246141191</v>
      </c>
      <c r="P159" s="59">
        <v>551.00332209454064</v>
      </c>
      <c r="Q159" s="59">
        <v>328.39035060149598</v>
      </c>
      <c r="R159" s="58"/>
      <c r="S159" s="71" t="s">
        <v>121</v>
      </c>
      <c r="T159" s="8">
        <v>6.2159800659832971</v>
      </c>
      <c r="U159" s="71" t="s">
        <v>121</v>
      </c>
      <c r="V159" s="8">
        <v>12.431960131966594</v>
      </c>
      <c r="W159" s="71" t="s">
        <v>121</v>
      </c>
      <c r="X159" s="8">
        <v>10</v>
      </c>
      <c r="Y159" s="244" t="s">
        <v>197</v>
      </c>
      <c r="Z159" s="8">
        <v>136.61548171556572</v>
      </c>
      <c r="AA159" s="244" t="s">
        <v>197</v>
      </c>
      <c r="AB159" s="8">
        <v>41.398630822898703</v>
      </c>
      <c r="AC159" s="71" t="s">
        <v>121</v>
      </c>
      <c r="AD159" s="71" t="s">
        <v>197</v>
      </c>
      <c r="AE159" s="8">
        <v>19.61917917558133</v>
      </c>
      <c r="AF159" s="8">
        <v>13.3</v>
      </c>
      <c r="AG159" s="244" t="s">
        <v>121</v>
      </c>
      <c r="AH159" s="244" t="s">
        <v>305</v>
      </c>
      <c r="AI159" s="8">
        <v>18.076369636889481</v>
      </c>
      <c r="AJ159" s="8">
        <v>5.2333333333333334</v>
      </c>
      <c r="AK159" s="71" t="s">
        <v>121</v>
      </c>
      <c r="AL159" s="13" t="s">
        <v>1553</v>
      </c>
      <c r="AM159" s="8">
        <v>17.898671094883852</v>
      </c>
      <c r="AN159" s="8">
        <v>7.9</v>
      </c>
      <c r="AO159" s="71" t="s">
        <v>121</v>
      </c>
      <c r="AP159" s="244" t="s">
        <v>237</v>
      </c>
      <c r="AQ159" s="8">
        <v>16.607746534585264</v>
      </c>
      <c r="AR159" s="8">
        <v>8.1999999999999993</v>
      </c>
      <c r="AS159" s="49"/>
      <c r="AT159" s="49"/>
      <c r="AU159" s="8"/>
      <c r="AV159" s="8"/>
      <c r="AW159" s="58"/>
      <c r="AX159" s="71" t="s">
        <v>121</v>
      </c>
      <c r="AY159" s="8">
        <v>5.0684644514669719</v>
      </c>
      <c r="AZ159" s="71" t="s">
        <v>121</v>
      </c>
      <c r="BA159" s="8">
        <v>5.0684644514669719</v>
      </c>
      <c r="BB159" s="244" t="s">
        <v>121</v>
      </c>
      <c r="BC159" s="8">
        <v>3</v>
      </c>
      <c r="BD159" s="71" t="s">
        <v>197</v>
      </c>
      <c r="BE159" s="8">
        <v>177.30012623023546</v>
      </c>
      <c r="BF159" s="244" t="s">
        <v>197</v>
      </c>
      <c r="BG159" s="8">
        <v>2.3640016830698061</v>
      </c>
      <c r="BH159" s="244" t="s">
        <v>121</v>
      </c>
      <c r="BI159" s="244" t="s">
        <v>197</v>
      </c>
      <c r="BJ159" s="8">
        <v>11.69275913526576</v>
      </c>
      <c r="BK159" s="8">
        <v>26</v>
      </c>
      <c r="BL159" s="244" t="s">
        <v>121</v>
      </c>
      <c r="BM159" s="62" t="s">
        <v>1553</v>
      </c>
      <c r="BN159" s="8">
        <v>10.118972046391489</v>
      </c>
      <c r="BO159" s="8">
        <v>19.333333333333332</v>
      </c>
      <c r="BP159" s="244" t="s">
        <v>121</v>
      </c>
      <c r="BQ159" s="71" t="s">
        <v>305</v>
      </c>
      <c r="BR159" s="8">
        <v>10.100512588807701</v>
      </c>
      <c r="BS159" s="8">
        <v>12.666666666666666</v>
      </c>
      <c r="BT159" s="71" t="s">
        <v>121</v>
      </c>
      <c r="BU159" s="244" t="s">
        <v>237</v>
      </c>
      <c r="BV159" s="8">
        <v>9.3952441062016874</v>
      </c>
      <c r="BW159" s="8">
        <v>21</v>
      </c>
      <c r="BX159" s="49"/>
      <c r="BY159" s="76"/>
      <c r="BZ159" s="8"/>
      <c r="CA159" s="8"/>
      <c r="CB159" s="8"/>
      <c r="CC159" s="59" t="s">
        <v>4253</v>
      </c>
      <c r="CD159" s="59" t="s">
        <v>4254</v>
      </c>
      <c r="CE159" s="555">
        <v>122.42291103912758</v>
      </c>
      <c r="CF159" s="555">
        <v>110.0655883305632</v>
      </c>
      <c r="CG159" s="555" t="s">
        <v>4251</v>
      </c>
      <c r="CH159" s="555" t="s">
        <v>4252</v>
      </c>
      <c r="CI159" s="408">
        <v>250.32053116708138</v>
      </c>
      <c r="CJ159" s="408">
        <v>228.803375452875</v>
      </c>
      <c r="CK159" s="555" t="s">
        <v>4250</v>
      </c>
      <c r="CL159" s="59"/>
      <c r="CM159" s="8">
        <v>328.39035060149598</v>
      </c>
      <c r="CN159" s="8">
        <v>269.78391689309711</v>
      </c>
    </row>
    <row r="160" spans="1:92" x14ac:dyDescent="0.45">
      <c r="A160" s="9">
        <v>135</v>
      </c>
      <c r="B160" s="9" t="s">
        <v>302</v>
      </c>
      <c r="C160" s="246" t="s">
        <v>1804</v>
      </c>
      <c r="D160" s="63"/>
      <c r="E160" s="78" t="s">
        <v>1793</v>
      </c>
      <c r="F160" s="243" t="s">
        <v>1910</v>
      </c>
      <c r="G160" s="224"/>
      <c r="H160" s="9"/>
      <c r="I160" s="60">
        <v>195.20410246937493</v>
      </c>
      <c r="J160" s="60">
        <v>155.68910196950145</v>
      </c>
      <c r="K160" s="60">
        <v>140.67340177954952</v>
      </c>
      <c r="L160" s="47">
        <v>2888.8436817125485</v>
      </c>
      <c r="M160" s="47">
        <v>2634.1434943056411</v>
      </c>
      <c r="N160" s="47">
        <v>2446.6493925239934</v>
      </c>
      <c r="O160" s="59">
        <v>18.860153858494559</v>
      </c>
      <c r="P160" s="59">
        <v>415.07045907742446</v>
      </c>
      <c r="Q160" s="59">
        <v>265.84075246535048</v>
      </c>
      <c r="R160" s="58"/>
      <c r="S160" s="49" t="s">
        <v>1470</v>
      </c>
      <c r="T160" s="8">
        <v>17.397144607427492</v>
      </c>
      <c r="U160" s="49" t="s">
        <v>115</v>
      </c>
      <c r="V160" s="8">
        <v>11.426871790135413</v>
      </c>
      <c r="W160" s="49" t="s">
        <v>115</v>
      </c>
      <c r="X160" s="8">
        <v>13.333</v>
      </c>
      <c r="Y160" s="246" t="s">
        <v>222</v>
      </c>
      <c r="Z160" s="8">
        <v>118.12246148162495</v>
      </c>
      <c r="AA160" s="246" t="s">
        <v>222</v>
      </c>
      <c r="AB160" s="8">
        <v>49.217692284010397</v>
      </c>
      <c r="AC160" s="49" t="s">
        <v>115</v>
      </c>
      <c r="AD160" s="49" t="s">
        <v>182</v>
      </c>
      <c r="AE160" s="8">
        <v>22.007798143729243</v>
      </c>
      <c r="AF160" s="8">
        <v>6.25</v>
      </c>
      <c r="AG160" s="246" t="s">
        <v>1470</v>
      </c>
      <c r="AH160" s="246" t="s">
        <v>182</v>
      </c>
      <c r="AI160" s="8">
        <v>21.573694968020181</v>
      </c>
      <c r="AJ160" s="8">
        <v>6.3095238095238093</v>
      </c>
      <c r="AK160" s="49" t="s">
        <v>115</v>
      </c>
      <c r="AL160" s="49" t="s">
        <v>301</v>
      </c>
      <c r="AM160" s="8">
        <v>21.139355887678953</v>
      </c>
      <c r="AN160" s="8">
        <v>5</v>
      </c>
      <c r="AO160" s="49" t="s">
        <v>1470</v>
      </c>
      <c r="AP160" s="246" t="s">
        <v>301</v>
      </c>
      <c r="AQ160" s="8">
        <v>20.783871680048161</v>
      </c>
      <c r="AR160" s="8">
        <v>5.0396825396825404</v>
      </c>
      <c r="AS160" s="49" t="s">
        <v>115</v>
      </c>
      <c r="AT160" s="49" t="s">
        <v>222</v>
      </c>
      <c r="AU160" s="8">
        <v>20.318829553400118</v>
      </c>
      <c r="AV160" s="8">
        <v>10.199999999999999</v>
      </c>
      <c r="AW160" s="58"/>
      <c r="AX160" s="49" t="s">
        <v>1470</v>
      </c>
      <c r="AY160" s="8">
        <v>19.271103991133494</v>
      </c>
      <c r="AZ160" s="49" t="s">
        <v>1470</v>
      </c>
      <c r="BA160" s="8">
        <v>4.8177759977833734</v>
      </c>
      <c r="BB160" s="246" t="s">
        <v>115</v>
      </c>
      <c r="BC160" s="8">
        <v>4.5</v>
      </c>
      <c r="BD160" s="49" t="s">
        <v>222</v>
      </c>
      <c r="BE160" s="8">
        <v>153.25919992611244</v>
      </c>
      <c r="BF160" s="246" t="s">
        <v>222</v>
      </c>
      <c r="BG160" s="8">
        <v>2.5543199987685408</v>
      </c>
      <c r="BH160" s="246" t="s">
        <v>1470</v>
      </c>
      <c r="BI160" s="246" t="s">
        <v>222</v>
      </c>
      <c r="BJ160" s="8">
        <v>14.09536499330394</v>
      </c>
      <c r="BK160" s="8">
        <v>16</v>
      </c>
      <c r="BL160" s="246" t="s">
        <v>1470</v>
      </c>
      <c r="BM160" s="246" t="s">
        <v>182</v>
      </c>
      <c r="BN160" s="8">
        <v>13.849335586645598</v>
      </c>
      <c r="BO160" s="8">
        <v>14.75</v>
      </c>
      <c r="BP160" s="246" t="s">
        <v>115</v>
      </c>
      <c r="BQ160" s="49" t="s">
        <v>222</v>
      </c>
      <c r="BR160" s="8">
        <v>13.282165575209413</v>
      </c>
      <c r="BS160" s="8">
        <v>14.333333333333334</v>
      </c>
      <c r="BT160" s="49" t="s">
        <v>115</v>
      </c>
      <c r="BU160" s="246" t="s">
        <v>182</v>
      </c>
      <c r="BV160" s="8">
        <v>13.012833607391569</v>
      </c>
      <c r="BW160" s="8">
        <v>13.222222222222221</v>
      </c>
      <c r="BX160" s="49" t="s">
        <v>1470</v>
      </c>
      <c r="BY160" s="246" t="s">
        <v>301</v>
      </c>
      <c r="BZ160" s="8">
        <v>12.585180402207024</v>
      </c>
      <c r="CA160" s="8">
        <v>12.25</v>
      </c>
      <c r="CB160" s="8"/>
      <c r="CC160" s="59" t="s">
        <v>4258</v>
      </c>
      <c r="CD160" s="59" t="s">
        <v>4259</v>
      </c>
      <c r="CE160" s="555">
        <v>107.50582141927624</v>
      </c>
      <c r="CF160" s="555">
        <v>97.044915690287553</v>
      </c>
      <c r="CG160" s="555" t="s">
        <v>4256</v>
      </c>
      <c r="CH160" s="555" t="s">
        <v>4257</v>
      </c>
      <c r="CI160" s="408">
        <v>223.58489505126735</v>
      </c>
      <c r="CJ160" s="408">
        <v>206.65673762499088</v>
      </c>
      <c r="CK160" s="555" t="s">
        <v>4255</v>
      </c>
      <c r="CL160" s="59"/>
      <c r="CM160" s="8">
        <v>265.84075246535048</v>
      </c>
      <c r="CN160" s="8">
        <v>213.38725431929691</v>
      </c>
    </row>
    <row r="161" spans="1:92" x14ac:dyDescent="0.45">
      <c r="A161" s="9">
        <v>136</v>
      </c>
      <c r="B161" s="9" t="s">
        <v>37</v>
      </c>
      <c r="C161" s="73" t="s">
        <v>1802</v>
      </c>
      <c r="D161" s="63"/>
      <c r="E161" s="78" t="s">
        <v>1897</v>
      </c>
      <c r="F161" s="245" t="s">
        <v>1898</v>
      </c>
      <c r="G161" s="224"/>
      <c r="H161" s="9"/>
      <c r="I161" s="60">
        <v>206.26830260933949</v>
      </c>
      <c r="J161" s="60">
        <v>153.31820193950904</v>
      </c>
      <c r="K161" s="60">
        <v>140.67340177954952</v>
      </c>
      <c r="L161" s="47">
        <v>3029.2516165680195</v>
      </c>
      <c r="M161" s="47">
        <v>2704.9472564463281</v>
      </c>
      <c r="N161" s="47">
        <v>2470.6860526810951</v>
      </c>
      <c r="O161" s="59">
        <v>18.611124176688463</v>
      </c>
      <c r="P161" s="59">
        <v>474.31435695883198</v>
      </c>
      <c r="Q161" s="59">
        <v>314.04543923747838</v>
      </c>
      <c r="R161" s="58"/>
      <c r="S161" s="68" t="s">
        <v>36</v>
      </c>
      <c r="T161" s="8">
        <v>18.326537419184515</v>
      </c>
      <c r="U161" s="68" t="s">
        <v>36</v>
      </c>
      <c r="V161" s="8">
        <v>16.660488562895011</v>
      </c>
      <c r="W161" s="68" t="s">
        <v>138</v>
      </c>
      <c r="X161" s="8">
        <v>10</v>
      </c>
      <c r="Y161" s="73" t="s">
        <v>48</v>
      </c>
      <c r="Z161" s="8">
        <v>199.0175705049659</v>
      </c>
      <c r="AA161" s="73" t="s">
        <v>48</v>
      </c>
      <c r="AB161" s="8">
        <v>49.754392626241476</v>
      </c>
      <c r="AC161" s="68" t="s">
        <v>36</v>
      </c>
      <c r="AD161" s="68" t="s">
        <v>48</v>
      </c>
      <c r="AE161" s="8">
        <v>25.485529646454072</v>
      </c>
      <c r="AF161" s="8">
        <v>15</v>
      </c>
      <c r="AG161" s="73" t="s">
        <v>138</v>
      </c>
      <c r="AH161" s="73" t="s">
        <v>48</v>
      </c>
      <c r="AI161" s="8">
        <v>23.769896576469257</v>
      </c>
      <c r="AJ161" s="8">
        <v>14</v>
      </c>
      <c r="AK161" s="68" t="s">
        <v>36</v>
      </c>
      <c r="AL161" s="68" t="s">
        <v>19</v>
      </c>
      <c r="AM161" s="8">
        <v>23.521759762084887</v>
      </c>
      <c r="AN161" s="8">
        <v>15.200000000000001</v>
      </c>
      <c r="AO161" s="68" t="s">
        <v>36</v>
      </c>
      <c r="AP161" s="73" t="s">
        <v>76</v>
      </c>
      <c r="AQ161" s="8">
        <v>23.281217427512356</v>
      </c>
      <c r="AR161" s="8">
        <v>7.7000000000000011</v>
      </c>
      <c r="AS161" s="68" t="s">
        <v>36</v>
      </c>
      <c r="AT161" s="13" t="s">
        <v>1553</v>
      </c>
      <c r="AU161" s="8">
        <v>22.077788484538729</v>
      </c>
      <c r="AV161" s="8">
        <v>8.4</v>
      </c>
      <c r="AW161" s="58"/>
      <c r="AX161" s="68" t="s">
        <v>36</v>
      </c>
      <c r="AY161" s="8">
        <v>15.480034843175632</v>
      </c>
      <c r="AZ161" s="68" t="s">
        <v>138</v>
      </c>
      <c r="BA161" s="8">
        <v>5.3266782810585438</v>
      </c>
      <c r="BB161" s="73" t="s">
        <v>36</v>
      </c>
      <c r="BC161" s="8">
        <v>3.3333333333333002</v>
      </c>
      <c r="BD161" s="68" t="s">
        <v>19</v>
      </c>
      <c r="BE161" s="8">
        <v>226.24498644939874</v>
      </c>
      <c r="BF161" s="73" t="s">
        <v>48</v>
      </c>
      <c r="BG161" s="8">
        <v>3.821019251743095</v>
      </c>
      <c r="BH161" s="73" t="s">
        <v>36</v>
      </c>
      <c r="BI161" s="73" t="s">
        <v>48</v>
      </c>
      <c r="BJ161" s="8">
        <v>16.874071456190642</v>
      </c>
      <c r="BK161" s="8">
        <v>17.5</v>
      </c>
      <c r="BL161" s="73" t="s">
        <v>138</v>
      </c>
      <c r="BM161" s="73" t="s">
        <v>48</v>
      </c>
      <c r="BN161" s="8">
        <v>15.921301413721217</v>
      </c>
      <c r="BO161" s="8">
        <v>19.333333333333332</v>
      </c>
      <c r="BP161" s="73" t="s">
        <v>36</v>
      </c>
      <c r="BQ161" s="68" t="s">
        <v>19</v>
      </c>
      <c r="BR161" s="8">
        <v>14.003410607792153</v>
      </c>
      <c r="BS161" s="8">
        <v>25</v>
      </c>
      <c r="BT161" s="68" t="s">
        <v>138</v>
      </c>
      <c r="BU161" s="73" t="s">
        <v>19</v>
      </c>
      <c r="BV161" s="8">
        <v>13.31167737148048</v>
      </c>
      <c r="BW161" s="8">
        <v>27.666666666666668</v>
      </c>
      <c r="BX161" s="68" t="s">
        <v>36</v>
      </c>
      <c r="BY161" s="73" t="s">
        <v>76</v>
      </c>
      <c r="BZ161" s="8">
        <v>13.196602289669848</v>
      </c>
      <c r="CA161" s="8">
        <v>17.5</v>
      </c>
      <c r="CB161" s="8"/>
      <c r="CC161" s="59" t="s">
        <v>4263</v>
      </c>
      <c r="CD161" s="59" t="s">
        <v>4264</v>
      </c>
      <c r="CE161" s="555">
        <v>118.30493439384038</v>
      </c>
      <c r="CF161" s="555">
        <v>106.87851236145836</v>
      </c>
      <c r="CG161" s="555" t="s">
        <v>4261</v>
      </c>
      <c r="CH161" s="555" t="s">
        <v>4262</v>
      </c>
      <c r="CI161" s="408">
        <v>245.22424588265369</v>
      </c>
      <c r="CJ161" s="408">
        <v>227.78319557918587</v>
      </c>
      <c r="CK161" s="555" t="s">
        <v>4260</v>
      </c>
      <c r="CL161" s="59"/>
      <c r="CM161" s="8">
        <v>314.04543923747838</v>
      </c>
      <c r="CN161" s="8">
        <v>252.63288272355473</v>
      </c>
    </row>
    <row r="162" spans="1:92" x14ac:dyDescent="0.45">
      <c r="A162" s="9">
        <v>137</v>
      </c>
      <c r="B162" s="9" t="s">
        <v>1209</v>
      </c>
      <c r="C162" s="62" t="s">
        <v>1790</v>
      </c>
      <c r="D162" s="63"/>
      <c r="E162" s="56" t="s">
        <v>1798</v>
      </c>
      <c r="F162" s="75"/>
      <c r="G162" s="75" t="s">
        <v>1789</v>
      </c>
      <c r="H162" s="9"/>
      <c r="I162" s="60">
        <v>132.77040167957483</v>
      </c>
      <c r="J162" s="60">
        <v>119.33530150961786</v>
      </c>
      <c r="K162" s="60">
        <v>140.67340177954952</v>
      </c>
      <c r="L162" s="47">
        <v>1720.2506530726598</v>
      </c>
      <c r="M162" s="47">
        <v>1706.2976622072624</v>
      </c>
      <c r="N162" s="47">
        <v>1695.2167982553608</v>
      </c>
      <c r="O162" s="59">
        <v>14.925770847050289</v>
      </c>
      <c r="P162" s="59">
        <v>245.67205885923445</v>
      </c>
      <c r="Q162" s="59">
        <v>141.98548350278159</v>
      </c>
      <c r="R162" s="58"/>
      <c r="S162" s="69" t="s">
        <v>5462</v>
      </c>
      <c r="T162" s="8">
        <v>10.957780125968112</v>
      </c>
      <c r="U162" s="13" t="s">
        <v>127</v>
      </c>
      <c r="V162" s="8">
        <v>9.9662241007744896</v>
      </c>
      <c r="W162" s="49" t="s">
        <v>74</v>
      </c>
      <c r="X162" s="8">
        <v>13.635999999999999</v>
      </c>
      <c r="Y162" s="77" t="s">
        <v>9</v>
      </c>
      <c r="Z162" s="8">
        <v>120.49336151161735</v>
      </c>
      <c r="AA162" s="62" t="s">
        <v>52</v>
      </c>
      <c r="AB162" s="8">
        <v>41.259691932443879</v>
      </c>
      <c r="AC162" s="13" t="s">
        <v>290</v>
      </c>
      <c r="AD162" s="13" t="s">
        <v>112</v>
      </c>
      <c r="AE162" s="8">
        <v>16.459589348967224</v>
      </c>
      <c r="AF162" s="8">
        <v>11.8</v>
      </c>
      <c r="AG162" s="62" t="s">
        <v>127</v>
      </c>
      <c r="AH162" s="62" t="s">
        <v>112</v>
      </c>
      <c r="AI162" s="8">
        <v>15.953304530388566</v>
      </c>
      <c r="AJ162" s="8">
        <v>13.8</v>
      </c>
      <c r="AK162" s="13" t="s">
        <v>290</v>
      </c>
      <c r="AL162" s="13" t="s">
        <v>52</v>
      </c>
      <c r="AM162" s="8">
        <v>15.878727313299809</v>
      </c>
      <c r="AN162" s="8">
        <v>3.3666666666666667</v>
      </c>
      <c r="AO162" s="13" t="s">
        <v>127</v>
      </c>
      <c r="AP162" s="62" t="s">
        <v>52</v>
      </c>
      <c r="AQ162" s="8">
        <v>15.397321823626203</v>
      </c>
      <c r="AR162" s="8">
        <v>4.0333333333333332</v>
      </c>
      <c r="AS162" s="13" t="s">
        <v>290</v>
      </c>
      <c r="AT162" s="70" t="s">
        <v>9</v>
      </c>
      <c r="AU162" s="8">
        <v>15.056058474249088</v>
      </c>
      <c r="AV162" s="8">
        <v>12.9</v>
      </c>
      <c r="AW162" s="58"/>
      <c r="AX162" s="69" t="s">
        <v>5462</v>
      </c>
      <c r="AY162" s="8">
        <v>8.7670684982551279</v>
      </c>
      <c r="AZ162" s="13" t="s">
        <v>127</v>
      </c>
      <c r="BA162" s="8">
        <v>4.106827399302051</v>
      </c>
      <c r="BB162" s="246" t="s">
        <v>74</v>
      </c>
      <c r="BC162" s="8">
        <v>3.6666666666666998</v>
      </c>
      <c r="BD162" s="13" t="s">
        <v>112</v>
      </c>
      <c r="BE162" s="8">
        <v>156.34136996510256</v>
      </c>
      <c r="BF162" s="62" t="s">
        <v>112</v>
      </c>
      <c r="BG162" s="8">
        <v>1.9542671245637819</v>
      </c>
      <c r="BH162" s="62" t="s">
        <v>290</v>
      </c>
      <c r="BI162" s="62" t="s">
        <v>112</v>
      </c>
      <c r="BJ162" s="8">
        <v>9.5127739101556372</v>
      </c>
      <c r="BK162" s="8">
        <v>23.857142857142858</v>
      </c>
      <c r="BL162" s="62" t="s">
        <v>290</v>
      </c>
      <c r="BM162" s="62" t="s">
        <v>52</v>
      </c>
      <c r="BN162" s="8">
        <v>9.4004592361010992</v>
      </c>
      <c r="BO162" s="8">
        <v>21</v>
      </c>
      <c r="BP162" s="246" t="s">
        <v>74</v>
      </c>
      <c r="BQ162" s="13" t="s">
        <v>112</v>
      </c>
      <c r="BR162" s="8">
        <v>8.545649856506067</v>
      </c>
      <c r="BS162" s="8">
        <v>22.818181818181817</v>
      </c>
      <c r="BT162" s="49" t="s">
        <v>74</v>
      </c>
      <c r="BU162" s="62" t="s">
        <v>52</v>
      </c>
      <c r="BV162" s="8">
        <v>8.4342702450452958</v>
      </c>
      <c r="BW162" s="8">
        <v>20.09090909090909</v>
      </c>
      <c r="BX162" s="13" t="s">
        <v>290</v>
      </c>
      <c r="BY162" s="77" t="s">
        <v>9</v>
      </c>
      <c r="BZ162" s="8">
        <v>8.4275547587028239</v>
      </c>
      <c r="CA162" s="8">
        <v>23.857142857142858</v>
      </c>
      <c r="CB162" s="8"/>
      <c r="CC162" s="59" t="s">
        <v>4265</v>
      </c>
      <c r="CD162" s="59" t="s">
        <v>4266</v>
      </c>
      <c r="CE162" s="555">
        <v>122.47259467979735</v>
      </c>
      <c r="CF162" s="555">
        <v>108.19806250854501</v>
      </c>
      <c r="CG162" s="555"/>
      <c r="CH162" s="555"/>
      <c r="CI162" s="408"/>
      <c r="CJ162" s="408"/>
      <c r="CK162" s="555"/>
      <c r="CL162" s="8"/>
      <c r="CM162" s="8"/>
      <c r="CN162" s="8"/>
    </row>
    <row r="163" spans="1:92" x14ac:dyDescent="0.45">
      <c r="A163" s="9">
        <v>138</v>
      </c>
      <c r="B163" s="9" t="s">
        <v>1208</v>
      </c>
      <c r="C163" s="54" t="s">
        <v>1837</v>
      </c>
      <c r="D163" s="77" t="s">
        <v>1803</v>
      </c>
      <c r="E163" s="56" t="s">
        <v>1970</v>
      </c>
      <c r="F163" s="62" t="s">
        <v>1971</v>
      </c>
      <c r="G163" s="73" t="s">
        <v>1802</v>
      </c>
      <c r="H163" s="9"/>
      <c r="I163" s="60">
        <v>134.35100169956979</v>
      </c>
      <c r="J163" s="60">
        <v>132.77040167957483</v>
      </c>
      <c r="K163" s="60">
        <v>99.577801259681138</v>
      </c>
      <c r="L163" s="47">
        <v>1544.8019524388965</v>
      </c>
      <c r="M163" s="47">
        <v>1466.683727710755</v>
      </c>
      <c r="N163" s="47">
        <v>1407.0431133262814</v>
      </c>
      <c r="O163" s="59">
        <v>11.603648671247688</v>
      </c>
      <c r="P163" s="59">
        <v>167.00131980038901</v>
      </c>
      <c r="Q163" s="59">
        <v>100.72074024213718</v>
      </c>
      <c r="R163" s="58"/>
      <c r="S163" s="71" t="s">
        <v>121</v>
      </c>
      <c r="T163" s="8">
        <v>5.0305300509870934</v>
      </c>
      <c r="U163" s="71" t="s">
        <v>121</v>
      </c>
      <c r="V163" s="8">
        <v>10.061060101974187</v>
      </c>
      <c r="W163" s="69" t="s">
        <v>144</v>
      </c>
      <c r="X163" s="8">
        <v>11.667</v>
      </c>
      <c r="Y163" s="54" t="s">
        <v>3542</v>
      </c>
      <c r="Z163" s="8">
        <v>57.427420713819309</v>
      </c>
      <c r="AA163" s="62" t="s">
        <v>52</v>
      </c>
      <c r="AB163" s="8">
        <v>35.016321853463879</v>
      </c>
      <c r="AC163" s="71" t="s">
        <v>121</v>
      </c>
      <c r="AD163" s="13" t="s">
        <v>52</v>
      </c>
      <c r="AE163" s="8">
        <v>14.392138587769919</v>
      </c>
      <c r="AF163" s="8">
        <v>4.0333333333333332</v>
      </c>
      <c r="AG163" s="244" t="s">
        <v>121</v>
      </c>
      <c r="AH163" s="54" t="s">
        <v>285</v>
      </c>
      <c r="AI163" s="8">
        <v>13.77463205824262</v>
      </c>
      <c r="AJ163" s="8">
        <v>5.4333333333333336</v>
      </c>
      <c r="AK163" s="71" t="s">
        <v>121</v>
      </c>
      <c r="AL163" s="71" t="s">
        <v>1554</v>
      </c>
      <c r="AM163" s="8">
        <v>13.653652208454254</v>
      </c>
      <c r="AN163" s="8">
        <v>7.3</v>
      </c>
      <c r="AO163" s="71" t="s">
        <v>121</v>
      </c>
      <c r="AP163" s="244" t="s">
        <v>1510</v>
      </c>
      <c r="AQ163" s="8">
        <v>13.530886139897669</v>
      </c>
      <c r="AR163" s="8">
        <v>5.2333333333333334</v>
      </c>
      <c r="AS163" s="71" t="s">
        <v>121</v>
      </c>
      <c r="AT163" s="50" t="s">
        <v>281</v>
      </c>
      <c r="AU163" s="8">
        <v>13.31184698347316</v>
      </c>
      <c r="AV163" s="8">
        <v>6.8333333333333339</v>
      </c>
      <c r="AW163" s="58"/>
      <c r="AX163" s="71" t="s">
        <v>121</v>
      </c>
      <c r="AY163" s="8">
        <v>4.1438134397699331</v>
      </c>
      <c r="AZ163" s="71" t="s">
        <v>121</v>
      </c>
      <c r="BA163" s="8">
        <v>4.1438134397699331</v>
      </c>
      <c r="BB163" s="78" t="s">
        <v>144</v>
      </c>
      <c r="BC163" s="8">
        <v>4.5</v>
      </c>
      <c r="BD163" s="13" t="s">
        <v>52</v>
      </c>
      <c r="BE163" s="8">
        <v>114.52659643613647</v>
      </c>
      <c r="BF163" s="62" t="s">
        <v>52</v>
      </c>
      <c r="BG163" s="8">
        <v>1.6360942348019496</v>
      </c>
      <c r="BH163" s="244" t="s">
        <v>121</v>
      </c>
      <c r="BI163" s="62" t="s">
        <v>52</v>
      </c>
      <c r="BJ163" s="8">
        <v>8.6800921930452706</v>
      </c>
      <c r="BK163" s="8">
        <v>24.333333333333332</v>
      </c>
      <c r="BL163" s="78" t="s">
        <v>144</v>
      </c>
      <c r="BM163" s="62" t="s">
        <v>52</v>
      </c>
      <c r="BN163" s="8">
        <v>8.6183119815110114</v>
      </c>
      <c r="BO163" s="8">
        <v>16.555555555555557</v>
      </c>
      <c r="BP163" s="244" t="s">
        <v>121</v>
      </c>
      <c r="BQ163" s="50" t="s">
        <v>285</v>
      </c>
      <c r="BR163" s="8">
        <v>7.5800746413789302</v>
      </c>
      <c r="BS163" s="8">
        <v>14.333333333333334</v>
      </c>
      <c r="BT163" s="71" t="s">
        <v>121</v>
      </c>
      <c r="BU163" s="244" t="s">
        <v>1554</v>
      </c>
      <c r="BV163" s="8">
        <v>7.5248958183904273</v>
      </c>
      <c r="BW163" s="8">
        <v>17.666666666666668</v>
      </c>
      <c r="BX163" s="71" t="s">
        <v>121</v>
      </c>
      <c r="BY163" s="54" t="s">
        <v>1474</v>
      </c>
      <c r="BZ163" s="8">
        <v>7.4872340820649423</v>
      </c>
      <c r="CA163" s="8">
        <v>21</v>
      </c>
      <c r="CB163" s="8"/>
      <c r="CC163" s="59" t="s">
        <v>4267</v>
      </c>
      <c r="CD163" s="59" t="s">
        <v>4268</v>
      </c>
      <c r="CE163" s="555">
        <v>98.099649313581622</v>
      </c>
      <c r="CF163" s="555">
        <v>75.102069489275863</v>
      </c>
      <c r="CG163" s="555"/>
      <c r="CH163" s="555"/>
      <c r="CI163" s="408"/>
      <c r="CJ163" s="408"/>
      <c r="CK163" s="555"/>
      <c r="CL163" s="59"/>
      <c r="CM163" s="8"/>
      <c r="CN163" s="8"/>
    </row>
    <row r="164" spans="1:92" x14ac:dyDescent="0.45">
      <c r="A164" s="9">
        <v>139</v>
      </c>
      <c r="B164" s="9" t="s">
        <v>286</v>
      </c>
      <c r="C164" s="54" t="s">
        <v>1837</v>
      </c>
      <c r="D164" s="77" t="s">
        <v>1803</v>
      </c>
      <c r="E164" s="56" t="s">
        <v>1970</v>
      </c>
      <c r="F164" s="62" t="s">
        <v>1971</v>
      </c>
      <c r="G164" s="73" t="s">
        <v>1802</v>
      </c>
      <c r="H164" s="9"/>
      <c r="I164" s="60">
        <v>175.44660221943818</v>
      </c>
      <c r="J164" s="60">
        <v>170.70480215945338</v>
      </c>
      <c r="K164" s="60">
        <v>147.78610186952676</v>
      </c>
      <c r="L164" s="47">
        <v>2786.6641349672109</v>
      </c>
      <c r="M164" s="47">
        <v>2695.7701677247287</v>
      </c>
      <c r="N164" s="47">
        <v>2625.1942889999777</v>
      </c>
      <c r="O164" s="59">
        <v>21.43461432049531</v>
      </c>
      <c r="P164" s="59">
        <v>436.76941063213394</v>
      </c>
      <c r="Q164" s="59">
        <v>261.76063541269167</v>
      </c>
      <c r="R164" s="58"/>
      <c r="S164" s="50" t="s">
        <v>41</v>
      </c>
      <c r="T164" s="8">
        <v>13.632155359799548</v>
      </c>
      <c r="U164" s="50" t="s">
        <v>41</v>
      </c>
      <c r="V164" s="8">
        <v>15.146839288666163</v>
      </c>
      <c r="W164" s="69" t="s">
        <v>144</v>
      </c>
      <c r="X164" s="8">
        <v>11.667</v>
      </c>
      <c r="Y164" s="244" t="s">
        <v>197</v>
      </c>
      <c r="Z164" s="8">
        <v>137.84834973116176</v>
      </c>
      <c r="AA164" s="62" t="s">
        <v>52</v>
      </c>
      <c r="AB164" s="8">
        <v>45.290221983430975</v>
      </c>
      <c r="AC164" s="50" t="s">
        <v>41</v>
      </c>
      <c r="AD164" s="71" t="s">
        <v>197</v>
      </c>
      <c r="AE164" s="8">
        <v>20.376826198104464</v>
      </c>
      <c r="AF164" s="8">
        <v>16.8</v>
      </c>
      <c r="AG164" s="54" t="s">
        <v>41</v>
      </c>
      <c r="AH164" s="54" t="s">
        <v>40</v>
      </c>
      <c r="AI164" s="8">
        <v>20.001695640802652</v>
      </c>
      <c r="AJ164" s="8">
        <v>9.1285714285714299</v>
      </c>
      <c r="AK164" s="71" t="s">
        <v>121</v>
      </c>
      <c r="AL164" s="71" t="s">
        <v>197</v>
      </c>
      <c r="AM164" s="8">
        <v>19.783181282919145</v>
      </c>
      <c r="AN164" s="8">
        <v>13.3</v>
      </c>
      <c r="AO164" s="50" t="s">
        <v>41</v>
      </c>
      <c r="AP164" s="62" t="s">
        <v>52</v>
      </c>
      <c r="AQ164" s="8">
        <v>19.379004767300763</v>
      </c>
      <c r="AR164" s="8">
        <v>4.9857142857142858</v>
      </c>
      <c r="AS164" s="71" t="s">
        <v>121</v>
      </c>
      <c r="AT164" s="50" t="s">
        <v>40</v>
      </c>
      <c r="AU164" s="8">
        <v>19.201084380670359</v>
      </c>
      <c r="AV164" s="8">
        <v>7.7</v>
      </c>
      <c r="AW164" s="58"/>
      <c r="AX164" s="50" t="s">
        <v>41</v>
      </c>
      <c r="AY164" s="8">
        <v>11.947867978492942</v>
      </c>
      <c r="AZ164" s="50" t="s">
        <v>41</v>
      </c>
      <c r="BA164" s="8">
        <v>5.9739339892464711</v>
      </c>
      <c r="BB164" s="78" t="s">
        <v>144</v>
      </c>
      <c r="BC164" s="8">
        <v>4.5</v>
      </c>
      <c r="BD164" s="71" t="s">
        <v>197</v>
      </c>
      <c r="BE164" s="8">
        <v>178.90285465051031</v>
      </c>
      <c r="BF164" s="54" t="s">
        <v>40</v>
      </c>
      <c r="BG164" s="8">
        <v>2.4550817729984318</v>
      </c>
      <c r="BH164" s="78" t="s">
        <v>144</v>
      </c>
      <c r="BI164" s="244" t="s">
        <v>197</v>
      </c>
      <c r="BJ164" s="8">
        <v>12.212052500632208</v>
      </c>
      <c r="BK164" s="8">
        <v>17.666666666666668</v>
      </c>
      <c r="BL164" s="78" t="s">
        <v>144</v>
      </c>
      <c r="BM164" s="54" t="s">
        <v>40</v>
      </c>
      <c r="BN164" s="8">
        <v>12.053156681938605</v>
      </c>
      <c r="BO164" s="8">
        <v>11</v>
      </c>
      <c r="BP164" s="244" t="s">
        <v>121</v>
      </c>
      <c r="BQ164" s="71" t="s">
        <v>197</v>
      </c>
      <c r="BR164" s="8">
        <v>11.789966036495448</v>
      </c>
      <c r="BS164" s="8">
        <v>26</v>
      </c>
      <c r="BT164" s="71" t="s">
        <v>121</v>
      </c>
      <c r="BU164" s="54" t="s">
        <v>40</v>
      </c>
      <c r="BV164" s="8">
        <v>11.691277322747014</v>
      </c>
      <c r="BW164" s="8">
        <v>16</v>
      </c>
      <c r="BX164" s="50" t="s">
        <v>41</v>
      </c>
      <c r="BY164" s="244" t="s">
        <v>197</v>
      </c>
      <c r="BZ164" s="8">
        <v>11.55228626864208</v>
      </c>
      <c r="CA164" s="8">
        <v>31</v>
      </c>
      <c r="CB164" s="8"/>
      <c r="CC164" s="59" t="s">
        <v>4272</v>
      </c>
      <c r="CD164" s="59" t="s">
        <v>4273</v>
      </c>
      <c r="CE164" s="555">
        <v>112.90578401517394</v>
      </c>
      <c r="CF164" s="555">
        <v>101.91782122847133</v>
      </c>
      <c r="CG164" s="555" t="s">
        <v>4270</v>
      </c>
      <c r="CH164" s="555" t="s">
        <v>4271</v>
      </c>
      <c r="CI164" s="408">
        <v>232.77038750240763</v>
      </c>
      <c r="CJ164" s="408">
        <v>211.37801730070905</v>
      </c>
      <c r="CK164" s="555" t="s">
        <v>4269</v>
      </c>
      <c r="CL164" s="59"/>
      <c r="CM164" s="8">
        <v>261.76063541269167</v>
      </c>
      <c r="CN164" s="8">
        <v>211.37801730070905</v>
      </c>
    </row>
    <row r="165" spans="1:92" x14ac:dyDescent="0.45">
      <c r="A165" s="9">
        <v>140</v>
      </c>
      <c r="B165" s="9" t="s">
        <v>1205</v>
      </c>
      <c r="C165" s="54" t="s">
        <v>1837</v>
      </c>
      <c r="D165" s="77" t="s">
        <v>1803</v>
      </c>
      <c r="E165" s="56" t="s">
        <v>1970</v>
      </c>
      <c r="F165" s="62" t="s">
        <v>1971</v>
      </c>
      <c r="G165" s="73" t="s">
        <v>1802</v>
      </c>
      <c r="H165" s="9"/>
      <c r="I165" s="60">
        <v>128.81890162958749</v>
      </c>
      <c r="J165" s="60">
        <v>122.49650154960774</v>
      </c>
      <c r="K165" s="60">
        <v>92.465101169703914</v>
      </c>
      <c r="L165" s="47">
        <v>1370.9776006025431</v>
      </c>
      <c r="M165" s="47">
        <v>1286.4337273053577</v>
      </c>
      <c r="N165" s="47">
        <v>1222.568113620978</v>
      </c>
      <c r="O165" s="59">
        <v>10.039833644921039</v>
      </c>
      <c r="P165" s="59">
        <v>125.24735786302723</v>
      </c>
      <c r="Q165" s="59">
        <v>66.366740204495486</v>
      </c>
      <c r="R165" s="58"/>
      <c r="S165" s="13" t="s">
        <v>1475</v>
      </c>
      <c r="T165" s="8">
        <v>4.8645670488876247</v>
      </c>
      <c r="U165" s="13" t="s">
        <v>1475</v>
      </c>
      <c r="V165" s="8">
        <v>9.7291340977752494</v>
      </c>
      <c r="W165" s="69" t="s">
        <v>144</v>
      </c>
      <c r="X165" s="8">
        <v>11.667</v>
      </c>
      <c r="Y165" s="54" t="s">
        <v>3542</v>
      </c>
      <c r="Z165" s="8">
        <v>55.103938684426744</v>
      </c>
      <c r="AA165" s="54" t="s">
        <v>1474</v>
      </c>
      <c r="AB165" s="8">
        <v>17.219980838883355</v>
      </c>
      <c r="AC165" s="13" t="s">
        <v>1475</v>
      </c>
      <c r="AD165" s="50" t="s">
        <v>281</v>
      </c>
      <c r="AE165" s="8">
        <v>12.475043142411776</v>
      </c>
      <c r="AF165" s="8">
        <v>7.666666666666667</v>
      </c>
      <c r="AG165" s="62" t="s">
        <v>1475</v>
      </c>
      <c r="AH165" s="54" t="s">
        <v>1474</v>
      </c>
      <c r="AI165" s="8">
        <v>12.265717121219264</v>
      </c>
      <c r="AJ165" s="8">
        <v>9.4499999999999993</v>
      </c>
      <c r="AK165" s="69" t="s">
        <v>144</v>
      </c>
      <c r="AL165" s="50" t="s">
        <v>281</v>
      </c>
      <c r="AM165" s="8">
        <v>11.829437950913336</v>
      </c>
      <c r="AN165" s="8">
        <v>6.3571428571428568</v>
      </c>
      <c r="AO165" s="69" t="s">
        <v>144</v>
      </c>
      <c r="AP165" s="54" t="s">
        <v>1474</v>
      </c>
      <c r="AQ165" s="8">
        <v>11.388381637938389</v>
      </c>
      <c r="AR165" s="8">
        <v>7.4857142857142858</v>
      </c>
      <c r="AS165" s="13" t="s">
        <v>1475</v>
      </c>
      <c r="AT165" s="71" t="s">
        <v>1505</v>
      </c>
      <c r="AU165" s="8">
        <v>11.278693918332831</v>
      </c>
      <c r="AV165" s="8">
        <v>6.7666666666666675</v>
      </c>
      <c r="AW165" s="58"/>
      <c r="AX165" s="13" t="s">
        <v>1475</v>
      </c>
      <c r="AY165" s="8">
        <v>4.3492914423692746</v>
      </c>
      <c r="AZ165" s="13" t="s">
        <v>1475</v>
      </c>
      <c r="BA165" s="8">
        <v>4.3492914423692746</v>
      </c>
      <c r="BB165" s="78" t="s">
        <v>144</v>
      </c>
      <c r="BC165" s="8">
        <v>4.5</v>
      </c>
      <c r="BD165" s="50" t="s">
        <v>1474</v>
      </c>
      <c r="BE165" s="8">
        <v>71.335120289754769</v>
      </c>
      <c r="BF165" s="54" t="s">
        <v>1474</v>
      </c>
      <c r="BG165" s="8">
        <v>1.1889186714959128</v>
      </c>
      <c r="BH165" s="78" t="s">
        <v>144</v>
      </c>
      <c r="BI165" s="54" t="s">
        <v>1474</v>
      </c>
      <c r="BJ165" s="8">
        <v>6.6103426163907768</v>
      </c>
      <c r="BK165" s="8">
        <v>14.333333333333334</v>
      </c>
      <c r="BL165" s="62" t="s">
        <v>1475</v>
      </c>
      <c r="BM165" s="54" t="s">
        <v>1474</v>
      </c>
      <c r="BN165" s="8">
        <v>6.5101246309946132</v>
      </c>
      <c r="BO165" s="8">
        <v>31</v>
      </c>
      <c r="BP165" s="62" t="s">
        <v>1475</v>
      </c>
      <c r="BQ165" s="71" t="s">
        <v>1505</v>
      </c>
      <c r="BR165" s="8">
        <v>6.1308294436295272</v>
      </c>
      <c r="BS165" s="8">
        <v>23.5</v>
      </c>
      <c r="BT165" s="13" t="s">
        <v>1475</v>
      </c>
      <c r="BU165" s="54" t="s">
        <v>281</v>
      </c>
      <c r="BV165" s="8">
        <v>6.1308294436295272</v>
      </c>
      <c r="BW165" s="8">
        <v>23.5</v>
      </c>
      <c r="BX165" s="69" t="s">
        <v>144</v>
      </c>
      <c r="BY165" s="244" t="s">
        <v>1505</v>
      </c>
      <c r="BZ165" s="8">
        <v>5.7977524891699996</v>
      </c>
      <c r="CA165" s="8">
        <v>11</v>
      </c>
      <c r="CB165" s="8"/>
      <c r="CC165" s="59" t="s">
        <v>4274</v>
      </c>
      <c r="CD165" s="59"/>
      <c r="CE165" s="555">
        <v>66.366740204495486</v>
      </c>
      <c r="CF165" s="555">
        <v>48.225984951704575</v>
      </c>
      <c r="CG165" s="555"/>
      <c r="CH165" s="555"/>
      <c r="CI165" s="408"/>
      <c r="CJ165" s="408"/>
      <c r="CK165" s="555"/>
      <c r="CL165" s="59"/>
      <c r="CM165" s="8"/>
      <c r="CN165" s="8"/>
    </row>
    <row r="166" spans="1:92" x14ac:dyDescent="0.45">
      <c r="A166" s="9">
        <v>141</v>
      </c>
      <c r="B166" s="9" t="s">
        <v>282</v>
      </c>
      <c r="C166" s="54" t="s">
        <v>1837</v>
      </c>
      <c r="D166" s="77" t="s">
        <v>1803</v>
      </c>
      <c r="E166" s="56" t="s">
        <v>1970</v>
      </c>
      <c r="F166" s="62" t="s">
        <v>1971</v>
      </c>
      <c r="G166" s="73" t="s">
        <v>1802</v>
      </c>
      <c r="H166" s="9"/>
      <c r="I166" s="60">
        <v>185.72050234940528</v>
      </c>
      <c r="J166" s="60">
        <v>158.85030200949132</v>
      </c>
      <c r="K166" s="60">
        <v>134.35100169956979</v>
      </c>
      <c r="L166" s="47">
        <v>2713.1532584535694</v>
      </c>
      <c r="M166" s="47">
        <v>2504.527870569947</v>
      </c>
      <c r="N166" s="47">
        <v>2349.2384634393516</v>
      </c>
      <c r="O166" s="59">
        <v>18.368153705755773</v>
      </c>
      <c r="P166" s="59">
        <v>366.55393985039944</v>
      </c>
      <c r="Q166" s="59">
        <v>241.86431014895979</v>
      </c>
      <c r="R166" s="58"/>
      <c r="S166" s="71" t="s">
        <v>206</v>
      </c>
      <c r="T166" s="8">
        <v>18.829168225542904</v>
      </c>
      <c r="U166" s="71" t="s">
        <v>206</v>
      </c>
      <c r="V166" s="8">
        <v>15.690973521285754</v>
      </c>
      <c r="W166" s="67" t="s">
        <v>27</v>
      </c>
      <c r="X166" s="8">
        <v>15</v>
      </c>
      <c r="Y166" s="54" t="s">
        <v>87</v>
      </c>
      <c r="Z166" s="8">
        <v>112.43230140964316</v>
      </c>
      <c r="AA166" s="54" t="s">
        <v>87</v>
      </c>
      <c r="AB166" s="8">
        <v>48.883609308540507</v>
      </c>
      <c r="AC166" s="71" t="s">
        <v>206</v>
      </c>
      <c r="AD166" s="50" t="s">
        <v>87</v>
      </c>
      <c r="AE166" s="8">
        <v>19.955949069368771</v>
      </c>
      <c r="AF166" s="8">
        <v>17.899999999999999</v>
      </c>
      <c r="AG166" s="245" t="s">
        <v>27</v>
      </c>
      <c r="AH166" s="54" t="s">
        <v>87</v>
      </c>
      <c r="AI166" s="8">
        <v>19.427585660301265</v>
      </c>
      <c r="AJ166" s="8">
        <v>9.1</v>
      </c>
      <c r="AK166" s="71" t="s">
        <v>206</v>
      </c>
      <c r="AL166" s="50" t="s">
        <v>281</v>
      </c>
      <c r="AM166" s="8">
        <v>18.524409246256351</v>
      </c>
      <c r="AN166" s="8">
        <v>8.5</v>
      </c>
      <c r="AO166" s="71" t="s">
        <v>206</v>
      </c>
      <c r="AP166" s="244" t="s">
        <v>237</v>
      </c>
      <c r="AQ166" s="8">
        <v>18.381767513681623</v>
      </c>
      <c r="AR166" s="8">
        <v>10.7</v>
      </c>
      <c r="AS166" s="67" t="s">
        <v>27</v>
      </c>
      <c r="AT166" s="50" t="s">
        <v>281</v>
      </c>
      <c r="AU166" s="8">
        <v>17.481822828015648</v>
      </c>
      <c r="AV166" s="8">
        <v>5.7222222222222223</v>
      </c>
      <c r="AW166" s="58"/>
      <c r="AX166" s="71" t="s">
        <v>206</v>
      </c>
      <c r="AY166" s="8">
        <v>18.383439019904333</v>
      </c>
      <c r="AZ166" s="71" t="s">
        <v>206</v>
      </c>
      <c r="BA166" s="8">
        <v>6.1278130066347778</v>
      </c>
      <c r="BB166" s="78" t="s">
        <v>144</v>
      </c>
      <c r="BC166" s="8">
        <v>4.5</v>
      </c>
      <c r="BD166" s="50" t="s">
        <v>87</v>
      </c>
      <c r="BE166" s="8">
        <v>145.86199183253612</v>
      </c>
      <c r="BF166" s="54" t="s">
        <v>87</v>
      </c>
      <c r="BG166" s="8">
        <v>2.6520362151370205</v>
      </c>
      <c r="BH166" s="78" t="s">
        <v>144</v>
      </c>
      <c r="BI166" s="54" t="s">
        <v>87</v>
      </c>
      <c r="BJ166" s="8">
        <v>13.167589624055145</v>
      </c>
      <c r="BK166" s="8">
        <v>13.222222222222221</v>
      </c>
      <c r="BL166" s="245" t="s">
        <v>27</v>
      </c>
      <c r="BM166" s="54" t="s">
        <v>87</v>
      </c>
      <c r="BN166" s="8">
        <v>13.071832652711343</v>
      </c>
      <c r="BO166" s="8">
        <v>14.75</v>
      </c>
      <c r="BP166" s="244" t="s">
        <v>206</v>
      </c>
      <c r="BQ166" s="50" t="s">
        <v>87</v>
      </c>
      <c r="BR166" s="8">
        <v>12.589509137312298</v>
      </c>
      <c r="BS166" s="8">
        <v>21.625</v>
      </c>
      <c r="BT166" s="71" t="s">
        <v>206</v>
      </c>
      <c r="BU166" s="244" t="s">
        <v>237</v>
      </c>
      <c r="BV166" s="8">
        <v>10.22464625242799</v>
      </c>
      <c r="BW166" s="8">
        <v>23.5</v>
      </c>
      <c r="BX166" s="53" t="s">
        <v>53</v>
      </c>
      <c r="BY166" s="54" t="s">
        <v>87</v>
      </c>
      <c r="BZ166" s="8">
        <v>9.7301724368428157</v>
      </c>
      <c r="CA166" s="8">
        <v>24.571428571428569</v>
      </c>
      <c r="CB166" s="8"/>
      <c r="CC166" s="59" t="s">
        <v>4278</v>
      </c>
      <c r="CD166" s="59" t="s">
        <v>4279</v>
      </c>
      <c r="CE166" s="555">
        <v>107.04484692291315</v>
      </c>
      <c r="CF166" s="555">
        <v>96.883011636541909</v>
      </c>
      <c r="CG166" s="555" t="s">
        <v>4276</v>
      </c>
      <c r="CH166" s="555" t="s">
        <v>4277</v>
      </c>
      <c r="CI166" s="408">
        <v>221.4758027101737</v>
      </c>
      <c r="CJ166" s="408">
        <v>193.27326421399246</v>
      </c>
      <c r="CK166" s="555" t="s">
        <v>4275</v>
      </c>
      <c r="CL166" s="59"/>
      <c r="CM166" s="8">
        <v>241.86431014895979</v>
      </c>
      <c r="CN166" s="8">
        <v>193.27326421399246</v>
      </c>
    </row>
    <row r="167" spans="1:92" x14ac:dyDescent="0.45">
      <c r="A167" s="9">
        <v>142</v>
      </c>
      <c r="B167" s="9" t="s">
        <v>186</v>
      </c>
      <c r="C167" s="243" t="s">
        <v>1838</v>
      </c>
      <c r="D167" s="63"/>
      <c r="E167" s="54" t="s">
        <v>1972</v>
      </c>
      <c r="F167" s="62" t="s">
        <v>1973</v>
      </c>
      <c r="G167" s="224"/>
      <c r="H167" s="9"/>
      <c r="I167" s="60">
        <v>186.51080235940276</v>
      </c>
      <c r="J167" s="60">
        <v>137.51220173955966</v>
      </c>
      <c r="K167" s="60">
        <v>162.01150204948121</v>
      </c>
      <c r="L167" s="47">
        <v>2783.8609079074313</v>
      </c>
      <c r="M167" s="47">
        <v>2584.6042239081953</v>
      </c>
      <c r="N167" s="47">
        <v>2435.5175507876374</v>
      </c>
      <c r="O167" s="59">
        <v>19.583945251524533</v>
      </c>
      <c r="P167" s="59">
        <v>415.31301379059636</v>
      </c>
      <c r="Q167" s="59">
        <v>238.23066176087161</v>
      </c>
      <c r="R167" s="58"/>
      <c r="S167" s="50" t="s">
        <v>41</v>
      </c>
      <c r="T167" s="8">
        <v>14.428777769876998</v>
      </c>
      <c r="U167" s="50" t="s">
        <v>41</v>
      </c>
      <c r="V167" s="8">
        <v>16.03197529986333</v>
      </c>
      <c r="W167" s="65" t="s">
        <v>66</v>
      </c>
      <c r="X167" s="8">
        <v>8</v>
      </c>
      <c r="Y167" s="62" t="s">
        <v>112</v>
      </c>
      <c r="Z167" s="8">
        <v>140.88310176955207</v>
      </c>
      <c r="AA167" s="62" t="s">
        <v>112</v>
      </c>
      <c r="AB167" s="8">
        <v>37.074500465671598</v>
      </c>
      <c r="AC167" s="50" t="s">
        <v>41</v>
      </c>
      <c r="AD167" s="50" t="s">
        <v>40</v>
      </c>
      <c r="AE167" s="8">
        <v>21.206810397831656</v>
      </c>
      <c r="AF167" s="8">
        <v>9.1285714285714299</v>
      </c>
      <c r="AG167" s="54" t="s">
        <v>41</v>
      </c>
      <c r="AH167" s="62" t="s">
        <v>112</v>
      </c>
      <c r="AI167" s="8">
        <v>20.654032850734509</v>
      </c>
      <c r="AJ167" s="8">
        <v>17.3</v>
      </c>
      <c r="AK167" s="51" t="s">
        <v>185</v>
      </c>
      <c r="AL167" s="50" t="s">
        <v>40</v>
      </c>
      <c r="AM167" s="8">
        <v>19.680708492587854</v>
      </c>
      <c r="AN167" s="8">
        <v>9.3666666666666671</v>
      </c>
      <c r="AO167" s="50" t="s">
        <v>41</v>
      </c>
      <c r="AP167" s="78" t="s">
        <v>153</v>
      </c>
      <c r="AQ167" s="8">
        <v>19.675593970822785</v>
      </c>
      <c r="AR167" s="8">
        <v>10.028571428571428</v>
      </c>
      <c r="AS167" s="65" t="s">
        <v>66</v>
      </c>
      <c r="AT167" s="50" t="s">
        <v>40</v>
      </c>
      <c r="AU167" s="8">
        <v>19.325892292434567</v>
      </c>
      <c r="AV167" s="8">
        <v>8.9499999999999993</v>
      </c>
      <c r="AW167" s="58"/>
      <c r="AX167" s="50" t="s">
        <v>41</v>
      </c>
      <c r="AY167" s="8">
        <v>12.638274067226732</v>
      </c>
      <c r="AZ167" s="50" t="s">
        <v>41</v>
      </c>
      <c r="BA167" s="8">
        <v>6.3191370336133659</v>
      </c>
      <c r="BB167" s="54" t="s">
        <v>3592</v>
      </c>
      <c r="BC167" s="8">
        <v>2.5</v>
      </c>
      <c r="BD167" s="13" t="s">
        <v>112</v>
      </c>
      <c r="BE167" s="8">
        <v>182.84803230041769</v>
      </c>
      <c r="BF167" s="54" t="s">
        <v>40</v>
      </c>
      <c r="BG167" s="8">
        <v>2.6085053482726073</v>
      </c>
      <c r="BH167" s="54" t="s">
        <v>41</v>
      </c>
      <c r="BI167" s="54" t="s">
        <v>40</v>
      </c>
      <c r="BJ167" s="8">
        <v>12.164589856700417</v>
      </c>
      <c r="BK167" s="8">
        <v>19</v>
      </c>
      <c r="BL167" s="54" t="s">
        <v>41</v>
      </c>
      <c r="BM167" s="62" t="s">
        <v>112</v>
      </c>
      <c r="BN167" s="8">
        <v>11.6684974962438</v>
      </c>
      <c r="BO167" s="8">
        <v>33</v>
      </c>
      <c r="BP167" s="54" t="s">
        <v>41</v>
      </c>
      <c r="BQ167" s="69" t="s">
        <v>153</v>
      </c>
      <c r="BR167" s="8">
        <v>10.831731918249767</v>
      </c>
      <c r="BS167" s="8">
        <v>23</v>
      </c>
      <c r="BT167" s="51" t="s">
        <v>185</v>
      </c>
      <c r="BU167" s="54" t="s">
        <v>40</v>
      </c>
      <c r="BV167" s="8">
        <v>10.671521802023303</v>
      </c>
      <c r="BW167" s="8">
        <v>19</v>
      </c>
      <c r="BX167" s="65" t="s">
        <v>66</v>
      </c>
      <c r="BY167" s="54" t="s">
        <v>40</v>
      </c>
      <c r="BZ167" s="8">
        <v>10.595385534149699</v>
      </c>
      <c r="CA167" s="8">
        <v>23.5</v>
      </c>
      <c r="CB167" s="8"/>
      <c r="CC167" s="59" t="s">
        <v>4283</v>
      </c>
      <c r="CD167" s="59" t="s">
        <v>4284</v>
      </c>
      <c r="CE167" s="555">
        <v>101.11280416530637</v>
      </c>
      <c r="CF167" s="555">
        <v>91.836356734990005</v>
      </c>
      <c r="CG167" s="555" t="s">
        <v>4281</v>
      </c>
      <c r="CH167" s="555" t="s">
        <v>4282</v>
      </c>
      <c r="CI167" s="408">
        <v>210.2483990472935</v>
      </c>
      <c r="CJ167" s="408">
        <v>191.30453024359656</v>
      </c>
      <c r="CK167" s="555" t="s">
        <v>4280</v>
      </c>
      <c r="CL167" s="59"/>
      <c r="CM167" s="8">
        <v>238.23066176087161</v>
      </c>
      <c r="CN167" s="8">
        <v>191.30453024359656</v>
      </c>
    </row>
    <row r="168" spans="1:92" x14ac:dyDescent="0.45">
      <c r="A168" s="9">
        <v>143</v>
      </c>
      <c r="B168" s="9" t="s">
        <v>273</v>
      </c>
      <c r="C168" s="62" t="s">
        <v>1790</v>
      </c>
      <c r="D168" s="63"/>
      <c r="E168" s="56" t="s">
        <v>1798</v>
      </c>
      <c r="F168" s="75"/>
      <c r="G168" s="75" t="s">
        <v>1789</v>
      </c>
      <c r="H168" s="9"/>
      <c r="I168" s="60">
        <v>162.01150204948121</v>
      </c>
      <c r="J168" s="60">
        <v>145.41520183953435</v>
      </c>
      <c r="K168" s="60">
        <v>272.6535034491269</v>
      </c>
      <c r="L168" s="47">
        <v>3225.9400696623538</v>
      </c>
      <c r="M168" s="47">
        <v>3455.502097782969</v>
      </c>
      <c r="N168" s="47">
        <v>3650.8589444267118</v>
      </c>
      <c r="O168" s="59">
        <v>34.531526067430754</v>
      </c>
      <c r="P168" s="59">
        <v>653.19396808851525</v>
      </c>
      <c r="Q168" s="59">
        <v>376.26812052120817</v>
      </c>
      <c r="R168" s="58"/>
      <c r="S168" s="55" t="s">
        <v>95</v>
      </c>
      <c r="T168" s="8">
        <v>10.720690122968872</v>
      </c>
      <c r="U168" s="66" t="s">
        <v>272</v>
      </c>
      <c r="V168" s="8">
        <v>10.10057510247406</v>
      </c>
      <c r="W168" s="66" t="s">
        <v>272</v>
      </c>
      <c r="X168" s="8">
        <v>12</v>
      </c>
      <c r="Y168" s="62" t="s">
        <v>112</v>
      </c>
      <c r="Z168" s="8">
        <v>146.81035184453307</v>
      </c>
      <c r="AA168" s="62" t="s">
        <v>52</v>
      </c>
      <c r="AB168" s="8">
        <v>50.032022043415786</v>
      </c>
      <c r="AC168" s="66" t="s">
        <v>272</v>
      </c>
      <c r="AD168" s="13" t="s">
        <v>112</v>
      </c>
      <c r="AE168" s="8">
        <v>18.91587318825712</v>
      </c>
      <c r="AF168" s="8">
        <v>12.3</v>
      </c>
      <c r="AG168" s="75" t="s">
        <v>272</v>
      </c>
      <c r="AH168" s="62" t="s">
        <v>142</v>
      </c>
      <c r="AI168" s="8">
        <v>18.381367238760763</v>
      </c>
      <c r="AJ168" s="8">
        <v>11.6</v>
      </c>
      <c r="AK168" s="66" t="s">
        <v>272</v>
      </c>
      <c r="AL168" s="13" t="s">
        <v>52</v>
      </c>
      <c r="AM168" s="8">
        <v>18.137895093781822</v>
      </c>
      <c r="AN168" s="8">
        <v>3.4777777777777779</v>
      </c>
      <c r="AO168" s="55" t="s">
        <v>95</v>
      </c>
      <c r="AP168" s="62" t="s">
        <v>112</v>
      </c>
      <c r="AQ168" s="8">
        <v>17.163327910420392</v>
      </c>
      <c r="AR168" s="8">
        <v>14.8</v>
      </c>
      <c r="AS168" s="55" t="s">
        <v>95</v>
      </c>
      <c r="AT168" s="13" t="s">
        <v>142</v>
      </c>
      <c r="AU168" s="8">
        <v>16.636586725410215</v>
      </c>
      <c r="AV168" s="8">
        <v>14.100000000000001</v>
      </c>
      <c r="AW168" s="58"/>
      <c r="AX168" s="55" t="s">
        <v>95</v>
      </c>
      <c r="AY168" s="8">
        <v>9.4245981065730238</v>
      </c>
      <c r="AZ168" s="66" t="s">
        <v>272</v>
      </c>
      <c r="BA168" s="8">
        <v>4.1592242899648832</v>
      </c>
      <c r="BB168" s="62" t="s">
        <v>3593</v>
      </c>
      <c r="BC168" s="8">
        <v>3</v>
      </c>
      <c r="BD168" s="13" t="s">
        <v>112</v>
      </c>
      <c r="BE168" s="8">
        <v>190.55345739789303</v>
      </c>
      <c r="BF168" s="62" t="s">
        <v>112</v>
      </c>
      <c r="BG168" s="8">
        <v>2.3819182174736628</v>
      </c>
      <c r="BH168" s="75" t="s">
        <v>272</v>
      </c>
      <c r="BI168" s="62" t="s">
        <v>112</v>
      </c>
      <c r="BJ168" s="8">
        <v>10.896365245673129</v>
      </c>
      <c r="BK168" s="8">
        <v>27.666666666666668</v>
      </c>
      <c r="BL168" s="75" t="s">
        <v>272</v>
      </c>
      <c r="BM168" s="62" t="s">
        <v>52</v>
      </c>
      <c r="BN168" s="8">
        <v>10.780612185370735</v>
      </c>
      <c r="BO168" s="8">
        <v>24.333333333333332</v>
      </c>
      <c r="BP168" s="75" t="s">
        <v>272</v>
      </c>
      <c r="BQ168" s="13" t="s">
        <v>142</v>
      </c>
      <c r="BR168" s="8">
        <v>10.35616424335754</v>
      </c>
      <c r="BS168" s="8">
        <v>26</v>
      </c>
      <c r="BT168" s="66" t="s">
        <v>272</v>
      </c>
      <c r="BU168" s="56" t="s">
        <v>1732</v>
      </c>
      <c r="BV168" s="8">
        <v>10.183791540595593</v>
      </c>
      <c r="BW168" s="8">
        <v>14.333333333333334</v>
      </c>
      <c r="BX168" s="66" t="s">
        <v>272</v>
      </c>
      <c r="BY168" s="62" t="s">
        <v>1466</v>
      </c>
      <c r="BZ168" s="8">
        <v>9.8957105006905941</v>
      </c>
      <c r="CA168" s="8">
        <v>12.666666666666666</v>
      </c>
      <c r="CB168" s="8"/>
      <c r="CC168" s="59" t="s">
        <v>4288</v>
      </c>
      <c r="CD168" s="59" t="s">
        <v>4289</v>
      </c>
      <c r="CE168" s="555">
        <v>134.61917165090333</v>
      </c>
      <c r="CF168" s="555">
        <v>121.20431799621538</v>
      </c>
      <c r="CG168" s="555" t="s">
        <v>4286</v>
      </c>
      <c r="CH168" s="555" t="s">
        <v>4287</v>
      </c>
      <c r="CI168" s="408">
        <v>273.40817673502477</v>
      </c>
      <c r="CJ168" s="408">
        <v>251.01337043942246</v>
      </c>
      <c r="CK168" s="555" t="s">
        <v>4285</v>
      </c>
      <c r="CL168" s="59"/>
      <c r="CM168" s="8">
        <v>376.26812052120817</v>
      </c>
      <c r="CN168" s="8">
        <v>311.61897721912516</v>
      </c>
    </row>
    <row r="169" spans="1:92" x14ac:dyDescent="0.45">
      <c r="A169" s="9">
        <v>144</v>
      </c>
      <c r="B169" s="9" t="s">
        <v>1198</v>
      </c>
      <c r="C169" s="243" t="s">
        <v>1839</v>
      </c>
      <c r="D169" s="54" t="s">
        <v>1806</v>
      </c>
      <c r="E169" s="57" t="s">
        <v>1974</v>
      </c>
      <c r="F169" s="245" t="s">
        <v>1819</v>
      </c>
      <c r="G169" s="78" t="s">
        <v>1793</v>
      </c>
      <c r="H169" s="9"/>
      <c r="I169" s="60">
        <v>163.59210206947614</v>
      </c>
      <c r="J169" s="60">
        <v>198.3653025093648</v>
      </c>
      <c r="K169" s="60">
        <v>175.44660221943818</v>
      </c>
      <c r="L169" s="47">
        <v>3051.8815118398061</v>
      </c>
      <c r="M169" s="47">
        <v>3188.4675577778626</v>
      </c>
      <c r="N169" s="47">
        <v>3302.1247003812982</v>
      </c>
      <c r="O169" s="59">
        <v>28.967734518387861</v>
      </c>
      <c r="P169" s="59">
        <v>526.90680481493496</v>
      </c>
      <c r="Q169" s="59">
        <v>321.12722408765353</v>
      </c>
      <c r="R169" s="58"/>
      <c r="S169" s="72" t="s">
        <v>240</v>
      </c>
      <c r="T169" s="8">
        <v>12.778631349002282</v>
      </c>
      <c r="U169" s="72" t="s">
        <v>109</v>
      </c>
      <c r="V169" s="8">
        <v>12.017251249076187</v>
      </c>
      <c r="W169" s="72" t="s">
        <v>240</v>
      </c>
      <c r="X169" s="8">
        <v>10</v>
      </c>
      <c r="Y169" s="247" t="s">
        <v>132</v>
      </c>
      <c r="Z169" s="8">
        <v>128.60183961419139</v>
      </c>
      <c r="AA169" s="62" t="s">
        <v>52</v>
      </c>
      <c r="AB169" s="8">
        <v>42.326596945940466</v>
      </c>
      <c r="AC169" s="72" t="s">
        <v>109</v>
      </c>
      <c r="AD169" s="72" t="s">
        <v>132</v>
      </c>
      <c r="AE169" s="8">
        <v>18.189437785701539</v>
      </c>
      <c r="AF169" s="8">
        <v>14.8</v>
      </c>
      <c r="AG169" s="247" t="s">
        <v>109</v>
      </c>
      <c r="AH169" s="247" t="s">
        <v>189</v>
      </c>
      <c r="AI169" s="8">
        <v>17.583952200960297</v>
      </c>
      <c r="AJ169" s="8">
        <v>8.9250000000000007</v>
      </c>
      <c r="AK169" s="72" t="s">
        <v>240</v>
      </c>
      <c r="AL169" s="72" t="s">
        <v>132</v>
      </c>
      <c r="AM169" s="8">
        <v>17.525864874475676</v>
      </c>
      <c r="AN169" s="8">
        <v>13.9</v>
      </c>
      <c r="AO169" s="72" t="s">
        <v>109</v>
      </c>
      <c r="AP169" s="243" t="s">
        <v>1516</v>
      </c>
      <c r="AQ169" s="8">
        <v>17.331432429169837</v>
      </c>
      <c r="AR169" s="8">
        <v>14.4</v>
      </c>
      <c r="AS169" s="72" t="s">
        <v>240</v>
      </c>
      <c r="AT169" s="72" t="s">
        <v>189</v>
      </c>
      <c r="AU169" s="8">
        <v>17.178799084942966</v>
      </c>
      <c r="AV169" s="8">
        <v>8.3000000000000007</v>
      </c>
      <c r="AW169" s="58"/>
      <c r="AX169" s="72" t="s">
        <v>240</v>
      </c>
      <c r="AY169" s="8">
        <v>12.484165565277225</v>
      </c>
      <c r="AZ169" s="72" t="s">
        <v>109</v>
      </c>
      <c r="BA169" s="8">
        <v>4.9660643864966989</v>
      </c>
      <c r="BB169" s="247" t="s">
        <v>240</v>
      </c>
      <c r="BC169" s="8">
        <v>3.3333333333333002</v>
      </c>
      <c r="BD169" s="72" t="s">
        <v>132</v>
      </c>
      <c r="BE169" s="8">
        <v>166.88239149844881</v>
      </c>
      <c r="BF169" s="247" t="s">
        <v>132</v>
      </c>
      <c r="BG169" s="8">
        <v>2.2250985533126508</v>
      </c>
      <c r="BH169" s="247" t="s">
        <v>240</v>
      </c>
      <c r="BI169" s="247" t="s">
        <v>132</v>
      </c>
      <c r="BJ169" s="8">
        <v>11.085686520767148</v>
      </c>
      <c r="BK169" s="8">
        <v>23.5</v>
      </c>
      <c r="BL169" s="247" t="s">
        <v>240</v>
      </c>
      <c r="BM169" s="243" t="s">
        <v>1516</v>
      </c>
      <c r="BN169" s="8">
        <v>10.854102426824999</v>
      </c>
      <c r="BO169" s="8">
        <v>20.5</v>
      </c>
      <c r="BP169" s="247" t="s">
        <v>240</v>
      </c>
      <c r="BQ169" s="72" t="s">
        <v>189</v>
      </c>
      <c r="BR169" s="8">
        <v>10.543118072102686</v>
      </c>
      <c r="BS169" s="8">
        <v>17.5</v>
      </c>
      <c r="BT169" s="72" t="s">
        <v>240</v>
      </c>
      <c r="BU169" s="62" t="s">
        <v>52</v>
      </c>
      <c r="BV169" s="8">
        <v>10.301112963893088</v>
      </c>
      <c r="BW169" s="8">
        <v>22</v>
      </c>
      <c r="BX169" s="72" t="s">
        <v>109</v>
      </c>
      <c r="BY169" s="247" t="s">
        <v>132</v>
      </c>
      <c r="BZ169" s="8">
        <v>10.189171712688701</v>
      </c>
      <c r="CA169" s="8">
        <v>31</v>
      </c>
      <c r="CB169" s="8"/>
      <c r="CC169" s="59" t="s">
        <v>4293</v>
      </c>
      <c r="CD169" s="59" t="s">
        <v>4294</v>
      </c>
      <c r="CE169" s="555">
        <v>121.54718478924705</v>
      </c>
      <c r="CF169" s="555">
        <v>110.5315183953401</v>
      </c>
      <c r="CG169" s="555" t="s">
        <v>4291</v>
      </c>
      <c r="CH169" s="555" t="s">
        <v>4292</v>
      </c>
      <c r="CI169" s="408">
        <v>250.69710160322387</v>
      </c>
      <c r="CJ169" s="408">
        <v>231.09816061588847</v>
      </c>
      <c r="CK169" s="555" t="s">
        <v>4290</v>
      </c>
      <c r="CL169" s="59"/>
      <c r="CM169" s="8">
        <v>321.12722408765353</v>
      </c>
      <c r="CN169" s="8">
        <v>264.13077473640618</v>
      </c>
    </row>
    <row r="170" spans="1:92" x14ac:dyDescent="0.45">
      <c r="A170" s="9">
        <v>145</v>
      </c>
      <c r="B170" s="9" t="s">
        <v>147</v>
      </c>
      <c r="C170" s="243" t="s">
        <v>1840</v>
      </c>
      <c r="D170" s="63"/>
      <c r="E170" s="54" t="s">
        <v>1975</v>
      </c>
      <c r="F170" s="56" t="s">
        <v>1976</v>
      </c>
      <c r="G170" s="224"/>
      <c r="H170" s="9"/>
      <c r="I170" s="60">
        <v>211.80040267932176</v>
      </c>
      <c r="J170" s="60">
        <v>158.06000199949386</v>
      </c>
      <c r="K170" s="60">
        <v>175.44660221943818</v>
      </c>
      <c r="L170" s="47">
        <v>3527.0389356459318</v>
      </c>
      <c r="M170" s="47">
        <v>3255.3359748136522</v>
      </c>
      <c r="N170" s="47">
        <v>3053.1227726650004</v>
      </c>
      <c r="O170" s="59">
        <v>23.885204827170533</v>
      </c>
      <c r="P170" s="59">
        <v>570.15956070973311</v>
      </c>
      <c r="Q170" s="59">
        <v>383.82373625728889</v>
      </c>
      <c r="R170" s="58"/>
      <c r="S170" s="49" t="s">
        <v>74</v>
      </c>
      <c r="T170" s="8">
        <v>11.166419328607445</v>
      </c>
      <c r="U170" s="49" t="s">
        <v>115</v>
      </c>
      <c r="V170" s="8">
        <v>12.256686800632755</v>
      </c>
      <c r="W170" s="49" t="s">
        <v>74</v>
      </c>
      <c r="X170" s="8">
        <v>13.635999999999999</v>
      </c>
      <c r="Y170" s="246" t="s">
        <v>1469</v>
      </c>
      <c r="Z170" s="8">
        <v>178.91233825063028</v>
      </c>
      <c r="AA170" s="62" t="s">
        <v>52</v>
      </c>
      <c r="AB170" s="8">
        <v>54.378672098401871</v>
      </c>
      <c r="AC170" s="49" t="s">
        <v>115</v>
      </c>
      <c r="AD170" s="49" t="s">
        <v>1469</v>
      </c>
      <c r="AE170" s="8">
        <v>23.870825677875285</v>
      </c>
      <c r="AF170" s="8">
        <v>11.5</v>
      </c>
      <c r="AG170" s="246" t="s">
        <v>115</v>
      </c>
      <c r="AH170" s="246" t="s">
        <v>182</v>
      </c>
      <c r="AI170" s="8">
        <v>23.780283006151564</v>
      </c>
      <c r="AJ170" s="8">
        <v>6.25</v>
      </c>
      <c r="AK170" s="49" t="s">
        <v>74</v>
      </c>
      <c r="AL170" s="49" t="s">
        <v>182</v>
      </c>
      <c r="AM170" s="8">
        <v>22.684149899691771</v>
      </c>
      <c r="AN170" s="8">
        <v>6.166666666666667</v>
      </c>
      <c r="AO170" s="49" t="s">
        <v>74</v>
      </c>
      <c r="AP170" s="246" t="s">
        <v>1469</v>
      </c>
      <c r="AQ170" s="8">
        <v>22.550638030779158</v>
      </c>
      <c r="AR170" s="8">
        <v>11.4</v>
      </c>
      <c r="AS170" s="49" t="s">
        <v>115</v>
      </c>
      <c r="AT170" s="14" t="s">
        <v>146</v>
      </c>
      <c r="AU170" s="8">
        <v>22.477054576278693</v>
      </c>
      <c r="AV170" s="8">
        <v>4.8</v>
      </c>
      <c r="AW170" s="58"/>
      <c r="AX170" s="49" t="s">
        <v>74</v>
      </c>
      <c r="AY170" s="8">
        <v>9.2602157044935485</v>
      </c>
      <c r="AZ170" s="49" t="s">
        <v>74</v>
      </c>
      <c r="BA170" s="8">
        <v>3.0867385681645163</v>
      </c>
      <c r="BB170" s="246" t="s">
        <v>115</v>
      </c>
      <c r="BC170" s="8">
        <v>4.5</v>
      </c>
      <c r="BD170" s="49" t="s">
        <v>1469</v>
      </c>
      <c r="BE170" s="8">
        <v>248.80647113480646</v>
      </c>
      <c r="BF170" s="246" t="s">
        <v>1469</v>
      </c>
      <c r="BG170" s="8">
        <v>3.1100808891850806</v>
      </c>
      <c r="BH170" s="246" t="s">
        <v>115</v>
      </c>
      <c r="BI170" s="246" t="s">
        <v>1469</v>
      </c>
      <c r="BJ170" s="8">
        <v>16.0695183078636</v>
      </c>
      <c r="BK170" s="8">
        <v>18.777777777777779</v>
      </c>
      <c r="BL170" s="246" t="s">
        <v>115</v>
      </c>
      <c r="BM170" s="246" t="s">
        <v>222</v>
      </c>
      <c r="BN170" s="8">
        <v>14.365942574965944</v>
      </c>
      <c r="BO170" s="8">
        <v>14.333333333333334</v>
      </c>
      <c r="BP170" s="246" t="s">
        <v>115</v>
      </c>
      <c r="BQ170" s="49" t="s">
        <v>182</v>
      </c>
      <c r="BR170" s="8">
        <v>14.073462709044051</v>
      </c>
      <c r="BS170" s="8">
        <v>13.222222222222221</v>
      </c>
      <c r="BT170" s="49" t="s">
        <v>74</v>
      </c>
      <c r="BU170" s="246" t="s">
        <v>1469</v>
      </c>
      <c r="BV170" s="8">
        <v>13.855332425666754</v>
      </c>
      <c r="BW170" s="8">
        <v>22.818181818181817</v>
      </c>
      <c r="BX170" s="49" t="s">
        <v>115</v>
      </c>
      <c r="BY170" s="62" t="s">
        <v>52</v>
      </c>
      <c r="BZ170" s="8">
        <v>13.668933704462892</v>
      </c>
      <c r="CA170" s="8">
        <v>16.555555555555557</v>
      </c>
      <c r="CB170" s="8"/>
      <c r="CC170" s="59" t="s">
        <v>4298</v>
      </c>
      <c r="CD170" s="59" t="s">
        <v>4299</v>
      </c>
      <c r="CE170" s="555">
        <v>116.42092595348099</v>
      </c>
      <c r="CF170" s="555">
        <v>104.6131907433226</v>
      </c>
      <c r="CG170" s="555" t="s">
        <v>4296</v>
      </c>
      <c r="CH170" s="555" t="s">
        <v>4297</v>
      </c>
      <c r="CI170" s="408">
        <v>240.58036013302166</v>
      </c>
      <c r="CJ170" s="408">
        <v>222.81948554842273</v>
      </c>
      <c r="CK170" s="555" t="s">
        <v>4295</v>
      </c>
      <c r="CL170" s="59"/>
      <c r="CM170" s="8">
        <v>383.82373625728889</v>
      </c>
      <c r="CN170" s="8">
        <v>316.02426482600686</v>
      </c>
    </row>
    <row r="171" spans="1:92" x14ac:dyDescent="0.45">
      <c r="A171" s="9">
        <v>146</v>
      </c>
      <c r="B171" s="9" t="s">
        <v>141</v>
      </c>
      <c r="C171" s="243" t="s">
        <v>1808</v>
      </c>
      <c r="D171" s="54" t="s">
        <v>1806</v>
      </c>
      <c r="E171" s="244" t="s">
        <v>1842</v>
      </c>
      <c r="F171" s="56" t="s">
        <v>1899</v>
      </c>
      <c r="G171" s="245" t="s">
        <v>1819</v>
      </c>
      <c r="H171" s="9"/>
      <c r="I171" s="60">
        <v>210.21980265932683</v>
      </c>
      <c r="J171" s="60">
        <v>154.89880195950397</v>
      </c>
      <c r="K171" s="60">
        <v>175.44660221943818</v>
      </c>
      <c r="L171" s="47">
        <v>3465.5337636266122</v>
      </c>
      <c r="M171" s="47">
        <v>3195.7865392602293</v>
      </c>
      <c r="N171" s="47">
        <v>2995.1864763300023</v>
      </c>
      <c r="O171" s="59">
        <v>23.471571965370956</v>
      </c>
      <c r="P171" s="59">
        <v>610.87996477203308</v>
      </c>
      <c r="Q171" s="59">
        <v>403.48134594444781</v>
      </c>
      <c r="R171" s="58"/>
      <c r="S171" s="68" t="s">
        <v>36</v>
      </c>
      <c r="T171" s="8">
        <v>18.658463423383452</v>
      </c>
      <c r="U171" s="68" t="s">
        <v>36</v>
      </c>
      <c r="V171" s="8">
        <v>16.962239475803138</v>
      </c>
      <c r="W171" s="14" t="s">
        <v>1491</v>
      </c>
      <c r="X171" s="8">
        <v>11.25</v>
      </c>
      <c r="Y171" s="73" t="s">
        <v>48</v>
      </c>
      <c r="Z171" s="8">
        <v>202.81101055295375</v>
      </c>
      <c r="AA171" s="62" t="s">
        <v>52</v>
      </c>
      <c r="AB171" s="8">
        <v>53.983522093403138</v>
      </c>
      <c r="AC171" s="68" t="s">
        <v>36</v>
      </c>
      <c r="AD171" s="14" t="s">
        <v>228</v>
      </c>
      <c r="AE171" s="8">
        <v>26.026376319119215</v>
      </c>
      <c r="AF171" s="8">
        <v>7.5</v>
      </c>
      <c r="AG171" s="73" t="s">
        <v>36</v>
      </c>
      <c r="AH171" s="73" t="s">
        <v>48</v>
      </c>
      <c r="AI171" s="8">
        <v>25.959709652452549</v>
      </c>
      <c r="AJ171" s="8">
        <v>15</v>
      </c>
      <c r="AK171" s="14" t="s">
        <v>1491</v>
      </c>
      <c r="AL171" s="14" t="s">
        <v>228</v>
      </c>
      <c r="AM171" s="8">
        <v>25.373742652942692</v>
      </c>
      <c r="AN171" s="8">
        <v>6.4444444444444446</v>
      </c>
      <c r="AO171" s="14" t="s">
        <v>1491</v>
      </c>
      <c r="AP171" s="73" t="s">
        <v>48</v>
      </c>
      <c r="AQ171" s="8">
        <v>24.698354182700438</v>
      </c>
      <c r="AR171" s="8">
        <v>13.600000000000001</v>
      </c>
      <c r="AS171" s="68" t="s">
        <v>36</v>
      </c>
      <c r="AT171" s="68" t="s">
        <v>19</v>
      </c>
      <c r="AU171" s="8">
        <v>23.958504504451909</v>
      </c>
      <c r="AV171" s="8">
        <v>15.200000000000001</v>
      </c>
      <c r="AW171" s="58"/>
      <c r="AX171" s="68" t="s">
        <v>36</v>
      </c>
      <c r="AY171" s="8">
        <v>15.757430146684744</v>
      </c>
      <c r="AZ171" s="68" t="s">
        <v>36</v>
      </c>
      <c r="BA171" s="8">
        <v>5.2524767155615812</v>
      </c>
      <c r="BB171" s="243" t="s">
        <v>1491</v>
      </c>
      <c r="BC171" s="8">
        <v>3.5</v>
      </c>
      <c r="BD171" s="68" t="s">
        <v>19</v>
      </c>
      <c r="BE171" s="8">
        <v>230.56002450398492</v>
      </c>
      <c r="BF171" s="73" t="s">
        <v>48</v>
      </c>
      <c r="BG171" s="8">
        <v>3.8938705435737715</v>
      </c>
      <c r="BH171" s="73" t="s">
        <v>36</v>
      </c>
      <c r="BI171" s="73" t="s">
        <v>48</v>
      </c>
      <c r="BJ171" s="8">
        <v>17.190214040189915</v>
      </c>
      <c r="BK171" s="8">
        <v>17.5</v>
      </c>
      <c r="BL171" s="243" t="s">
        <v>1491</v>
      </c>
      <c r="BM171" s="73" t="s">
        <v>48</v>
      </c>
      <c r="BN171" s="8">
        <v>17.137278940001348</v>
      </c>
      <c r="BO171" s="8">
        <v>16.714285714285715</v>
      </c>
      <c r="BP171" s="73" t="s">
        <v>36</v>
      </c>
      <c r="BQ171" s="68" t="s">
        <v>19</v>
      </c>
      <c r="BR171" s="8">
        <v>14.264778627098515</v>
      </c>
      <c r="BS171" s="8">
        <v>25</v>
      </c>
      <c r="BT171" s="14" t="s">
        <v>1491</v>
      </c>
      <c r="BU171" s="73" t="s">
        <v>19</v>
      </c>
      <c r="BV171" s="8">
        <v>14.070694346257451</v>
      </c>
      <c r="BW171" s="8">
        <v>23.857142857142858</v>
      </c>
      <c r="BX171" s="68" t="s">
        <v>36</v>
      </c>
      <c r="BY171" s="243" t="s">
        <v>228</v>
      </c>
      <c r="BZ171" s="8">
        <v>14.005902932379399</v>
      </c>
      <c r="CA171" s="8">
        <v>14.5</v>
      </c>
      <c r="CB171" s="8"/>
      <c r="CC171" s="59" t="s">
        <v>4302</v>
      </c>
      <c r="CD171" s="59" t="s">
        <v>4303</v>
      </c>
      <c r="CE171" s="555">
        <v>124.67560472856087</v>
      </c>
      <c r="CF171" s="555">
        <v>112.87140413340431</v>
      </c>
      <c r="CG171" s="555" t="s">
        <v>4300</v>
      </c>
      <c r="CH171" s="555" t="s">
        <v>4301</v>
      </c>
      <c r="CI171" s="408">
        <v>259.33405305170578</v>
      </c>
      <c r="CJ171" s="408">
        <v>239.34707914603956</v>
      </c>
      <c r="CK171" s="555" t="s">
        <v>4295</v>
      </c>
      <c r="CL171" s="59"/>
      <c r="CM171" s="8">
        <v>403.48134594444781</v>
      </c>
      <c r="CN171" s="8">
        <v>331.3056905118795</v>
      </c>
    </row>
    <row r="172" spans="1:92" x14ac:dyDescent="0.45">
      <c r="A172" s="9">
        <v>147</v>
      </c>
      <c r="B172" s="9" t="s">
        <v>1196</v>
      </c>
      <c r="C172" s="76" t="s">
        <v>1794</v>
      </c>
      <c r="D172" s="63"/>
      <c r="E172" s="247" t="s">
        <v>1977</v>
      </c>
      <c r="F172" s="73" t="s">
        <v>1978</v>
      </c>
      <c r="G172" s="224"/>
      <c r="H172" s="9"/>
      <c r="I172" s="60">
        <v>105.90020133966088</v>
      </c>
      <c r="J172" s="60">
        <v>83.771801059731743</v>
      </c>
      <c r="K172" s="60">
        <v>107.48080135965583</v>
      </c>
      <c r="L172" s="47">
        <v>1004.8729600966022</v>
      </c>
      <c r="M172" s="47">
        <v>968.76183880678911</v>
      </c>
      <c r="N172" s="47">
        <v>940.80954115133295</v>
      </c>
      <c r="O172" s="59">
        <v>8.2707288606573286</v>
      </c>
      <c r="P172" s="59">
        <v>101.34916414963946</v>
      </c>
      <c r="Q172" s="59">
        <v>64.890444854572237</v>
      </c>
      <c r="R172" s="58"/>
      <c r="S172" s="51" t="s">
        <v>1</v>
      </c>
      <c r="T172" s="8">
        <v>8.9425151004745658</v>
      </c>
      <c r="U172" s="64" t="s">
        <v>253</v>
      </c>
      <c r="V172" s="8">
        <v>9.6248144964555831</v>
      </c>
      <c r="W172" s="64" t="s">
        <v>253</v>
      </c>
      <c r="X172" s="8">
        <v>8</v>
      </c>
      <c r="Y172" s="62" t="s">
        <v>1481</v>
      </c>
      <c r="Z172" s="8">
        <v>32.770060401898263</v>
      </c>
      <c r="AA172" s="62" t="s">
        <v>52</v>
      </c>
      <c r="AB172" s="8">
        <v>27.903621763486651</v>
      </c>
      <c r="AC172" s="64" t="s">
        <v>253</v>
      </c>
      <c r="AD172" s="13" t="s">
        <v>52</v>
      </c>
      <c r="AE172" s="8">
        <v>12.253958007466901</v>
      </c>
      <c r="AF172" s="8">
        <v>4.8666666666666671</v>
      </c>
      <c r="AG172" s="76" t="s">
        <v>253</v>
      </c>
      <c r="AH172" s="244" t="s">
        <v>305</v>
      </c>
      <c r="AI172" s="8">
        <v>11.139303967606619</v>
      </c>
      <c r="AJ172" s="8">
        <v>6.0666666666666664</v>
      </c>
      <c r="AK172" s="51" t="s">
        <v>1</v>
      </c>
      <c r="AL172" s="13" t="s">
        <v>52</v>
      </c>
      <c r="AM172" s="8">
        <v>10.460583399925504</v>
      </c>
      <c r="AN172" s="8">
        <v>5.9380952380952383</v>
      </c>
      <c r="AO172" s="64" t="s">
        <v>253</v>
      </c>
      <c r="AP172" s="62" t="s">
        <v>1481</v>
      </c>
      <c r="AQ172" s="8">
        <v>10.312281245820264</v>
      </c>
      <c r="AR172" s="8">
        <v>7.0666666666666664</v>
      </c>
      <c r="AS172" s="64" t="s">
        <v>253</v>
      </c>
      <c r="AT172" s="64" t="s">
        <v>1500</v>
      </c>
      <c r="AU172" s="8">
        <v>10.004274846450722</v>
      </c>
      <c r="AV172" s="8">
        <v>6.9666666666666668</v>
      </c>
      <c r="AW172" s="58"/>
      <c r="AX172" s="51" t="s">
        <v>1</v>
      </c>
      <c r="AY172" s="8">
        <v>7.1951617783701618</v>
      </c>
      <c r="AZ172" s="64" t="s">
        <v>253</v>
      </c>
      <c r="BA172" s="8">
        <v>4.3040862817974199</v>
      </c>
      <c r="BB172" s="76" t="s">
        <v>253</v>
      </c>
      <c r="BC172" s="8">
        <v>3</v>
      </c>
      <c r="BD172" s="13" t="s">
        <v>52</v>
      </c>
      <c r="BE172" s="8">
        <v>90.485670132013453</v>
      </c>
      <c r="BF172" s="62" t="s">
        <v>52</v>
      </c>
      <c r="BG172" s="8">
        <v>1.292652430457335</v>
      </c>
      <c r="BH172" s="76" t="s">
        <v>253</v>
      </c>
      <c r="BI172" s="62" t="s">
        <v>52</v>
      </c>
      <c r="BJ172" s="8">
        <v>7.8457952071487647</v>
      </c>
      <c r="BK172" s="8">
        <v>24.333333333333332</v>
      </c>
      <c r="BL172" s="76" t="s">
        <v>253</v>
      </c>
      <c r="BM172" s="244" t="s">
        <v>305</v>
      </c>
      <c r="BN172" s="8">
        <v>6.7604135833968177</v>
      </c>
      <c r="BO172" s="8">
        <v>12.666666666666666</v>
      </c>
      <c r="BP172" s="76" t="s">
        <v>253</v>
      </c>
      <c r="BQ172" s="13" t="s">
        <v>1481</v>
      </c>
      <c r="BR172" s="8">
        <v>6.6788982968393151</v>
      </c>
      <c r="BS172" s="8">
        <v>16</v>
      </c>
      <c r="BT172" s="64" t="s">
        <v>253</v>
      </c>
      <c r="BU172" s="76" t="s">
        <v>1500</v>
      </c>
      <c r="BV172" s="8">
        <v>6.4207665560738914</v>
      </c>
      <c r="BW172" s="8">
        <v>16</v>
      </c>
      <c r="BX172" s="51" t="s">
        <v>1</v>
      </c>
      <c r="BY172" s="62" t="s">
        <v>52</v>
      </c>
      <c r="BZ172" s="8">
        <v>4.8452562281388518</v>
      </c>
      <c r="CA172" s="8">
        <v>36</v>
      </c>
      <c r="CB172" s="8"/>
      <c r="CC172" s="59" t="s">
        <v>5639</v>
      </c>
      <c r="CD172" s="59"/>
      <c r="CE172" s="555">
        <v>64.890444854572237</v>
      </c>
      <c r="CF172" s="555">
        <v>45.122873413783481</v>
      </c>
      <c r="CG172" s="555"/>
      <c r="CH172" s="555"/>
      <c r="CI172" s="408"/>
      <c r="CJ172" s="408"/>
      <c r="CK172" s="555"/>
      <c r="CL172" s="8"/>
      <c r="CM172" s="8"/>
      <c r="CN172" s="8"/>
    </row>
    <row r="173" spans="1:92" x14ac:dyDescent="0.45">
      <c r="A173" s="9">
        <v>148</v>
      </c>
      <c r="B173" s="9" t="s">
        <v>1195</v>
      </c>
      <c r="C173" s="76" t="s">
        <v>1794</v>
      </c>
      <c r="D173" s="63"/>
      <c r="E173" s="247" t="s">
        <v>1977</v>
      </c>
      <c r="F173" s="73" t="s">
        <v>1978</v>
      </c>
      <c r="G173" s="224"/>
      <c r="H173" s="9"/>
      <c r="I173" s="60">
        <v>140.67340177954952</v>
      </c>
      <c r="J173" s="60">
        <v>118.5450014996204</v>
      </c>
      <c r="K173" s="60">
        <v>135.14130170956724</v>
      </c>
      <c r="L173" s="47">
        <v>1780.5233026913968</v>
      </c>
      <c r="M173" s="47">
        <v>1718.91956982893</v>
      </c>
      <c r="N173" s="47">
        <v>1671.174773622914</v>
      </c>
      <c r="O173" s="59">
        <v>14.307493378445162</v>
      </c>
      <c r="P173" s="59">
        <v>223.88247801277643</v>
      </c>
      <c r="Q173" s="59">
        <v>144.41509179764006</v>
      </c>
      <c r="R173" s="58"/>
      <c r="S173" s="51" t="s">
        <v>1</v>
      </c>
      <c r="T173" s="8">
        <v>11.550505133466213</v>
      </c>
      <c r="U173" s="64" t="s">
        <v>253</v>
      </c>
      <c r="V173" s="8">
        <v>12.128484928127564</v>
      </c>
      <c r="W173" s="64" t="s">
        <v>253</v>
      </c>
      <c r="X173" s="8">
        <v>8</v>
      </c>
      <c r="Y173" s="76" t="s">
        <v>252</v>
      </c>
      <c r="Z173" s="8">
        <v>76.963636960956734</v>
      </c>
      <c r="AA173" s="62" t="s">
        <v>52</v>
      </c>
      <c r="AB173" s="8">
        <v>36.596921873458811</v>
      </c>
      <c r="AC173" s="64" t="s">
        <v>253</v>
      </c>
      <c r="AD173" s="13" t="s">
        <v>52</v>
      </c>
      <c r="AE173" s="8">
        <v>15.647917639442333</v>
      </c>
      <c r="AF173" s="8">
        <v>4.8666666666666671</v>
      </c>
      <c r="AG173" s="76" t="s">
        <v>253</v>
      </c>
      <c r="AH173" s="76" t="s">
        <v>252</v>
      </c>
      <c r="AI173" s="8">
        <v>15.509306371751677</v>
      </c>
      <c r="AJ173" s="8">
        <v>9.85</v>
      </c>
      <c r="AK173" s="64" t="s">
        <v>253</v>
      </c>
      <c r="AL173" s="71" t="s">
        <v>305</v>
      </c>
      <c r="AM173" s="8">
        <v>14.291819392102017</v>
      </c>
      <c r="AN173" s="8">
        <v>6.0666666666666664</v>
      </c>
      <c r="AO173" s="51" t="s">
        <v>1</v>
      </c>
      <c r="AP173" s="76" t="s">
        <v>252</v>
      </c>
      <c r="AQ173" s="8">
        <v>13.918587473815556</v>
      </c>
      <c r="AR173" s="8">
        <v>11.457142857142859</v>
      </c>
      <c r="AS173" s="51" t="s">
        <v>1</v>
      </c>
      <c r="AT173" s="13" t="s">
        <v>52</v>
      </c>
      <c r="AU173" s="8">
        <v>13.576786406467248</v>
      </c>
      <c r="AV173" s="8">
        <v>5.9380952380952383</v>
      </c>
      <c r="AW173" s="58"/>
      <c r="AX173" s="51" t="s">
        <v>1</v>
      </c>
      <c r="AY173" s="8">
        <v>9.2293940041036482</v>
      </c>
      <c r="AZ173" s="64" t="s">
        <v>253</v>
      </c>
      <c r="BA173" s="8">
        <v>5.3890101355219455</v>
      </c>
      <c r="BB173" s="76" t="s">
        <v>253</v>
      </c>
      <c r="BC173" s="8">
        <v>3</v>
      </c>
      <c r="BD173" s="13" t="s">
        <v>52</v>
      </c>
      <c r="BE173" s="8">
        <v>119.86902450371934</v>
      </c>
      <c r="BF173" s="62" t="s">
        <v>52</v>
      </c>
      <c r="BG173" s="8">
        <v>1.7124146357674193</v>
      </c>
      <c r="BH173" s="76" t="s">
        <v>253</v>
      </c>
      <c r="BI173" s="62" t="s">
        <v>52</v>
      </c>
      <c r="BJ173" s="8">
        <v>10.093668260242387</v>
      </c>
      <c r="BK173" s="8">
        <v>24.333333333333332</v>
      </c>
      <c r="BL173" s="76" t="s">
        <v>253</v>
      </c>
      <c r="BM173" s="76" t="s">
        <v>252</v>
      </c>
      <c r="BN173" s="8">
        <v>9.8825205123658417</v>
      </c>
      <c r="BO173" s="8">
        <v>21</v>
      </c>
      <c r="BP173" s="76" t="s">
        <v>253</v>
      </c>
      <c r="BQ173" s="71" t="s">
        <v>305</v>
      </c>
      <c r="BR173" s="8">
        <v>8.6518926704823382</v>
      </c>
      <c r="BS173" s="8">
        <v>12.666666666666666</v>
      </c>
      <c r="BT173" s="64" t="s">
        <v>253</v>
      </c>
      <c r="BU173" s="62" t="s">
        <v>1481</v>
      </c>
      <c r="BV173" s="8">
        <v>8.5436111704283437</v>
      </c>
      <c r="BW173" s="8">
        <v>16</v>
      </c>
      <c r="BX173" s="51" t="s">
        <v>1</v>
      </c>
      <c r="BY173" s="62" t="s">
        <v>52</v>
      </c>
      <c r="BZ173" s="8">
        <v>6.3207024412480157</v>
      </c>
      <c r="CA173" s="8">
        <v>36</v>
      </c>
      <c r="CB173" s="8"/>
      <c r="CC173" s="59" t="s">
        <v>4304</v>
      </c>
      <c r="CD173" s="59" t="s">
        <v>4305</v>
      </c>
      <c r="CE173" s="555">
        <v>118.35449213972825</v>
      </c>
      <c r="CF173" s="555">
        <v>106.85856189988698</v>
      </c>
      <c r="CG173" s="555"/>
      <c r="CH173" s="555"/>
      <c r="CI173" s="408"/>
      <c r="CJ173" s="408"/>
      <c r="CK173" s="555"/>
      <c r="CL173" s="59"/>
      <c r="CM173" s="8"/>
      <c r="CN173" s="8"/>
    </row>
    <row r="174" spans="1:92" x14ac:dyDescent="0.45">
      <c r="A174" s="9">
        <v>149</v>
      </c>
      <c r="B174" s="9" t="s">
        <v>310</v>
      </c>
      <c r="C174" s="243" t="s">
        <v>1841</v>
      </c>
      <c r="D174" s="247" t="s">
        <v>1799</v>
      </c>
      <c r="E174" s="54" t="s">
        <v>1979</v>
      </c>
      <c r="F174" s="56" t="s">
        <v>1980</v>
      </c>
      <c r="G174" s="78" t="s">
        <v>1880</v>
      </c>
      <c r="H174" s="9"/>
      <c r="I174" s="60">
        <v>219.70340277929645</v>
      </c>
      <c r="J174" s="60">
        <v>168.33390212946097</v>
      </c>
      <c r="K174" s="60">
        <v>177.02720223943311</v>
      </c>
      <c r="L174" s="47">
        <v>3792.6483883116148</v>
      </c>
      <c r="M174" s="47">
        <v>3499.7115703164118</v>
      </c>
      <c r="N174" s="47">
        <v>3281.7386405974185</v>
      </c>
      <c r="O174" s="59">
        <v>25.50221355608069</v>
      </c>
      <c r="P174" s="59">
        <v>680.07836355035738</v>
      </c>
      <c r="Q174" s="59">
        <v>481.81086222354281</v>
      </c>
      <c r="R174" s="58"/>
      <c r="S174" s="64" t="s">
        <v>88</v>
      </c>
      <c r="T174" s="8">
        <v>20.773306250136681</v>
      </c>
      <c r="U174" s="64" t="s">
        <v>88</v>
      </c>
      <c r="V174" s="8">
        <v>18.884823863760616</v>
      </c>
      <c r="W174" s="64" t="s">
        <v>88</v>
      </c>
      <c r="X174" s="8">
        <v>8.1820000000000004</v>
      </c>
      <c r="Y174" s="76" t="s">
        <v>1489</v>
      </c>
      <c r="Z174" s="8">
        <v>198.73306250136679</v>
      </c>
      <c r="AA174" s="62" t="s">
        <v>52</v>
      </c>
      <c r="AB174" s="8">
        <v>56.354422123395544</v>
      </c>
      <c r="AC174" s="64" t="s">
        <v>88</v>
      </c>
      <c r="AD174" s="64" t="s">
        <v>1489</v>
      </c>
      <c r="AE174" s="8">
        <v>26.667424851369461</v>
      </c>
      <c r="AF174" s="8">
        <v>16.8</v>
      </c>
      <c r="AG174" s="76" t="s">
        <v>253</v>
      </c>
      <c r="AH174" s="76" t="s">
        <v>1489</v>
      </c>
      <c r="AI174" s="8">
        <v>26.178020186505194</v>
      </c>
      <c r="AJ174" s="8">
        <v>16.100000000000001</v>
      </c>
      <c r="AK174" s="64" t="s">
        <v>88</v>
      </c>
      <c r="AL174" s="64" t="s">
        <v>175</v>
      </c>
      <c r="AM174" s="8">
        <v>26.112136792628799</v>
      </c>
      <c r="AN174" s="8">
        <v>10.011111111111111</v>
      </c>
      <c r="AO174" s="64" t="s">
        <v>253</v>
      </c>
      <c r="AP174" s="76" t="s">
        <v>175</v>
      </c>
      <c r="AQ174" s="8">
        <v>25.35672680640582</v>
      </c>
      <c r="AR174" s="8">
        <v>10.15</v>
      </c>
      <c r="AS174" s="64" t="s">
        <v>88</v>
      </c>
      <c r="AT174" s="64" t="s">
        <v>261</v>
      </c>
      <c r="AU174" s="8">
        <v>24.912945397857403</v>
      </c>
      <c r="AV174" s="8">
        <v>5.7740740740740746</v>
      </c>
      <c r="AW174" s="58"/>
      <c r="AX174" s="64" t="s">
        <v>88</v>
      </c>
      <c r="AY174" s="8">
        <v>16.423178875106611</v>
      </c>
      <c r="AZ174" s="64" t="s">
        <v>253</v>
      </c>
      <c r="BA174" s="8">
        <v>7.8547461667140492</v>
      </c>
      <c r="BB174" s="76" t="s">
        <v>88</v>
      </c>
      <c r="BC174" s="8">
        <v>3.3333333333333002</v>
      </c>
      <c r="BD174" s="64" t="s">
        <v>1489</v>
      </c>
      <c r="BE174" s="8">
        <v>258.05298125177688</v>
      </c>
      <c r="BF174" s="76" t="s">
        <v>1489</v>
      </c>
      <c r="BG174" s="8">
        <v>3.9700458654119521</v>
      </c>
      <c r="BH174" s="76" t="s">
        <v>253</v>
      </c>
      <c r="BI174" s="76" t="s">
        <v>1489</v>
      </c>
      <c r="BJ174" s="8">
        <v>18.892903596937408</v>
      </c>
      <c r="BK174" s="8">
        <v>22.666666666666668</v>
      </c>
      <c r="BL174" s="76" t="s">
        <v>88</v>
      </c>
      <c r="BM174" s="76" t="s">
        <v>1489</v>
      </c>
      <c r="BN174" s="8">
        <v>17.795299704388771</v>
      </c>
      <c r="BO174" s="8">
        <v>20.5</v>
      </c>
      <c r="BP174" s="76" t="s">
        <v>253</v>
      </c>
      <c r="BQ174" s="64" t="s">
        <v>175</v>
      </c>
      <c r="BR174" s="8">
        <v>16.504782996138921</v>
      </c>
      <c r="BS174" s="8">
        <v>21</v>
      </c>
      <c r="BT174" s="64" t="s">
        <v>253</v>
      </c>
      <c r="BU174" s="243" t="s">
        <v>1516</v>
      </c>
      <c r="BV174" s="8">
        <v>15.868750876328269</v>
      </c>
      <c r="BW174" s="8">
        <v>22.666666666666668</v>
      </c>
      <c r="BX174" s="64" t="s">
        <v>253</v>
      </c>
      <c r="BY174" s="62" t="s">
        <v>112</v>
      </c>
      <c r="BZ174" s="8">
        <v>15.349543933332122</v>
      </c>
      <c r="CA174" s="8">
        <v>27.666666666666668</v>
      </c>
      <c r="CB174" s="8"/>
      <c r="CC174" s="59" t="s">
        <v>4309</v>
      </c>
      <c r="CD174" s="59" t="s">
        <v>4310</v>
      </c>
      <c r="CE174" s="555">
        <v>132.78658231841175</v>
      </c>
      <c r="CF174" s="555">
        <v>120.20830187003213</v>
      </c>
      <c r="CG174" s="555" t="s">
        <v>4307</v>
      </c>
      <c r="CH174" s="555" t="s">
        <v>4308</v>
      </c>
      <c r="CI174" s="408">
        <v>274.75435845189702</v>
      </c>
      <c r="CJ174" s="408">
        <v>252.26048140551563</v>
      </c>
      <c r="CK174" s="555" t="s">
        <v>4306</v>
      </c>
      <c r="CL174" s="59"/>
      <c r="CM174" s="8">
        <v>481.81086222354281</v>
      </c>
      <c r="CN174" s="8">
        <v>400.24135643355999</v>
      </c>
    </row>
    <row r="175" spans="1:92" x14ac:dyDescent="0.45">
      <c r="A175" s="9">
        <v>150</v>
      </c>
      <c r="B175" s="9" t="s">
        <v>1191</v>
      </c>
      <c r="C175" s="224" t="s">
        <v>1800</v>
      </c>
      <c r="D175" s="63"/>
      <c r="E175" s="245" t="s">
        <v>1938</v>
      </c>
      <c r="F175" s="56" t="s">
        <v>1871</v>
      </c>
      <c r="G175" s="224"/>
      <c r="H175" s="9"/>
      <c r="I175" s="60">
        <v>155.68910196950145</v>
      </c>
      <c r="J175" s="60">
        <v>231.55790292925852</v>
      </c>
      <c r="K175" s="60">
        <v>180.97870228942048</v>
      </c>
      <c r="L175" s="47">
        <v>3187.144487100265</v>
      </c>
      <c r="M175" s="47">
        <v>3491.6459012558325</v>
      </c>
      <c r="N175" s="47">
        <v>3756.0636872311238</v>
      </c>
      <c r="O175" s="59">
        <v>33.843656419344732</v>
      </c>
      <c r="P175" s="59">
        <v>668.06973946617029</v>
      </c>
      <c r="Q175" s="59">
        <v>395.34943025523029</v>
      </c>
      <c r="R175" s="58"/>
      <c r="S175" s="55" t="s">
        <v>101</v>
      </c>
      <c r="T175" s="8">
        <v>19.682692236340174</v>
      </c>
      <c r="U175" s="55" t="s">
        <v>101</v>
      </c>
      <c r="V175" s="8">
        <v>12.301682647712608</v>
      </c>
      <c r="W175" s="55" t="s">
        <v>101</v>
      </c>
      <c r="X175" s="8">
        <v>9.375</v>
      </c>
      <c r="Y175" s="224" t="s">
        <v>294</v>
      </c>
      <c r="Z175" s="8">
        <v>113.09615341804104</v>
      </c>
      <c r="AA175" s="224" t="s">
        <v>294</v>
      </c>
      <c r="AB175" s="8">
        <v>41.887464228904086</v>
      </c>
      <c r="AC175" s="55" t="s">
        <v>101</v>
      </c>
      <c r="AD175" s="55" t="s">
        <v>1555</v>
      </c>
      <c r="AE175" s="8">
        <v>19.739880679213716</v>
      </c>
      <c r="AF175" s="8">
        <v>7.6333333333333337</v>
      </c>
      <c r="AG175" s="224" t="s">
        <v>101</v>
      </c>
      <c r="AH175" s="224" t="s">
        <v>294</v>
      </c>
      <c r="AI175" s="8">
        <v>18.048561084346925</v>
      </c>
      <c r="AJ175" s="8">
        <v>13.9</v>
      </c>
      <c r="AK175" s="51" t="s">
        <v>1</v>
      </c>
      <c r="AL175" s="55" t="s">
        <v>1555</v>
      </c>
      <c r="AM175" s="8">
        <v>17.290280419554794</v>
      </c>
      <c r="AN175" s="8">
        <v>10.157142857142858</v>
      </c>
      <c r="AO175" s="55" t="s">
        <v>101</v>
      </c>
      <c r="AP175" s="56" t="s">
        <v>266</v>
      </c>
      <c r="AQ175" s="8">
        <v>17.012747303826917</v>
      </c>
      <c r="AR175" s="8">
        <v>8.0333333333333332</v>
      </c>
      <c r="AS175" s="55" t="s">
        <v>101</v>
      </c>
      <c r="AT175" s="69" t="s">
        <v>79</v>
      </c>
      <c r="AU175" s="8">
        <v>16.740622772502174</v>
      </c>
      <c r="AV175" s="8">
        <v>14.8</v>
      </c>
      <c r="AW175" s="58"/>
      <c r="AX175" s="55" t="s">
        <v>101</v>
      </c>
      <c r="AY175" s="8">
        <v>20.429999925793783</v>
      </c>
      <c r="AZ175" s="55" t="s">
        <v>101</v>
      </c>
      <c r="BA175" s="8">
        <v>5.1074999814484459</v>
      </c>
      <c r="BB175" s="224" t="s">
        <v>101</v>
      </c>
      <c r="BC175" s="8">
        <v>3</v>
      </c>
      <c r="BD175" s="55" t="s">
        <v>294</v>
      </c>
      <c r="BE175" s="8">
        <v>146.72499944345336</v>
      </c>
      <c r="BF175" s="224" t="s">
        <v>1555</v>
      </c>
      <c r="BG175" s="8">
        <v>2.4509722129464451</v>
      </c>
      <c r="BH175" s="224" t="s">
        <v>101</v>
      </c>
      <c r="BI175" s="224" t="s">
        <v>1555</v>
      </c>
      <c r="BJ175" s="8">
        <v>11.681640581519794</v>
      </c>
      <c r="BK175" s="8">
        <v>16</v>
      </c>
      <c r="BL175" s="224" t="s">
        <v>101</v>
      </c>
      <c r="BM175" s="224" t="s">
        <v>294</v>
      </c>
      <c r="BN175" s="8">
        <v>11.355330840066308</v>
      </c>
      <c r="BO175" s="8">
        <v>22.666666666666668</v>
      </c>
      <c r="BP175" s="224" t="s">
        <v>101</v>
      </c>
      <c r="BQ175" s="69" t="s">
        <v>79</v>
      </c>
      <c r="BR175" s="8">
        <v>10.283823491217388</v>
      </c>
      <c r="BS175" s="8">
        <v>22.666666666666668</v>
      </c>
      <c r="BT175" s="55" t="s">
        <v>101</v>
      </c>
      <c r="BU175" s="56" t="s">
        <v>266</v>
      </c>
      <c r="BV175" s="8">
        <v>10.030365528847121</v>
      </c>
      <c r="BW175" s="8">
        <v>17.666666666666668</v>
      </c>
      <c r="BX175" s="55" t="s">
        <v>101</v>
      </c>
      <c r="BY175" s="54" t="s">
        <v>40</v>
      </c>
      <c r="BZ175" s="8">
        <v>9.9106770466167156</v>
      </c>
      <c r="CA175" s="8">
        <v>16</v>
      </c>
      <c r="CB175" s="8"/>
      <c r="CC175" s="59" t="s">
        <v>4315</v>
      </c>
      <c r="CD175" s="59" t="s">
        <v>4316</v>
      </c>
      <c r="CE175" s="555">
        <v>142.33276138419347</v>
      </c>
      <c r="CF175" s="555">
        <v>128.2830588633513</v>
      </c>
      <c r="CG175" s="555" t="s">
        <v>4313</v>
      </c>
      <c r="CH175" s="555" t="s">
        <v>4314</v>
      </c>
      <c r="CI175" s="408">
        <v>291.59486502884084</v>
      </c>
      <c r="CJ175" s="408">
        <v>269.02802458184436</v>
      </c>
      <c r="CK175" s="555" t="s">
        <v>4311</v>
      </c>
      <c r="CL175" s="59" t="s">
        <v>4312</v>
      </c>
      <c r="CM175" s="8">
        <v>395.34943025523029</v>
      </c>
      <c r="CN175" s="8">
        <v>329.22056212420711</v>
      </c>
    </row>
    <row r="176" spans="1:92" x14ac:dyDescent="0.45">
      <c r="A176" s="9">
        <v>150</v>
      </c>
      <c r="B176" s="9" t="s">
        <v>1193</v>
      </c>
      <c r="C176" s="224" t="s">
        <v>1800</v>
      </c>
      <c r="D176" s="63"/>
      <c r="E176" s="245" t="s">
        <v>1938</v>
      </c>
      <c r="F176" s="56" t="s">
        <v>1871</v>
      </c>
      <c r="G176" s="224"/>
      <c r="H176" s="9"/>
      <c r="I176" s="60">
        <v>248.94450314920283</v>
      </c>
      <c r="J176" s="60">
        <v>155.68910196950145</v>
      </c>
      <c r="K176" s="60">
        <v>180.97870228942048</v>
      </c>
      <c r="L176" s="47">
        <v>4178.740313674657</v>
      </c>
      <c r="M176" s="47">
        <v>3664.3095101084232</v>
      </c>
      <c r="N176" s="47">
        <v>3298.7512149644294</v>
      </c>
      <c r="O176" s="59">
        <v>24.24876924663586</v>
      </c>
      <c r="P176" s="59">
        <v>757.13711049264396</v>
      </c>
      <c r="Q176" s="59">
        <v>462.67874759783166</v>
      </c>
      <c r="R176" s="58"/>
      <c r="S176" s="55" t="s">
        <v>101</v>
      </c>
      <c r="T176" s="8">
        <v>30.873340377904338</v>
      </c>
      <c r="U176" s="55" t="s">
        <v>101</v>
      </c>
      <c r="V176" s="8">
        <v>19.295837736190212</v>
      </c>
      <c r="W176" s="55" t="s">
        <v>1483</v>
      </c>
      <c r="X176" s="8">
        <v>13.333</v>
      </c>
      <c r="Y176" s="62" t="s">
        <v>112</v>
      </c>
      <c r="Z176" s="8">
        <v>187.70837736190214</v>
      </c>
      <c r="AA176" s="224" t="s">
        <v>1555</v>
      </c>
      <c r="AB176" s="8">
        <v>58.882622478508488</v>
      </c>
      <c r="AC176" s="55" t="s">
        <v>101</v>
      </c>
      <c r="AD176" s="55" t="s">
        <v>1555</v>
      </c>
      <c r="AE176" s="8">
        <v>31.223733575578684</v>
      </c>
      <c r="AF176" s="8">
        <v>7.6333333333333337</v>
      </c>
      <c r="AG176" s="224" t="s">
        <v>1483</v>
      </c>
      <c r="AH176" s="224" t="s">
        <v>1555</v>
      </c>
      <c r="AI176" s="8">
        <v>31.133409262982653</v>
      </c>
      <c r="AJ176" s="8">
        <v>6.05</v>
      </c>
      <c r="AK176" s="55" t="s">
        <v>101</v>
      </c>
      <c r="AL176" s="55" t="s">
        <v>82</v>
      </c>
      <c r="AM176" s="8">
        <v>29.304241757407866</v>
      </c>
      <c r="AN176" s="8">
        <v>8.1333333333333329</v>
      </c>
      <c r="AO176" s="55" t="s">
        <v>1483</v>
      </c>
      <c r="AP176" s="224" t="s">
        <v>82</v>
      </c>
      <c r="AQ176" s="8">
        <v>28.756813136037412</v>
      </c>
      <c r="AR176" s="8">
        <v>6.55</v>
      </c>
      <c r="AS176" s="55" t="s">
        <v>101</v>
      </c>
      <c r="AT176" s="66" t="s">
        <v>73</v>
      </c>
      <c r="AU176" s="8">
        <v>27.406006340113901</v>
      </c>
      <c r="AV176" s="8">
        <v>8.3333333333333339</v>
      </c>
      <c r="AW176" s="58"/>
      <c r="AX176" s="55" t="s">
        <v>101</v>
      </c>
      <c r="AY176" s="8">
        <v>32.068273993020512</v>
      </c>
      <c r="AZ176" s="55" t="s">
        <v>101</v>
      </c>
      <c r="BA176" s="8">
        <v>8.0170684982551279</v>
      </c>
      <c r="BB176" s="224" t="s">
        <v>1483</v>
      </c>
      <c r="BC176" s="8">
        <v>4.5</v>
      </c>
      <c r="BD176" s="53" t="s">
        <v>3663</v>
      </c>
      <c r="BE176" s="8">
        <v>243.72089057047276</v>
      </c>
      <c r="BF176" s="224" t="s">
        <v>1555</v>
      </c>
      <c r="BG176" s="8">
        <v>3.905756471349787</v>
      </c>
      <c r="BH176" s="224" t="s">
        <v>1483</v>
      </c>
      <c r="BI176" s="224" t="s">
        <v>1555</v>
      </c>
      <c r="BJ176" s="8">
        <v>19.080504370836106</v>
      </c>
      <c r="BK176" s="8">
        <v>11</v>
      </c>
      <c r="BL176" s="224" t="s">
        <v>101</v>
      </c>
      <c r="BM176" s="224" t="s">
        <v>1555</v>
      </c>
      <c r="BN176" s="8">
        <v>18.500941792785458</v>
      </c>
      <c r="BO176" s="8">
        <v>16</v>
      </c>
      <c r="BP176" s="224" t="s">
        <v>101</v>
      </c>
      <c r="BQ176" s="53" t="s">
        <v>187</v>
      </c>
      <c r="BR176" s="8">
        <v>17.082600116417346</v>
      </c>
      <c r="BS176" s="8">
        <v>26</v>
      </c>
      <c r="BT176" s="55" t="s">
        <v>1483</v>
      </c>
      <c r="BU176" s="56" t="s">
        <v>187</v>
      </c>
      <c r="BV176" s="8">
        <v>17.015003887805694</v>
      </c>
      <c r="BW176" s="8">
        <v>17.666666666666668</v>
      </c>
      <c r="BX176" s="55" t="s">
        <v>101</v>
      </c>
      <c r="BY176" s="224" t="s">
        <v>82</v>
      </c>
      <c r="BZ176" s="8">
        <v>16.693377431659538</v>
      </c>
      <c r="CA176" s="8">
        <v>19.333333333333332</v>
      </c>
      <c r="CB176" s="8"/>
      <c r="CC176" s="59" t="s">
        <v>4321</v>
      </c>
      <c r="CD176" s="59" t="s">
        <v>4322</v>
      </c>
      <c r="CE176" s="555">
        <v>109.13909863792462</v>
      </c>
      <c r="CF176" s="555">
        <v>98.314885298557016</v>
      </c>
      <c r="CG176" s="555" t="s">
        <v>4319</v>
      </c>
      <c r="CH176" s="555" t="s">
        <v>4320</v>
      </c>
      <c r="CI176" s="408">
        <v>227.58873027445327</v>
      </c>
      <c r="CJ176" s="408">
        <v>209.04636360325796</v>
      </c>
      <c r="CK176" s="555" t="s">
        <v>4317</v>
      </c>
      <c r="CL176" s="59" t="s">
        <v>4318</v>
      </c>
      <c r="CM176" s="8">
        <v>462.67874759783166</v>
      </c>
      <c r="CN176" s="8">
        <v>386.72987006562369</v>
      </c>
    </row>
    <row r="177" spans="1:92" x14ac:dyDescent="0.45">
      <c r="A177" s="9">
        <v>151</v>
      </c>
      <c r="B177" s="9" t="s">
        <v>134</v>
      </c>
      <c r="C177" s="224" t="s">
        <v>1800</v>
      </c>
      <c r="D177" s="63"/>
      <c r="E177" s="245" t="s">
        <v>1938</v>
      </c>
      <c r="F177" s="56" t="s">
        <v>1871</v>
      </c>
      <c r="G177" s="224"/>
      <c r="H177" s="9"/>
      <c r="I177" s="60">
        <v>177.81750224943059</v>
      </c>
      <c r="J177" s="60">
        <v>177.81750224943059</v>
      </c>
      <c r="K177" s="60">
        <v>189.67200239939262</v>
      </c>
      <c r="L177" s="47">
        <v>3265.6028988287726</v>
      </c>
      <c r="M177" s="47">
        <v>3300.9186910269063</v>
      </c>
      <c r="N177" s="47">
        <v>3329.4461109210743</v>
      </c>
      <c r="O177" s="59">
        <v>28.533714145831397</v>
      </c>
      <c r="P177" s="59">
        <v>588.16794070973674</v>
      </c>
      <c r="Q177" s="59">
        <v>398.13353894874319</v>
      </c>
      <c r="R177" s="58"/>
      <c r="S177" s="71" t="s">
        <v>206</v>
      </c>
      <c r="T177" s="8">
        <v>15.225400179954447</v>
      </c>
      <c r="U177" s="51" t="s">
        <v>185</v>
      </c>
      <c r="V177" s="8">
        <v>13.474953279648354</v>
      </c>
      <c r="W177" s="49" t="s">
        <v>74</v>
      </c>
      <c r="X177" s="8">
        <v>13.635999999999999</v>
      </c>
      <c r="Y177" s="77" t="s">
        <v>9</v>
      </c>
      <c r="Z177" s="8">
        <v>161.03575202448752</v>
      </c>
      <c r="AA177" s="54" t="s">
        <v>87</v>
      </c>
      <c r="AB177" s="8">
        <v>39.090761358571868</v>
      </c>
      <c r="AC177" s="65" t="s">
        <v>20</v>
      </c>
      <c r="AD177" s="55" t="s">
        <v>82</v>
      </c>
      <c r="AE177" s="8">
        <v>20.613087300997741</v>
      </c>
      <c r="AF177" s="8">
        <v>6.7285714285714286</v>
      </c>
      <c r="AG177" s="62" t="s">
        <v>287</v>
      </c>
      <c r="AH177" s="224" t="s">
        <v>82</v>
      </c>
      <c r="AI177" s="8">
        <v>20.156182397962791</v>
      </c>
      <c r="AJ177" s="8">
        <v>7.8</v>
      </c>
      <c r="AK177" s="66" t="s">
        <v>49</v>
      </c>
      <c r="AL177" s="55" t="s">
        <v>82</v>
      </c>
      <c r="AM177" s="8">
        <v>19.92699010326977</v>
      </c>
      <c r="AN177" s="8">
        <v>8.6333333333333329</v>
      </c>
      <c r="AO177" s="64" t="s">
        <v>88</v>
      </c>
      <c r="AP177" s="224" t="s">
        <v>82</v>
      </c>
      <c r="AQ177" s="8">
        <v>19.825544817551087</v>
      </c>
      <c r="AR177" s="8">
        <v>8.9111111111111114</v>
      </c>
      <c r="AS177" s="51" t="s">
        <v>185</v>
      </c>
      <c r="AT177" s="55" t="s">
        <v>82</v>
      </c>
      <c r="AU177" s="8">
        <v>19.738148564684671</v>
      </c>
      <c r="AV177" s="8">
        <v>9.4666666666666668</v>
      </c>
      <c r="AW177" s="58"/>
      <c r="AX177" s="71" t="s">
        <v>5540</v>
      </c>
      <c r="AY177" s="8">
        <v>14.869765175455587</v>
      </c>
      <c r="AZ177" s="71" t="s">
        <v>206</v>
      </c>
      <c r="BA177" s="8">
        <v>4.9565883918185287</v>
      </c>
      <c r="BB177" s="74" t="s">
        <v>20</v>
      </c>
      <c r="BC177" s="8">
        <v>4.3333333333333002</v>
      </c>
      <c r="BD177" s="53" t="s">
        <v>5541</v>
      </c>
      <c r="BE177" s="8">
        <v>174.37206469319483</v>
      </c>
      <c r="BF177" s="73" t="s">
        <v>48</v>
      </c>
      <c r="BG177" s="8">
        <v>2.7501052618321613</v>
      </c>
      <c r="BH177" s="75" t="s">
        <v>49</v>
      </c>
      <c r="BI177" s="73" t="s">
        <v>48</v>
      </c>
      <c r="BJ177" s="8">
        <v>13.953092012976098</v>
      </c>
      <c r="BK177" s="8">
        <v>14.75</v>
      </c>
      <c r="BL177" s="246" t="s">
        <v>1470</v>
      </c>
      <c r="BM177" s="73" t="s">
        <v>48</v>
      </c>
      <c r="BN177" s="8">
        <v>13.720041165518472</v>
      </c>
      <c r="BO177" s="8">
        <v>14.75</v>
      </c>
      <c r="BP177" s="75" t="s">
        <v>49</v>
      </c>
      <c r="BQ177" s="49" t="s">
        <v>94</v>
      </c>
      <c r="BR177" s="8">
        <v>13.16041559331418</v>
      </c>
      <c r="BS177" s="8">
        <v>12.25</v>
      </c>
      <c r="BT177" s="65" t="s">
        <v>20</v>
      </c>
      <c r="BU177" s="73" t="s">
        <v>48</v>
      </c>
      <c r="BV177" s="8">
        <v>13.141427233038497</v>
      </c>
      <c r="BW177" s="8">
        <v>13.692307692307693</v>
      </c>
      <c r="BX177" s="49" t="s">
        <v>1470</v>
      </c>
      <c r="BY177" s="246" t="s">
        <v>94</v>
      </c>
      <c r="BZ177" s="8">
        <v>12.930823756579487</v>
      </c>
      <c r="CA177" s="8">
        <v>12.25</v>
      </c>
      <c r="CB177" s="8"/>
      <c r="CC177" s="59" t="s">
        <v>4326</v>
      </c>
      <c r="CD177" s="59" t="s">
        <v>4327</v>
      </c>
      <c r="CE177" s="555">
        <v>136.7321946389753</v>
      </c>
      <c r="CF177" s="555">
        <v>123.73013902952712</v>
      </c>
      <c r="CG177" s="555" t="s">
        <v>4324</v>
      </c>
      <c r="CH177" s="555" t="s">
        <v>4325</v>
      </c>
      <c r="CI177" s="408">
        <v>281.32822332224129</v>
      </c>
      <c r="CJ177" s="408">
        <v>259.78842959990811</v>
      </c>
      <c r="CK177" s="555" t="s">
        <v>4323</v>
      </c>
      <c r="CL177" s="59"/>
      <c r="CM177" s="8">
        <v>398.13353894874319</v>
      </c>
      <c r="CN177" s="8">
        <v>328.99733273913046</v>
      </c>
    </row>
    <row r="178" spans="1:92" x14ac:dyDescent="0.45">
      <c r="A178" s="9">
        <v>152</v>
      </c>
      <c r="B178" s="9" t="s">
        <v>1186</v>
      </c>
      <c r="C178" s="77" t="s">
        <v>1803</v>
      </c>
      <c r="D178" s="63"/>
      <c r="E178" s="61" t="s">
        <v>1964</v>
      </c>
      <c r="F178" s="78" t="s">
        <v>1965</v>
      </c>
      <c r="G178" s="224"/>
      <c r="H178" s="9"/>
      <c r="I178" s="60">
        <v>84.562101069729209</v>
      </c>
      <c r="J178" s="60">
        <v>108.27110136965329</v>
      </c>
      <c r="K178" s="60">
        <v>113.01290142963811</v>
      </c>
      <c r="L178" s="47">
        <v>935.39717694659043</v>
      </c>
      <c r="M178" s="47">
        <v>1023.0045447001903</v>
      </c>
      <c r="N178" s="47">
        <v>1098.9622379268617</v>
      </c>
      <c r="O178" s="59">
        <v>11.039387781248369</v>
      </c>
      <c r="P178" s="59">
        <v>122.87652506322789</v>
      </c>
      <c r="Q178" s="59">
        <v>71.326389755338226</v>
      </c>
      <c r="R178" s="58"/>
      <c r="S178" s="70" t="s">
        <v>24</v>
      </c>
      <c r="T178" s="8">
        <v>4.5516082449286266</v>
      </c>
      <c r="U178" s="70" t="s">
        <v>24</v>
      </c>
      <c r="V178" s="8">
        <v>7.5860137415477116</v>
      </c>
      <c r="W178" s="13" t="s">
        <v>3571</v>
      </c>
      <c r="X178" s="8">
        <v>10</v>
      </c>
      <c r="Y178" s="77" t="s">
        <v>3543</v>
      </c>
      <c r="Z178" s="8">
        <v>46.66353457765377</v>
      </c>
      <c r="AA178" s="77" t="s">
        <v>23</v>
      </c>
      <c r="AB178" s="8">
        <v>17.947513299097604</v>
      </c>
      <c r="AC178" s="70" t="s">
        <v>24</v>
      </c>
      <c r="AD178" s="70" t="s">
        <v>23</v>
      </c>
      <c r="AE178" s="8">
        <v>11.130737274393727</v>
      </c>
      <c r="AF178" s="8">
        <v>7.6000000000000005</v>
      </c>
      <c r="AG178" s="62" t="s">
        <v>127</v>
      </c>
      <c r="AH178" s="77" t="s">
        <v>23</v>
      </c>
      <c r="AI178" s="8">
        <v>10.237376295406063</v>
      </c>
      <c r="AJ178" s="8">
        <v>7.6</v>
      </c>
      <c r="AK178" s="70" t="s">
        <v>24</v>
      </c>
      <c r="AL178" s="70" t="s">
        <v>33</v>
      </c>
      <c r="AM178" s="8">
        <v>9.5048992455496997</v>
      </c>
      <c r="AN178" s="8">
        <v>8.9</v>
      </c>
      <c r="AO178" s="70" t="s">
        <v>24</v>
      </c>
      <c r="AP178" s="62" t="s">
        <v>1466</v>
      </c>
      <c r="AQ178" s="8">
        <v>9.0625295043168173</v>
      </c>
      <c r="AR178" s="8">
        <v>5.2333333333333334</v>
      </c>
      <c r="AS178" s="13" t="s">
        <v>127</v>
      </c>
      <c r="AT178" s="70" t="s">
        <v>33</v>
      </c>
      <c r="AU178" s="8">
        <v>8.7420291960770857</v>
      </c>
      <c r="AV178" s="8">
        <v>8.9</v>
      </c>
      <c r="AW178" s="58"/>
      <c r="AX178" s="70" t="s">
        <v>24</v>
      </c>
      <c r="AY178" s="8">
        <v>4.297921941719439</v>
      </c>
      <c r="AZ178" s="13" t="s">
        <v>127</v>
      </c>
      <c r="BA178" s="8">
        <v>2.6489609708597195</v>
      </c>
      <c r="BB178" s="77" t="s">
        <v>24</v>
      </c>
      <c r="BC178" s="8">
        <v>4</v>
      </c>
      <c r="BD178" s="70" t="s">
        <v>3526</v>
      </c>
      <c r="BE178" s="8">
        <v>60.362594950949905</v>
      </c>
      <c r="BF178" s="77" t="s">
        <v>23</v>
      </c>
      <c r="BG178" s="8">
        <v>1.2072518990189982</v>
      </c>
      <c r="BH178" s="77" t="s">
        <v>24</v>
      </c>
      <c r="BI178" s="77" t="s">
        <v>23</v>
      </c>
      <c r="BJ178" s="8">
        <v>6.4610820064219547</v>
      </c>
      <c r="BK178" s="8">
        <v>13.5</v>
      </c>
      <c r="BL178" s="77" t="s">
        <v>24</v>
      </c>
      <c r="BM178" s="77" t="s">
        <v>33</v>
      </c>
      <c r="BN178" s="8">
        <v>6.0956480203573591</v>
      </c>
      <c r="BO178" s="8">
        <v>14.75</v>
      </c>
      <c r="BP178" s="77" t="s">
        <v>24</v>
      </c>
      <c r="BQ178" s="13" t="s">
        <v>1466</v>
      </c>
      <c r="BR178" s="8">
        <v>5.413602862791481</v>
      </c>
      <c r="BS178" s="8">
        <v>9.75</v>
      </c>
      <c r="BT178" s="13" t="s">
        <v>127</v>
      </c>
      <c r="BU178" s="77" t="s">
        <v>23</v>
      </c>
      <c r="BV178" s="8">
        <v>4.8687161239401116</v>
      </c>
      <c r="BW178" s="8">
        <v>26</v>
      </c>
      <c r="BX178" s="13" t="s">
        <v>127</v>
      </c>
      <c r="BY178" s="77" t="s">
        <v>33</v>
      </c>
      <c r="BZ178" s="8">
        <v>4.6740007596348132</v>
      </c>
      <c r="CA178" s="8">
        <v>28.5</v>
      </c>
      <c r="CB178" s="8"/>
      <c r="CC178" s="59"/>
      <c r="CD178" s="59"/>
      <c r="CE178" s="555"/>
      <c r="CF178" s="555"/>
      <c r="CG178" s="555"/>
      <c r="CH178" s="555"/>
      <c r="CI178" s="408"/>
      <c r="CJ178" s="408"/>
      <c r="CK178" s="555"/>
      <c r="CL178" s="8"/>
      <c r="CM178" s="8"/>
      <c r="CN178" s="8"/>
    </row>
    <row r="179" spans="1:92" x14ac:dyDescent="0.45">
      <c r="A179" s="9">
        <v>153</v>
      </c>
      <c r="B179" s="9" t="s">
        <v>1185</v>
      </c>
      <c r="C179" s="77" t="s">
        <v>1803</v>
      </c>
      <c r="D179" s="63"/>
      <c r="E179" s="61" t="s">
        <v>1964</v>
      </c>
      <c r="F179" s="78" t="s">
        <v>1965</v>
      </c>
      <c r="G179" s="224"/>
      <c r="H179" s="9"/>
      <c r="I179" s="60">
        <v>108.27110136965329</v>
      </c>
      <c r="J179" s="60">
        <v>134.35100169956979</v>
      </c>
      <c r="K179" s="60">
        <v>134.35100169956979</v>
      </c>
      <c r="L179" s="47">
        <v>1454.6330924128583</v>
      </c>
      <c r="M179" s="47">
        <v>1563.134138708635</v>
      </c>
      <c r="N179" s="47">
        <v>1655.733652878434</v>
      </c>
      <c r="O179" s="59">
        <v>15.870779151046595</v>
      </c>
      <c r="P179" s="59">
        <v>206.76740999394943</v>
      </c>
      <c r="Q179" s="59">
        <v>125.51776175438671</v>
      </c>
      <c r="R179" s="58"/>
      <c r="S179" s="70" t="s">
        <v>64</v>
      </c>
      <c r="T179" s="8">
        <v>9.4451459068329573</v>
      </c>
      <c r="U179" s="70" t="s">
        <v>64</v>
      </c>
      <c r="V179" s="8">
        <v>9.4451459068329573</v>
      </c>
      <c r="W179" s="13" t="s">
        <v>127</v>
      </c>
      <c r="X179" s="8">
        <v>10</v>
      </c>
      <c r="Y179" s="77" t="s">
        <v>3543</v>
      </c>
      <c r="Z179" s="8">
        <v>59.466394739612774</v>
      </c>
      <c r="AA179" s="77" t="s">
        <v>23</v>
      </c>
      <c r="AB179" s="8">
        <v>22.87169028446645</v>
      </c>
      <c r="AC179" s="70" t="s">
        <v>64</v>
      </c>
      <c r="AD179" s="70" t="s">
        <v>23</v>
      </c>
      <c r="AE179" s="8">
        <v>13.028182676230751</v>
      </c>
      <c r="AF179" s="8">
        <v>9.7428571428571438</v>
      </c>
      <c r="AG179" s="62" t="s">
        <v>127</v>
      </c>
      <c r="AH179" s="77" t="s">
        <v>23</v>
      </c>
      <c r="AI179" s="8">
        <v>12.701864484477118</v>
      </c>
      <c r="AJ179" s="8">
        <v>7.6</v>
      </c>
      <c r="AK179" s="70" t="s">
        <v>64</v>
      </c>
      <c r="AL179" s="70" t="s">
        <v>33</v>
      </c>
      <c r="AM179" s="8">
        <v>11.494463887696472</v>
      </c>
      <c r="AN179" s="8">
        <v>11.042857142857143</v>
      </c>
      <c r="AO179" s="13" t="s">
        <v>127</v>
      </c>
      <c r="AP179" s="77" t="s">
        <v>33</v>
      </c>
      <c r="AQ179" s="8">
        <v>10.846535964272594</v>
      </c>
      <c r="AR179" s="8">
        <v>8.9</v>
      </c>
      <c r="AS179" s="70" t="s">
        <v>64</v>
      </c>
      <c r="AT179" s="50" t="s">
        <v>281</v>
      </c>
      <c r="AU179" s="8">
        <v>10.15162643083716</v>
      </c>
      <c r="AV179" s="8">
        <v>8.2619047619047628</v>
      </c>
      <c r="AW179" s="58"/>
      <c r="AX179" s="70" t="s">
        <v>64</v>
      </c>
      <c r="AY179" s="8">
        <v>10.289660497516254</v>
      </c>
      <c r="AZ179" s="70" t="s">
        <v>64</v>
      </c>
      <c r="BA179" s="8">
        <v>5.1448302487581268</v>
      </c>
      <c r="BB179" s="62" t="s">
        <v>3594</v>
      </c>
      <c r="BC179" s="8">
        <v>2</v>
      </c>
      <c r="BD179" s="70" t="s">
        <v>3526</v>
      </c>
      <c r="BE179" s="8">
        <v>77.006313161496621</v>
      </c>
      <c r="BF179" s="77" t="s">
        <v>23</v>
      </c>
      <c r="BG179" s="8">
        <v>1.5401262632299324</v>
      </c>
      <c r="BH179" s="77" t="s">
        <v>64</v>
      </c>
      <c r="BI179" s="77" t="s">
        <v>23</v>
      </c>
      <c r="BJ179" s="8">
        <v>7.9087334377096079</v>
      </c>
      <c r="BK179" s="8">
        <v>26</v>
      </c>
      <c r="BL179" s="77" t="s">
        <v>64</v>
      </c>
      <c r="BM179" s="77" t="s">
        <v>33</v>
      </c>
      <c r="BN179" s="8">
        <v>7.6662857895559684</v>
      </c>
      <c r="BO179" s="8">
        <v>28.5</v>
      </c>
      <c r="BP179" s="77" t="s">
        <v>64</v>
      </c>
      <c r="BQ179" s="50" t="s">
        <v>281</v>
      </c>
      <c r="BR179" s="8">
        <v>6.3160841594758059</v>
      </c>
      <c r="BS179" s="8">
        <v>23.5</v>
      </c>
      <c r="BT179" s="13" t="s">
        <v>127</v>
      </c>
      <c r="BU179" s="77" t="s">
        <v>23</v>
      </c>
      <c r="BV179" s="8">
        <v>5.9534028876616389</v>
      </c>
      <c r="BW179" s="8">
        <v>26</v>
      </c>
      <c r="BX179" s="13" t="s">
        <v>127</v>
      </c>
      <c r="BY179" s="77" t="s">
        <v>33</v>
      </c>
      <c r="BZ179" s="8">
        <v>5.7040944305604633</v>
      </c>
      <c r="CA179" s="8">
        <v>28.5</v>
      </c>
      <c r="CB179" s="8"/>
      <c r="CC179" s="59" t="s">
        <v>4328</v>
      </c>
      <c r="CD179" s="59"/>
      <c r="CE179" s="555">
        <v>125.51776175438671</v>
      </c>
      <c r="CF179" s="555">
        <v>94.522740309011397</v>
      </c>
      <c r="CG179" s="555"/>
      <c r="CH179" s="555"/>
      <c r="CI179" s="408"/>
      <c r="CJ179" s="408"/>
      <c r="CK179" s="7"/>
      <c r="CL179" s="8"/>
      <c r="CM179" s="8"/>
      <c r="CN179" s="8"/>
    </row>
    <row r="180" spans="1:92" x14ac:dyDescent="0.45">
      <c r="A180" s="9">
        <v>154</v>
      </c>
      <c r="B180" s="9" t="s">
        <v>274</v>
      </c>
      <c r="C180" s="77" t="s">
        <v>1803</v>
      </c>
      <c r="D180" s="63"/>
      <c r="E180" s="61" t="s">
        <v>1964</v>
      </c>
      <c r="F180" s="78" t="s">
        <v>1965</v>
      </c>
      <c r="G180" s="224"/>
      <c r="H180" s="9"/>
      <c r="I180" s="60">
        <v>144.6249018295369</v>
      </c>
      <c r="J180" s="60">
        <v>171.49510216945083</v>
      </c>
      <c r="K180" s="60">
        <v>162.01150204948121</v>
      </c>
      <c r="L180" s="47">
        <v>2410.6927515251341</v>
      </c>
      <c r="M180" s="47">
        <v>2527.5151335767837</v>
      </c>
      <c r="N180" s="47">
        <v>2625.0361386707987</v>
      </c>
      <c r="O180" s="59">
        <v>23.715170895723027</v>
      </c>
      <c r="P180" s="59">
        <v>457.84942691554596</v>
      </c>
      <c r="Q180" s="59">
        <v>292.63458303548026</v>
      </c>
      <c r="R180" s="58"/>
      <c r="S180" s="70" t="s">
        <v>64</v>
      </c>
      <c r="T180" s="8">
        <v>12.280742342703878</v>
      </c>
      <c r="U180" s="70" t="s">
        <v>64</v>
      </c>
      <c r="V180" s="8">
        <v>12.280742342703878</v>
      </c>
      <c r="W180" s="70" t="s">
        <v>24</v>
      </c>
      <c r="X180" s="8">
        <v>10</v>
      </c>
      <c r="Y180" s="77" t="s">
        <v>9</v>
      </c>
      <c r="Z180" s="8">
        <v>157.19489397589984</v>
      </c>
      <c r="AA180" s="77" t="s">
        <v>103</v>
      </c>
      <c r="AB180" s="8">
        <v>37.097090464420901</v>
      </c>
      <c r="AC180" s="70" t="s">
        <v>24</v>
      </c>
      <c r="AD180" s="70" t="s">
        <v>1551</v>
      </c>
      <c r="AE180" s="8">
        <v>19.306182904130704</v>
      </c>
      <c r="AF180" s="8">
        <v>7.6000000000000005</v>
      </c>
      <c r="AG180" s="77" t="s">
        <v>24</v>
      </c>
      <c r="AH180" s="77" t="s">
        <v>9</v>
      </c>
      <c r="AI180" s="8">
        <v>18.374640654449614</v>
      </c>
      <c r="AJ180" s="8">
        <v>15.1</v>
      </c>
      <c r="AK180" s="70" t="s">
        <v>64</v>
      </c>
      <c r="AL180" s="70" t="s">
        <v>1551</v>
      </c>
      <c r="AM180" s="8">
        <v>18.012634968024173</v>
      </c>
      <c r="AN180" s="8">
        <v>9.7428571428571438</v>
      </c>
      <c r="AO180" s="70" t="s">
        <v>64</v>
      </c>
      <c r="AP180" s="77" t="s">
        <v>9</v>
      </c>
      <c r="AQ180" s="8">
        <v>17.156081865148643</v>
      </c>
      <c r="AR180" s="8">
        <v>19.899999999999999</v>
      </c>
      <c r="AS180" s="70" t="s">
        <v>24</v>
      </c>
      <c r="AT180" s="70" t="s">
        <v>103</v>
      </c>
      <c r="AU180" s="8">
        <v>16.930829305764352</v>
      </c>
      <c r="AV180" s="8">
        <v>12.799999999999999</v>
      </c>
      <c r="AW180" s="58"/>
      <c r="AX180" s="70" t="s">
        <v>64</v>
      </c>
      <c r="AY180" s="8">
        <v>13.408816576974266</v>
      </c>
      <c r="AZ180" s="70" t="s">
        <v>64</v>
      </c>
      <c r="BA180" s="8">
        <v>6.7044082884871328</v>
      </c>
      <c r="BB180" s="77" t="s">
        <v>24</v>
      </c>
      <c r="BC180" s="8">
        <v>4</v>
      </c>
      <c r="BD180" s="70" t="s">
        <v>9</v>
      </c>
      <c r="BE180" s="8">
        <v>170.21113514055818</v>
      </c>
      <c r="BF180" s="77" t="s">
        <v>1551</v>
      </c>
      <c r="BG180" s="8">
        <v>2.5290538539341951</v>
      </c>
      <c r="BH180" s="77" t="s">
        <v>24</v>
      </c>
      <c r="BI180" s="77" t="s">
        <v>1551</v>
      </c>
      <c r="BJ180" s="8">
        <v>12.339551940072933</v>
      </c>
      <c r="BK180" s="8">
        <v>12.25</v>
      </c>
      <c r="BL180" s="77" t="s">
        <v>24</v>
      </c>
      <c r="BM180" s="77" t="s">
        <v>9</v>
      </c>
      <c r="BN180" s="8">
        <v>11.267373659717979</v>
      </c>
      <c r="BO180" s="8">
        <v>21</v>
      </c>
      <c r="BP180" s="77" t="s">
        <v>64</v>
      </c>
      <c r="BQ180" s="70" t="s">
        <v>1551</v>
      </c>
      <c r="BR180" s="8">
        <v>11.261983400765926</v>
      </c>
      <c r="BS180" s="8">
        <v>23.5</v>
      </c>
      <c r="BT180" s="70" t="s">
        <v>64</v>
      </c>
      <c r="BU180" s="77" t="s">
        <v>9</v>
      </c>
      <c r="BV180" s="8">
        <v>10.692377236098622</v>
      </c>
      <c r="BW180" s="8">
        <v>41</v>
      </c>
      <c r="BX180" s="70" t="s">
        <v>24</v>
      </c>
      <c r="BY180" s="77" t="s">
        <v>103</v>
      </c>
      <c r="BZ180" s="8">
        <v>10.379198929679834</v>
      </c>
      <c r="CA180" s="8">
        <v>17.25</v>
      </c>
      <c r="CB180" s="8"/>
      <c r="CC180" s="59" t="s">
        <v>4330</v>
      </c>
      <c r="CD180" s="59" t="s">
        <v>4331</v>
      </c>
      <c r="CE180" s="555">
        <v>155.26666491866121</v>
      </c>
      <c r="CF180" s="555">
        <v>140.10736150520697</v>
      </c>
      <c r="CG180" s="555" t="s">
        <v>4329</v>
      </c>
      <c r="CH180" s="555"/>
      <c r="CI180" s="408">
        <v>292.63458303548026</v>
      </c>
      <c r="CJ180" s="408">
        <v>234.83614985780295</v>
      </c>
      <c r="CK180" s="555"/>
      <c r="CL180" s="8"/>
      <c r="CM180" s="8"/>
      <c r="CN180" s="8"/>
    </row>
    <row r="181" spans="1:92" x14ac:dyDescent="0.45">
      <c r="A181" s="9">
        <v>155</v>
      </c>
      <c r="B181" s="9" t="s">
        <v>1181</v>
      </c>
      <c r="C181" s="73" t="s">
        <v>1802</v>
      </c>
      <c r="D181" s="63"/>
      <c r="E181" s="78" t="s">
        <v>1897</v>
      </c>
      <c r="F181" s="245" t="s">
        <v>1898</v>
      </c>
      <c r="G181" s="224"/>
      <c r="H181" s="9"/>
      <c r="I181" s="60">
        <v>103.52930130966848</v>
      </c>
      <c r="J181" s="60">
        <v>85.35240107972669</v>
      </c>
      <c r="K181" s="60">
        <v>105.10990132966342</v>
      </c>
      <c r="L181" s="47">
        <v>980.60243818744982</v>
      </c>
      <c r="M181" s="47">
        <v>951.95211465618809</v>
      </c>
      <c r="N181" s="47">
        <v>929.63573657792642</v>
      </c>
      <c r="O181" s="59">
        <v>8.2572278869570415</v>
      </c>
      <c r="P181" s="59">
        <v>92.367526628268138</v>
      </c>
      <c r="Q181" s="59">
        <v>54.351767423200307</v>
      </c>
      <c r="R181" s="58"/>
      <c r="S181" s="68" t="s">
        <v>138</v>
      </c>
      <c r="T181" s="8">
        <v>7.2117580785801092</v>
      </c>
      <c r="U181" s="68" t="s">
        <v>138</v>
      </c>
      <c r="V181" s="8">
        <v>7.2117580785801092</v>
      </c>
      <c r="W181" s="13" t="s">
        <v>3655</v>
      </c>
      <c r="X181" s="8">
        <v>10</v>
      </c>
      <c r="Y181" s="73" t="s">
        <v>3534</v>
      </c>
      <c r="Z181" s="8">
        <v>44.482306550060763</v>
      </c>
      <c r="AA181" s="73" t="s">
        <v>76</v>
      </c>
      <c r="AB181" s="8">
        <v>20.219230250027618</v>
      </c>
      <c r="AC181" s="68" t="s">
        <v>138</v>
      </c>
      <c r="AD181" s="68" t="s">
        <v>76</v>
      </c>
      <c r="AE181" s="8">
        <v>11.186263464300181</v>
      </c>
      <c r="AF181" s="8">
        <v>7.2</v>
      </c>
      <c r="AG181" s="62" t="s">
        <v>127</v>
      </c>
      <c r="AH181" s="73" t="s">
        <v>76</v>
      </c>
      <c r="AI181" s="8">
        <v>11.161754427427484</v>
      </c>
      <c r="AJ181" s="8">
        <v>7.2</v>
      </c>
      <c r="AK181" s="68" t="s">
        <v>138</v>
      </c>
      <c r="AL181" s="68" t="s">
        <v>1468</v>
      </c>
      <c r="AM181" s="8">
        <v>9.6058177773824021</v>
      </c>
      <c r="AN181" s="8">
        <v>7.1333333333333329</v>
      </c>
      <c r="AO181" s="13" t="s">
        <v>127</v>
      </c>
      <c r="AP181" s="73" t="s">
        <v>1468</v>
      </c>
      <c r="AQ181" s="8">
        <v>9.5893257151876892</v>
      </c>
      <c r="AR181" s="8">
        <v>7.1333333333333329</v>
      </c>
      <c r="AS181" s="68" t="s">
        <v>138</v>
      </c>
      <c r="AT181" s="13" t="s">
        <v>120</v>
      </c>
      <c r="AU181" s="8">
        <v>8.7330231776668068</v>
      </c>
      <c r="AV181" s="8">
        <v>7.8</v>
      </c>
      <c r="AW181" s="58"/>
      <c r="AX181" s="68" t="s">
        <v>138</v>
      </c>
      <c r="AY181" s="8">
        <v>5.8451713012924849</v>
      </c>
      <c r="AZ181" s="13" t="s">
        <v>127</v>
      </c>
      <c r="BA181" s="8">
        <v>3.0188213755385354</v>
      </c>
      <c r="BB181" s="73" t="s">
        <v>138</v>
      </c>
      <c r="BC181" s="8">
        <v>3</v>
      </c>
      <c r="BD181" s="68" t="s">
        <v>76</v>
      </c>
      <c r="BE181" s="8">
        <v>73.677569519387276</v>
      </c>
      <c r="BF181" s="73" t="s">
        <v>76</v>
      </c>
      <c r="BG181" s="8">
        <v>1.3395921730797686</v>
      </c>
      <c r="BH181" s="73" t="s">
        <v>138</v>
      </c>
      <c r="BI181" s="73" t="s">
        <v>76</v>
      </c>
      <c r="BJ181" s="8">
        <v>6.5823261955811239</v>
      </c>
      <c r="BK181" s="8">
        <v>19.333333333333332</v>
      </c>
      <c r="BL181" s="73" t="s">
        <v>138</v>
      </c>
      <c r="BM181" s="73" t="s">
        <v>1468</v>
      </c>
      <c r="BN181" s="8">
        <v>6.0134014731613039</v>
      </c>
      <c r="BO181" s="8">
        <v>17.666666666666668</v>
      </c>
      <c r="BP181" s="62" t="s">
        <v>127</v>
      </c>
      <c r="BQ181" s="68" t="s">
        <v>76</v>
      </c>
      <c r="BR181" s="8">
        <v>5.4980756963753326</v>
      </c>
      <c r="BS181" s="8">
        <v>28.5</v>
      </c>
      <c r="BT181" s="13" t="s">
        <v>127</v>
      </c>
      <c r="BU181" s="73" t="s">
        <v>1468</v>
      </c>
      <c r="BV181" s="8">
        <v>5.1152897270593218</v>
      </c>
      <c r="BW181" s="8">
        <v>26</v>
      </c>
      <c r="BX181" s="68" t="s">
        <v>138</v>
      </c>
      <c r="BY181" s="62" t="s">
        <v>120</v>
      </c>
      <c r="BZ181" s="8">
        <v>4.911577470997508</v>
      </c>
      <c r="CA181" s="8">
        <v>19.333333333333332</v>
      </c>
      <c r="CB181" s="8"/>
      <c r="CC181" s="59"/>
      <c r="CD181" s="59"/>
      <c r="CE181" s="555"/>
      <c r="CF181" s="555"/>
      <c r="CG181" s="555"/>
      <c r="CH181" s="555"/>
      <c r="CI181" s="408"/>
      <c r="CJ181" s="408"/>
      <c r="CK181" s="555"/>
      <c r="CL181" s="8"/>
      <c r="CM181" s="8"/>
      <c r="CN181" s="8"/>
    </row>
    <row r="182" spans="1:92" x14ac:dyDescent="0.45">
      <c r="A182" s="9">
        <v>156</v>
      </c>
      <c r="B182" s="9" t="s">
        <v>1179</v>
      </c>
      <c r="C182" s="73" t="s">
        <v>1802</v>
      </c>
      <c r="D182" s="63"/>
      <c r="E182" s="78" t="s">
        <v>1897</v>
      </c>
      <c r="F182" s="245" t="s">
        <v>1898</v>
      </c>
      <c r="G182" s="224"/>
      <c r="H182" s="9"/>
      <c r="I182" s="60">
        <v>136.72190172956218</v>
      </c>
      <c r="J182" s="60">
        <v>111.43230140964317</v>
      </c>
      <c r="K182" s="60">
        <v>131.1898016595799</v>
      </c>
      <c r="L182" s="47">
        <v>1653.0792645861595</v>
      </c>
      <c r="M182" s="47">
        <v>1586.7171314473901</v>
      </c>
      <c r="N182" s="47">
        <v>1535.5507578201737</v>
      </c>
      <c r="O182" s="59">
        <v>13.134071653441151</v>
      </c>
      <c r="P182" s="59">
        <v>190.51658510228188</v>
      </c>
      <c r="Q182" s="59">
        <v>111.95605244740226</v>
      </c>
      <c r="R182" s="58"/>
      <c r="S182" s="68" t="s">
        <v>138</v>
      </c>
      <c r="T182" s="8">
        <v>9.2033141037737298</v>
      </c>
      <c r="U182" s="68" t="s">
        <v>138</v>
      </c>
      <c r="V182" s="8">
        <v>9.2033141037737298</v>
      </c>
      <c r="W182" s="13" t="s">
        <v>5463</v>
      </c>
      <c r="X182" s="8">
        <v>10</v>
      </c>
      <c r="Y182" s="78" t="s">
        <v>1476</v>
      </c>
      <c r="Z182" s="8">
        <v>69.360950864781088</v>
      </c>
      <c r="AA182" s="73" t="s">
        <v>76</v>
      </c>
      <c r="AB182" s="8">
        <v>26.555999421098228</v>
      </c>
      <c r="AC182" s="68" t="s">
        <v>138</v>
      </c>
      <c r="AD182" s="68" t="s">
        <v>76</v>
      </c>
      <c r="AE182" s="8">
        <v>14.505523506289551</v>
      </c>
      <c r="AF182" s="8">
        <v>7.2</v>
      </c>
      <c r="AG182" s="62" t="s">
        <v>127</v>
      </c>
      <c r="AH182" s="73" t="s">
        <v>76</v>
      </c>
      <c r="AI182" s="8">
        <v>14.250510299834257</v>
      </c>
      <c r="AJ182" s="8">
        <v>7.2</v>
      </c>
      <c r="AK182" s="68" t="s">
        <v>138</v>
      </c>
      <c r="AL182" s="68" t="s">
        <v>1468</v>
      </c>
      <c r="AM182" s="8">
        <v>12.490782112943254</v>
      </c>
      <c r="AN182" s="8">
        <v>7.1333333333333329</v>
      </c>
      <c r="AO182" s="13" t="s">
        <v>127</v>
      </c>
      <c r="AP182" s="73" t="s">
        <v>1468</v>
      </c>
      <c r="AQ182" s="8">
        <v>12.319184441309789</v>
      </c>
      <c r="AR182" s="8">
        <v>7.1333333333333329</v>
      </c>
      <c r="AS182" s="68" t="s">
        <v>138</v>
      </c>
      <c r="AT182" s="69" t="s">
        <v>1476</v>
      </c>
      <c r="AU182" s="8">
        <v>11.894589833365954</v>
      </c>
      <c r="AV182" s="8">
        <v>9.6999999999999993</v>
      </c>
      <c r="AW182" s="58"/>
      <c r="AX182" s="68" t="s">
        <v>138</v>
      </c>
      <c r="AY182" s="8">
        <v>7.3985850009435099</v>
      </c>
      <c r="AZ182" s="68" t="s">
        <v>138</v>
      </c>
      <c r="BA182" s="8">
        <v>3.699292500471755</v>
      </c>
      <c r="BB182" s="73" t="s">
        <v>138</v>
      </c>
      <c r="BC182" s="8">
        <v>3</v>
      </c>
      <c r="BD182" s="68" t="s">
        <v>76</v>
      </c>
      <c r="BE182" s="8">
        <v>96.978775014152646</v>
      </c>
      <c r="BF182" s="73" t="s">
        <v>76</v>
      </c>
      <c r="BG182" s="8">
        <v>1.7632504548027754</v>
      </c>
      <c r="BH182" s="73" t="s">
        <v>138</v>
      </c>
      <c r="BI182" s="73" t="s">
        <v>76</v>
      </c>
      <c r="BJ182" s="8">
        <v>8.524093320144905</v>
      </c>
      <c r="BK182" s="8">
        <v>19.333333333333332</v>
      </c>
      <c r="BL182" s="73" t="s">
        <v>138</v>
      </c>
      <c r="BM182" s="73" t="s">
        <v>1468</v>
      </c>
      <c r="BN182" s="8">
        <v>7.7719830199360489</v>
      </c>
      <c r="BO182" s="8">
        <v>17.666666666666668</v>
      </c>
      <c r="BP182" s="62" t="s">
        <v>127</v>
      </c>
      <c r="BQ182" s="68" t="s">
        <v>76</v>
      </c>
      <c r="BR182" s="8">
        <v>6.9402068356712414</v>
      </c>
      <c r="BS182" s="8">
        <v>28.5</v>
      </c>
      <c r="BT182" s="68" t="s">
        <v>138</v>
      </c>
      <c r="BU182" s="78" t="s">
        <v>1476</v>
      </c>
      <c r="BV182" s="8">
        <v>6.8138687760287544</v>
      </c>
      <c r="BW182" s="8">
        <v>27.666666666666668</v>
      </c>
      <c r="BX182" s="13" t="s">
        <v>127</v>
      </c>
      <c r="BY182" s="73" t="s">
        <v>1468</v>
      </c>
      <c r="BZ182" s="8">
        <v>6.4346955937500967</v>
      </c>
      <c r="CA182" s="8">
        <v>26</v>
      </c>
      <c r="CB182" s="8"/>
      <c r="CC182" s="59" t="s">
        <v>4332</v>
      </c>
      <c r="CD182" s="59" t="s">
        <v>3984</v>
      </c>
      <c r="CE182" s="555">
        <v>101.53328837094364</v>
      </c>
      <c r="CF182" s="555">
        <v>84.387641878981313</v>
      </c>
      <c r="CG182" s="555"/>
      <c r="CH182" s="555"/>
      <c r="CI182" s="408"/>
      <c r="CJ182" s="408"/>
      <c r="CK182" s="555"/>
      <c r="CL182" s="59"/>
      <c r="CM182" s="8"/>
      <c r="CN182" s="8"/>
    </row>
    <row r="183" spans="1:92" x14ac:dyDescent="0.45">
      <c r="A183" s="9">
        <v>157</v>
      </c>
      <c r="B183" s="9" t="s">
        <v>50</v>
      </c>
      <c r="C183" s="73" t="s">
        <v>1802</v>
      </c>
      <c r="D183" s="63"/>
      <c r="E183" s="78" t="s">
        <v>1897</v>
      </c>
      <c r="F183" s="245" t="s">
        <v>1898</v>
      </c>
      <c r="G183" s="224"/>
      <c r="H183" s="9"/>
      <c r="I183" s="60">
        <v>188.09140237939769</v>
      </c>
      <c r="J183" s="60">
        <v>148.57640187952424</v>
      </c>
      <c r="K183" s="60">
        <v>158.85030200949132</v>
      </c>
      <c r="L183" s="47">
        <v>2889.6010421555256</v>
      </c>
      <c r="M183" s="47">
        <v>2701.0827167221473</v>
      </c>
      <c r="N183" s="47">
        <v>2559.1626162689145</v>
      </c>
      <c r="O183" s="59">
        <v>20.438406586231746</v>
      </c>
      <c r="P183" s="59">
        <v>459.41535595588573</v>
      </c>
      <c r="Q183" s="59">
        <v>345.07192666254809</v>
      </c>
      <c r="R183" s="58"/>
      <c r="S183" s="68" t="s">
        <v>138</v>
      </c>
      <c r="T183" s="8">
        <v>12.285484142763861</v>
      </c>
      <c r="U183" s="66" t="s">
        <v>49</v>
      </c>
      <c r="V183" s="8">
        <v>13.520161581532708</v>
      </c>
      <c r="W183" s="68" t="s">
        <v>138</v>
      </c>
      <c r="X183" s="8">
        <v>10</v>
      </c>
      <c r="Y183" s="73" t="s">
        <v>48</v>
      </c>
      <c r="Z183" s="8">
        <v>181.56774628422178</v>
      </c>
      <c r="AA183" s="73" t="s">
        <v>48</v>
      </c>
      <c r="AB183" s="8">
        <v>45.391936571055446</v>
      </c>
      <c r="AC183" s="68" t="s">
        <v>138</v>
      </c>
      <c r="AD183" s="68" t="s">
        <v>1549</v>
      </c>
      <c r="AE183" s="8">
        <v>22.478041720990575</v>
      </c>
      <c r="AF183" s="8">
        <v>8.3000000000000007</v>
      </c>
      <c r="AG183" s="75" t="s">
        <v>49</v>
      </c>
      <c r="AH183" s="73" t="s">
        <v>1549</v>
      </c>
      <c r="AI183" s="8">
        <v>22.336635196643424</v>
      </c>
      <c r="AJ183" s="8">
        <v>9.1333333333333329</v>
      </c>
      <c r="AK183" s="68" t="s">
        <v>138</v>
      </c>
      <c r="AL183" s="68" t="s">
        <v>48</v>
      </c>
      <c r="AM183" s="8">
        <v>21.744470550847172</v>
      </c>
      <c r="AN183" s="8">
        <v>14</v>
      </c>
      <c r="AO183" s="66" t="s">
        <v>49</v>
      </c>
      <c r="AP183" s="73" t="s">
        <v>48</v>
      </c>
      <c r="AQ183" s="8">
        <v>21.538218182670505</v>
      </c>
      <c r="AR183" s="8">
        <v>15.899999999999999</v>
      </c>
      <c r="AS183" s="66" t="s">
        <v>49</v>
      </c>
      <c r="AT183" s="68" t="s">
        <v>19</v>
      </c>
      <c r="AU183" s="8">
        <v>19.868739181300207</v>
      </c>
      <c r="AV183" s="8">
        <v>16.099999999999998</v>
      </c>
      <c r="AW183" s="58"/>
      <c r="AX183" s="68" t="s">
        <v>138</v>
      </c>
      <c r="AY183" s="8">
        <v>9.802677631355813</v>
      </c>
      <c r="AZ183" s="68" t="s">
        <v>138</v>
      </c>
      <c r="BA183" s="8">
        <v>4.9013388156779065</v>
      </c>
      <c r="BB183" s="75" t="s">
        <v>49</v>
      </c>
      <c r="BC183" s="8">
        <v>4</v>
      </c>
      <c r="BD183" s="68" t="s">
        <v>19</v>
      </c>
      <c r="BE183" s="8">
        <v>206.3958113983023</v>
      </c>
      <c r="BF183" s="73" t="s">
        <v>48</v>
      </c>
      <c r="BG183" s="8">
        <v>3.4859033093219871</v>
      </c>
      <c r="BH183" s="75" t="s">
        <v>49</v>
      </c>
      <c r="BI183" s="73" t="s">
        <v>48</v>
      </c>
      <c r="BJ183" s="8">
        <v>16.88350435767358</v>
      </c>
      <c r="BK183" s="8">
        <v>14.75</v>
      </c>
      <c r="BL183" s="75" t="s">
        <v>49</v>
      </c>
      <c r="BM183" s="73" t="s">
        <v>1549</v>
      </c>
      <c r="BN183" s="8">
        <v>15.887385375666771</v>
      </c>
      <c r="BO183" s="8">
        <v>13.5</v>
      </c>
      <c r="BP183" s="73" t="s">
        <v>138</v>
      </c>
      <c r="BQ183" s="68" t="s">
        <v>48</v>
      </c>
      <c r="BR183" s="8">
        <v>14.564615187938152</v>
      </c>
      <c r="BS183" s="8">
        <v>19.333333333333332</v>
      </c>
      <c r="BT183" s="68" t="s">
        <v>138</v>
      </c>
      <c r="BU183" s="73" t="s">
        <v>1549</v>
      </c>
      <c r="BV183" s="8">
        <v>13.815362462423867</v>
      </c>
      <c r="BW183" s="8">
        <v>17.666666666666668</v>
      </c>
      <c r="BX183" s="66" t="s">
        <v>49</v>
      </c>
      <c r="BY183" s="73" t="s">
        <v>19</v>
      </c>
      <c r="BZ183" s="8">
        <v>13.797688491727021</v>
      </c>
      <c r="CA183" s="8">
        <v>21</v>
      </c>
      <c r="CB183" s="8"/>
      <c r="CC183" s="59" t="s">
        <v>4336</v>
      </c>
      <c r="CD183" s="59" t="s">
        <v>3990</v>
      </c>
      <c r="CE183" s="555">
        <v>139.78817014034124</v>
      </c>
      <c r="CF183" s="555">
        <v>126.2922828189958</v>
      </c>
      <c r="CG183" s="555" t="s">
        <v>4334</v>
      </c>
      <c r="CH183" s="555" t="s">
        <v>4335</v>
      </c>
      <c r="CI183" s="408">
        <v>290.3732122817716</v>
      </c>
      <c r="CJ183" s="408">
        <v>268.73649722278344</v>
      </c>
      <c r="CK183" s="555" t="s">
        <v>4333</v>
      </c>
      <c r="CL183" s="59" t="s">
        <v>3986</v>
      </c>
      <c r="CM183" s="8">
        <v>345.07192666254809</v>
      </c>
      <c r="CN183" s="8">
        <v>278.38768123126346</v>
      </c>
    </row>
    <row r="184" spans="1:92" x14ac:dyDescent="0.45">
      <c r="A184" s="9">
        <v>158</v>
      </c>
      <c r="B184" s="9" t="s">
        <v>1176</v>
      </c>
      <c r="C184" s="244" t="s">
        <v>1805</v>
      </c>
      <c r="D184" s="63"/>
      <c r="E184" s="246" t="s">
        <v>1900</v>
      </c>
      <c r="F184" s="57" t="s">
        <v>1901</v>
      </c>
      <c r="G184" s="224"/>
      <c r="H184" s="9"/>
      <c r="I184" s="60">
        <v>104.31960131966595</v>
      </c>
      <c r="J184" s="60">
        <v>97.997201239686191</v>
      </c>
      <c r="K184" s="60">
        <v>120.12560151961533</v>
      </c>
      <c r="L184" s="47">
        <v>1131.8543456636487</v>
      </c>
      <c r="M184" s="47">
        <v>1146.7712005208009</v>
      </c>
      <c r="N184" s="47">
        <v>1158.8461061674172</v>
      </c>
      <c r="O184" s="59">
        <v>10.710103937865393</v>
      </c>
      <c r="P184" s="59">
        <v>112.46929997530937</v>
      </c>
      <c r="Q184" s="59">
        <v>66.992770247214366</v>
      </c>
      <c r="R184" s="58"/>
      <c r="S184" s="13" t="s">
        <v>3544</v>
      </c>
      <c r="T184" s="8">
        <v>4.1295880395899784</v>
      </c>
      <c r="U184" s="13" t="s">
        <v>3544</v>
      </c>
      <c r="V184" s="8">
        <v>8.2591760791799569</v>
      </c>
      <c r="W184" s="71" t="s">
        <v>121</v>
      </c>
      <c r="X184" s="8">
        <v>10</v>
      </c>
      <c r="Y184" s="244" t="s">
        <v>237</v>
      </c>
      <c r="Z184" s="8">
        <v>44.814232554259696</v>
      </c>
      <c r="AA184" s="244" t="s">
        <v>237</v>
      </c>
      <c r="AB184" s="8">
        <v>14.004447673206155</v>
      </c>
      <c r="AC184" s="71" t="s">
        <v>121</v>
      </c>
      <c r="AD184" s="71" t="s">
        <v>237</v>
      </c>
      <c r="AE184" s="8">
        <v>10.501233286604815</v>
      </c>
      <c r="AF184" s="8">
        <v>8.1999999999999993</v>
      </c>
      <c r="AG184" s="62" t="s">
        <v>1475</v>
      </c>
      <c r="AH184" s="244" t="s">
        <v>237</v>
      </c>
      <c r="AI184" s="8">
        <v>10.20466487292428</v>
      </c>
      <c r="AJ184" s="8">
        <v>9.4499999999999993</v>
      </c>
      <c r="AK184" s="71" t="s">
        <v>121</v>
      </c>
      <c r="AL184" s="65" t="s">
        <v>91</v>
      </c>
      <c r="AM184" s="8">
        <v>9.9554766417065732</v>
      </c>
      <c r="AN184" s="8">
        <v>6.5333333333333332</v>
      </c>
      <c r="AO184" s="13" t="s">
        <v>1475</v>
      </c>
      <c r="AP184" s="74" t="s">
        <v>91</v>
      </c>
      <c r="AQ184" s="8">
        <v>9.7635874378008456</v>
      </c>
      <c r="AR184" s="8">
        <v>7.3666666666666671</v>
      </c>
      <c r="AS184" s="71" t="s">
        <v>121</v>
      </c>
      <c r="AT184" s="71" t="s">
        <v>1505</v>
      </c>
      <c r="AU184" s="8">
        <v>9.5556538124005055</v>
      </c>
      <c r="AV184" s="8">
        <v>5.9333333333333336</v>
      </c>
      <c r="AW184" s="58"/>
      <c r="AX184" s="13" t="s">
        <v>1475</v>
      </c>
      <c r="AY184" s="8">
        <v>3.7123096343113149</v>
      </c>
      <c r="AZ184" s="13" t="s">
        <v>1475</v>
      </c>
      <c r="BA184" s="8">
        <v>3.7123096343113149</v>
      </c>
      <c r="BB184" s="244" t="s">
        <v>121</v>
      </c>
      <c r="BC184" s="8">
        <v>3</v>
      </c>
      <c r="BD184" s="71" t="s">
        <v>237</v>
      </c>
      <c r="BE184" s="8">
        <v>57.958502320537612</v>
      </c>
      <c r="BF184" s="74" t="s">
        <v>91</v>
      </c>
      <c r="BG184" s="8">
        <v>1.0770093022321781</v>
      </c>
      <c r="BH184" s="244" t="s">
        <v>121</v>
      </c>
      <c r="BI184" s="74" t="s">
        <v>91</v>
      </c>
      <c r="BJ184" s="8">
        <v>6.2550999164781729</v>
      </c>
      <c r="BK184" s="8">
        <v>16</v>
      </c>
      <c r="BL184" s="244" t="s">
        <v>121</v>
      </c>
      <c r="BM184" s="244" t="s">
        <v>237</v>
      </c>
      <c r="BN184" s="8">
        <v>6.0371464637210135</v>
      </c>
      <c r="BO184" s="8">
        <v>21</v>
      </c>
      <c r="BP184" s="62" t="s">
        <v>1475</v>
      </c>
      <c r="BQ184" s="65" t="s">
        <v>91</v>
      </c>
      <c r="BR184" s="8">
        <v>5.6166972498915992</v>
      </c>
      <c r="BS184" s="8">
        <v>23.5</v>
      </c>
      <c r="BT184" s="71" t="s">
        <v>121</v>
      </c>
      <c r="BU184" s="244" t="s">
        <v>1505</v>
      </c>
      <c r="BV184" s="8">
        <v>5.5770225079003435</v>
      </c>
      <c r="BW184" s="8">
        <v>16</v>
      </c>
      <c r="BX184" s="13" t="s">
        <v>1475</v>
      </c>
      <c r="BY184" s="244" t="s">
        <v>237</v>
      </c>
      <c r="BZ184" s="8">
        <v>5.4621868177379698</v>
      </c>
      <c r="CA184" s="8">
        <v>31</v>
      </c>
      <c r="CB184" s="8"/>
      <c r="CC184" s="59" t="s">
        <v>5640</v>
      </c>
      <c r="CD184" s="59"/>
      <c r="CE184" s="555">
        <v>66.992770247214366</v>
      </c>
      <c r="CF184" s="555">
        <v>48.463288746034614</v>
      </c>
      <c r="CG184" s="555"/>
      <c r="CH184" s="555"/>
      <c r="CI184" s="408"/>
      <c r="CJ184" s="408"/>
      <c r="CK184" s="555"/>
      <c r="CL184" s="8"/>
      <c r="CM184" s="8"/>
      <c r="CN184" s="8"/>
    </row>
    <row r="185" spans="1:92" x14ac:dyDescent="0.45">
      <c r="A185" s="9">
        <v>159</v>
      </c>
      <c r="B185" s="9" t="s">
        <v>1174</v>
      </c>
      <c r="C185" s="244" t="s">
        <v>1805</v>
      </c>
      <c r="D185" s="63"/>
      <c r="E185" s="246" t="s">
        <v>1900</v>
      </c>
      <c r="F185" s="57" t="s">
        <v>1901</v>
      </c>
      <c r="G185" s="224"/>
      <c r="H185" s="9"/>
      <c r="I185" s="60">
        <v>130.39950164958245</v>
      </c>
      <c r="J185" s="60">
        <v>124.07710156960268</v>
      </c>
      <c r="K185" s="60">
        <v>140.67340177954952</v>
      </c>
      <c r="L185" s="47">
        <v>1722.7717692328183</v>
      </c>
      <c r="M185" s="47">
        <v>1730.2932257653786</v>
      </c>
      <c r="N185" s="47">
        <v>1736.3340274491231</v>
      </c>
      <c r="O185" s="59">
        <v>15.453383220322435</v>
      </c>
      <c r="P185" s="59">
        <v>197.6669407742919</v>
      </c>
      <c r="Q185" s="59">
        <v>116.96472430834946</v>
      </c>
      <c r="R185" s="58"/>
      <c r="S185" s="13" t="s">
        <v>5464</v>
      </c>
      <c r="T185" s="8">
        <v>4.9119850494874733</v>
      </c>
      <c r="U185" s="13" t="s">
        <v>5464</v>
      </c>
      <c r="V185" s="8">
        <v>9.8239700989749466</v>
      </c>
      <c r="W185" s="71" t="s">
        <v>121</v>
      </c>
      <c r="X185" s="8">
        <v>10</v>
      </c>
      <c r="Y185" s="244" t="s">
        <v>237</v>
      </c>
      <c r="Z185" s="8">
        <v>55.767790692824626</v>
      </c>
      <c r="AA185" s="247" t="s">
        <v>114</v>
      </c>
      <c r="AB185" s="8">
        <v>17.684144953892428</v>
      </c>
      <c r="AC185" s="71" t="s">
        <v>121</v>
      </c>
      <c r="AD185" s="71" t="s">
        <v>237</v>
      </c>
      <c r="AE185" s="8">
        <v>12.791175754597484</v>
      </c>
      <c r="AF185" s="8">
        <v>8.1999999999999993</v>
      </c>
      <c r="AG185" s="244" t="s">
        <v>121</v>
      </c>
      <c r="AH185" s="247" t="s">
        <v>114</v>
      </c>
      <c r="AI185" s="8">
        <v>12.677664154581931</v>
      </c>
      <c r="AJ185" s="8">
        <v>5.2333333333333334</v>
      </c>
      <c r="AK185" s="13" t="s">
        <v>1475</v>
      </c>
      <c r="AL185" s="71" t="s">
        <v>237</v>
      </c>
      <c r="AM185" s="8">
        <v>12.398688234012493</v>
      </c>
      <c r="AN185" s="8">
        <v>9.4499999999999993</v>
      </c>
      <c r="AO185" s="13" t="s">
        <v>1475</v>
      </c>
      <c r="AP185" s="247" t="s">
        <v>114</v>
      </c>
      <c r="AQ185" s="8">
        <v>12.285673212877674</v>
      </c>
      <c r="AR185" s="8">
        <v>6.0666666666666664</v>
      </c>
      <c r="AS185" s="71" t="s">
        <v>121</v>
      </c>
      <c r="AT185" s="65" t="s">
        <v>91</v>
      </c>
      <c r="AU185" s="8">
        <v>12.150978455194441</v>
      </c>
      <c r="AV185" s="8">
        <v>6.5333333333333332</v>
      </c>
      <c r="AW185" s="58"/>
      <c r="AX185" s="13" t="s">
        <v>1475</v>
      </c>
      <c r="AY185" s="8">
        <v>4.3903870428891434</v>
      </c>
      <c r="AZ185" s="13" t="s">
        <v>1475</v>
      </c>
      <c r="BA185" s="8">
        <v>4.3903870428891434</v>
      </c>
      <c r="BB185" s="244" t="s">
        <v>121</v>
      </c>
      <c r="BC185" s="8">
        <v>3</v>
      </c>
      <c r="BD185" s="71" t="s">
        <v>237</v>
      </c>
      <c r="BE185" s="8">
        <v>72.19812790067202</v>
      </c>
      <c r="BF185" s="74" t="s">
        <v>91</v>
      </c>
      <c r="BG185" s="8">
        <v>1.3407060722346671</v>
      </c>
      <c r="BH185" s="244" t="s">
        <v>121</v>
      </c>
      <c r="BI185" s="74" t="s">
        <v>91</v>
      </c>
      <c r="BJ185" s="8">
        <v>7.5688748955977161</v>
      </c>
      <c r="BK185" s="8">
        <v>16</v>
      </c>
      <c r="BL185" s="244" t="s">
        <v>121</v>
      </c>
      <c r="BM185" s="244" t="s">
        <v>237</v>
      </c>
      <c r="BN185" s="8">
        <v>7.2964330796512673</v>
      </c>
      <c r="BO185" s="8">
        <v>21</v>
      </c>
      <c r="BP185" s="244" t="s">
        <v>121</v>
      </c>
      <c r="BQ185" s="72" t="s">
        <v>114</v>
      </c>
      <c r="BR185" s="8">
        <v>7.090869745655497</v>
      </c>
      <c r="BS185" s="8">
        <v>14.333333333333334</v>
      </c>
      <c r="BT185" s="13" t="s">
        <v>1475</v>
      </c>
      <c r="BU185" s="74" t="s">
        <v>91</v>
      </c>
      <c r="BV185" s="8">
        <v>6.7708715623645004</v>
      </c>
      <c r="BW185" s="8">
        <v>23.5</v>
      </c>
      <c r="BX185" s="13" t="s">
        <v>1475</v>
      </c>
      <c r="BY185" s="244" t="s">
        <v>237</v>
      </c>
      <c r="BZ185" s="8">
        <v>6.577733522172462</v>
      </c>
      <c r="CA185" s="8">
        <v>31</v>
      </c>
      <c r="CB185" s="8"/>
      <c r="CC185" s="59" t="s">
        <v>4337</v>
      </c>
      <c r="CD185" s="59" t="s">
        <v>4338</v>
      </c>
      <c r="CE185" s="555">
        <v>101.71020921355186</v>
      </c>
      <c r="CF185" s="555">
        <v>90.04042852805685</v>
      </c>
      <c r="CG185" s="555"/>
      <c r="CH185" s="555"/>
      <c r="CI185" s="408"/>
      <c r="CJ185" s="408"/>
      <c r="CK185" s="555"/>
      <c r="CL185" s="59"/>
      <c r="CM185" s="8"/>
      <c r="CN185" s="8"/>
    </row>
    <row r="186" spans="1:92" x14ac:dyDescent="0.45">
      <c r="A186" s="9">
        <v>160</v>
      </c>
      <c r="B186" s="9" t="s">
        <v>177</v>
      </c>
      <c r="C186" s="244" t="s">
        <v>1805</v>
      </c>
      <c r="D186" s="63"/>
      <c r="E186" s="246" t="s">
        <v>1900</v>
      </c>
      <c r="F186" s="57" t="s">
        <v>1901</v>
      </c>
      <c r="G186" s="224"/>
      <c r="H186" s="9"/>
      <c r="I186" s="60">
        <v>173.86600219944324</v>
      </c>
      <c r="J186" s="60">
        <v>160.43090202948628</v>
      </c>
      <c r="K186" s="60">
        <v>168.33390212946097</v>
      </c>
      <c r="L186" s="47">
        <v>2857.2252297906352</v>
      </c>
      <c r="M186" s="47">
        <v>2804.0312947172852</v>
      </c>
      <c r="N186" s="47">
        <v>2762.1900739473576</v>
      </c>
      <c r="O186" s="59">
        <v>23.226192523670694</v>
      </c>
      <c r="P186" s="59">
        <v>528.63972749286415</v>
      </c>
      <c r="Q186" s="59">
        <v>286.93299799013261</v>
      </c>
      <c r="R186" s="58"/>
      <c r="S186" s="71" t="s">
        <v>206</v>
      </c>
      <c r="T186" s="8">
        <v>17.691136211146549</v>
      </c>
      <c r="U186" s="71" t="s">
        <v>206</v>
      </c>
      <c r="V186" s="8">
        <v>14.742613509288791</v>
      </c>
      <c r="W186" s="72" t="s">
        <v>1496</v>
      </c>
      <c r="X186" s="8">
        <v>13.333</v>
      </c>
      <c r="Y186" s="244" t="s">
        <v>197</v>
      </c>
      <c r="Z186" s="8">
        <v>136.61548171556572</v>
      </c>
      <c r="AA186" s="244" t="s">
        <v>1550</v>
      </c>
      <c r="AB186" s="8">
        <v>49.940863782999656</v>
      </c>
      <c r="AC186" s="71" t="s">
        <v>121</v>
      </c>
      <c r="AD186" s="71" t="s">
        <v>1550</v>
      </c>
      <c r="AE186" s="8">
        <v>22.760498818482944</v>
      </c>
      <c r="AF186" s="8">
        <v>6.9</v>
      </c>
      <c r="AG186" s="244" t="s">
        <v>206</v>
      </c>
      <c r="AH186" s="244" t="s">
        <v>1550</v>
      </c>
      <c r="AI186" s="8">
        <v>21.857153458230346</v>
      </c>
      <c r="AJ186" s="8">
        <v>9.4</v>
      </c>
      <c r="AK186" s="72" t="s">
        <v>1496</v>
      </c>
      <c r="AL186" s="71" t="s">
        <v>1550</v>
      </c>
      <c r="AM186" s="8">
        <v>21.852662215507223</v>
      </c>
      <c r="AN186" s="8">
        <v>5.65</v>
      </c>
      <c r="AO186" s="65" t="s">
        <v>66</v>
      </c>
      <c r="AP186" s="244" t="s">
        <v>1550</v>
      </c>
      <c r="AQ186" s="8">
        <v>21.176367118097001</v>
      </c>
      <c r="AR186" s="8">
        <v>8.15</v>
      </c>
      <c r="AS186" s="71" t="s">
        <v>121</v>
      </c>
      <c r="AT186" s="71" t="s">
        <v>197</v>
      </c>
      <c r="AU186" s="8">
        <v>19.61917917558133</v>
      </c>
      <c r="AV186" s="8">
        <v>13.3</v>
      </c>
      <c r="AW186" s="58"/>
      <c r="AX186" s="71" t="s">
        <v>206</v>
      </c>
      <c r="AY186" s="8">
        <v>17.273857805867888</v>
      </c>
      <c r="AZ186" s="71" t="s">
        <v>206</v>
      </c>
      <c r="BA186" s="8">
        <v>5.7579526019559628</v>
      </c>
      <c r="BB186" s="244" t="s">
        <v>121</v>
      </c>
      <c r="BC186" s="8">
        <v>3</v>
      </c>
      <c r="BD186" s="71" t="s">
        <v>197</v>
      </c>
      <c r="BE186" s="8">
        <v>177.30012623023546</v>
      </c>
      <c r="BF186" s="244" t="s">
        <v>1550</v>
      </c>
      <c r="BG186" s="8">
        <v>2.7373096343113148</v>
      </c>
      <c r="BH186" s="244" t="s">
        <v>121</v>
      </c>
      <c r="BI186" s="244" t="s">
        <v>1550</v>
      </c>
      <c r="BJ186" s="8">
        <v>12.353854283163644</v>
      </c>
      <c r="BK186" s="8">
        <v>14.333333333333334</v>
      </c>
      <c r="BL186" s="244" t="s">
        <v>206</v>
      </c>
      <c r="BM186" s="244" t="s">
        <v>1550</v>
      </c>
      <c r="BN186" s="8">
        <v>12.241354650112001</v>
      </c>
      <c r="BO186" s="8">
        <v>16</v>
      </c>
      <c r="BP186" s="244" t="s">
        <v>121</v>
      </c>
      <c r="BQ186" s="71" t="s">
        <v>197</v>
      </c>
      <c r="BR186" s="8">
        <v>11.69275913526576</v>
      </c>
      <c r="BS186" s="8">
        <v>26</v>
      </c>
      <c r="BT186" s="71" t="s">
        <v>206</v>
      </c>
      <c r="BU186" s="244" t="s">
        <v>197</v>
      </c>
      <c r="BV186" s="8">
        <v>11.647812640695172</v>
      </c>
      <c r="BW186" s="8">
        <v>29.125</v>
      </c>
      <c r="BX186" s="72" t="s">
        <v>1496</v>
      </c>
      <c r="BY186" s="244" t="s">
        <v>1550</v>
      </c>
      <c r="BZ186" s="8">
        <v>11.165920134554176</v>
      </c>
      <c r="CA186" s="8">
        <v>17</v>
      </c>
      <c r="CB186" s="8"/>
      <c r="CC186" s="59" t="s">
        <v>4342</v>
      </c>
      <c r="CD186" s="59" t="s">
        <v>4343</v>
      </c>
      <c r="CE186" s="555">
        <v>120.45376834193047</v>
      </c>
      <c r="CF186" s="555">
        <v>108.82464341390042</v>
      </c>
      <c r="CG186" s="555" t="s">
        <v>4340</v>
      </c>
      <c r="CH186" s="555" t="s">
        <v>4341</v>
      </c>
      <c r="CI186" s="408">
        <v>245.58006794968125</v>
      </c>
      <c r="CJ186" s="408">
        <v>227.97705646112141</v>
      </c>
      <c r="CK186" s="555" t="s">
        <v>4339</v>
      </c>
      <c r="CL186" s="59"/>
      <c r="CM186" s="8">
        <v>286.93299799013261</v>
      </c>
      <c r="CN186" s="8">
        <v>233.675348255476</v>
      </c>
    </row>
    <row r="187" spans="1:92" x14ac:dyDescent="0.45">
      <c r="A187" s="9">
        <v>161</v>
      </c>
      <c r="B187" s="9" t="s">
        <v>1172</v>
      </c>
      <c r="C187" s="62" t="s">
        <v>1790</v>
      </c>
      <c r="D187" s="63"/>
      <c r="E187" s="56" t="s">
        <v>1798</v>
      </c>
      <c r="F187" s="75"/>
      <c r="G187" s="75" t="s">
        <v>1789</v>
      </c>
      <c r="H187" s="9"/>
      <c r="I187" s="60">
        <v>74.28820093976212</v>
      </c>
      <c r="J187" s="60">
        <v>69.546400879777295</v>
      </c>
      <c r="K187" s="60">
        <v>99.577801259681138</v>
      </c>
      <c r="L187" s="47">
        <v>618.21343242694093</v>
      </c>
      <c r="M187" s="47">
        <v>642.05370353902185</v>
      </c>
      <c r="N187" s="47">
        <v>661.78617469782534</v>
      </c>
      <c r="O187" s="59">
        <v>6.4373959665840372</v>
      </c>
      <c r="P187" s="59">
        <v>58.452559789135904</v>
      </c>
      <c r="Q187" s="59">
        <v>31.544080634040519</v>
      </c>
      <c r="R187" s="58"/>
      <c r="S187" s="13" t="s">
        <v>290</v>
      </c>
      <c r="T187" s="8">
        <v>4.5658336451085813</v>
      </c>
      <c r="U187" s="13" t="s">
        <v>1475</v>
      </c>
      <c r="V187" s="8">
        <v>7.3487504676628728</v>
      </c>
      <c r="W187" s="13" t="s">
        <v>290</v>
      </c>
      <c r="X187" s="8">
        <v>12.5</v>
      </c>
      <c r="Y187" s="78" t="s">
        <v>1476</v>
      </c>
      <c r="Z187" s="8">
        <v>38.14410046988106</v>
      </c>
      <c r="AA187" s="77" t="s">
        <v>23</v>
      </c>
      <c r="AB187" s="8">
        <v>13.242188624189597</v>
      </c>
      <c r="AC187" s="13" t="s">
        <v>1475</v>
      </c>
      <c r="AD187" s="70" t="s">
        <v>23</v>
      </c>
      <c r="AE187" s="8">
        <v>9.0801560277724196</v>
      </c>
      <c r="AF187" s="8">
        <v>8.85</v>
      </c>
      <c r="AG187" s="62" t="s">
        <v>290</v>
      </c>
      <c r="AH187" s="77" t="s">
        <v>23</v>
      </c>
      <c r="AI187" s="8">
        <v>8.6755846437024022</v>
      </c>
      <c r="AJ187" s="8">
        <v>6.6000000000000005</v>
      </c>
      <c r="AK187" s="13" t="s">
        <v>1475</v>
      </c>
      <c r="AL187" s="53" t="s">
        <v>106</v>
      </c>
      <c r="AM187" s="8">
        <v>8.0596706017134778</v>
      </c>
      <c r="AN187" s="8">
        <v>5.7666666666666675</v>
      </c>
      <c r="AO187" s="13" t="s">
        <v>1475</v>
      </c>
      <c r="AP187" s="78" t="s">
        <v>1476</v>
      </c>
      <c r="AQ187" s="8">
        <v>7.6779717710295907</v>
      </c>
      <c r="AR187" s="8">
        <v>10.95</v>
      </c>
      <c r="AS187" s="13" t="s">
        <v>290</v>
      </c>
      <c r="AT187" s="53" t="s">
        <v>106</v>
      </c>
      <c r="AU187" s="8">
        <v>7.2836919542924283</v>
      </c>
      <c r="AV187" s="8">
        <v>4.2666666666666666</v>
      </c>
      <c r="AW187" s="58"/>
      <c r="AX187" s="13" t="s">
        <v>290</v>
      </c>
      <c r="AY187" s="8">
        <v>3.8972398366507228</v>
      </c>
      <c r="AZ187" s="13" t="s">
        <v>1475</v>
      </c>
      <c r="BA187" s="8">
        <v>3.3177918693205783</v>
      </c>
      <c r="BB187" s="62" t="s">
        <v>290</v>
      </c>
      <c r="BC187" s="8">
        <v>3.5</v>
      </c>
      <c r="BD187" s="69" t="s">
        <v>1476</v>
      </c>
      <c r="BE187" s="8">
        <v>49.28733061084538</v>
      </c>
      <c r="BF187" s="77" t="s">
        <v>23</v>
      </c>
      <c r="BG187" s="8">
        <v>0.88917195099521673</v>
      </c>
      <c r="BH187" s="62" t="s">
        <v>1475</v>
      </c>
      <c r="BI187" s="77" t="s">
        <v>23</v>
      </c>
      <c r="BJ187" s="8">
        <v>4.9001305493375114</v>
      </c>
      <c r="BK187" s="8">
        <v>26</v>
      </c>
      <c r="BL187" s="62" t="s">
        <v>290</v>
      </c>
      <c r="BM187" s="77" t="s">
        <v>23</v>
      </c>
      <c r="BN187" s="8">
        <v>4.7296464923445045</v>
      </c>
      <c r="BO187" s="8">
        <v>15.285714285714286</v>
      </c>
      <c r="BP187" s="62" t="s">
        <v>1475</v>
      </c>
      <c r="BQ187" s="69" t="s">
        <v>1476</v>
      </c>
      <c r="BR187" s="8">
        <v>4.4390001313089877</v>
      </c>
      <c r="BS187" s="8">
        <v>41</v>
      </c>
      <c r="BT187" s="13" t="s">
        <v>1475</v>
      </c>
      <c r="BU187" s="56" t="s">
        <v>106</v>
      </c>
      <c r="BV187" s="8">
        <v>4.2365562139161232</v>
      </c>
      <c r="BW187" s="8">
        <v>18.5</v>
      </c>
      <c r="BX187" s="13" t="s">
        <v>290</v>
      </c>
      <c r="BY187" s="78" t="s">
        <v>1476</v>
      </c>
      <c r="BZ187" s="8">
        <v>3.9328772527423683</v>
      </c>
      <c r="CA187" s="8">
        <v>23.857142857142858</v>
      </c>
      <c r="CB187" s="8"/>
      <c r="CC187" s="59"/>
      <c r="CD187" s="59"/>
      <c r="CE187" s="555"/>
      <c r="CF187" s="555"/>
      <c r="CG187" s="555"/>
      <c r="CH187" s="555"/>
      <c r="CI187" s="408"/>
      <c r="CJ187" s="408"/>
      <c r="CK187" s="555"/>
      <c r="CL187" s="8"/>
      <c r="CM187" s="8"/>
      <c r="CN187" s="8"/>
    </row>
    <row r="188" spans="1:92" x14ac:dyDescent="0.45">
      <c r="A188" s="9">
        <v>162</v>
      </c>
      <c r="B188" s="9" t="s">
        <v>1170</v>
      </c>
      <c r="C188" s="62" t="s">
        <v>1790</v>
      </c>
      <c r="D188" s="63"/>
      <c r="E188" s="56" t="s">
        <v>1798</v>
      </c>
      <c r="F188" s="75"/>
      <c r="G188" s="75" t="s">
        <v>1789</v>
      </c>
      <c r="H188" s="9"/>
      <c r="I188" s="60">
        <v>128.81890162958749</v>
      </c>
      <c r="J188" s="60">
        <v>110.64200139964571</v>
      </c>
      <c r="K188" s="60">
        <v>168.33390212946097</v>
      </c>
      <c r="L188" s="47">
        <v>1758.0264255492111</v>
      </c>
      <c r="M188" s="47">
        <v>1792.1766054863306</v>
      </c>
      <c r="N188" s="47">
        <v>1819.9737661099803</v>
      </c>
      <c r="O188" s="59">
        <v>16.736136587411441</v>
      </c>
      <c r="P188" s="59">
        <v>267.73575539030469</v>
      </c>
      <c r="Q188" s="59">
        <v>154.72826628796341</v>
      </c>
      <c r="R188" s="58"/>
      <c r="S188" s="13" t="s">
        <v>290</v>
      </c>
      <c r="T188" s="8">
        <v>7.183307278220199</v>
      </c>
      <c r="U188" s="13" t="s">
        <v>290</v>
      </c>
      <c r="V188" s="8">
        <v>8.9791340977752476</v>
      </c>
      <c r="W188" s="13" t="s">
        <v>290</v>
      </c>
      <c r="X188" s="8">
        <v>12.5</v>
      </c>
      <c r="Y188" s="62" t="s">
        <v>112</v>
      </c>
      <c r="Z188" s="8">
        <v>116.93701146662873</v>
      </c>
      <c r="AA188" s="62" t="s">
        <v>112</v>
      </c>
      <c r="AB188" s="8">
        <v>30.772897754375983</v>
      </c>
      <c r="AC188" s="13" t="s">
        <v>290</v>
      </c>
      <c r="AD188" s="13" t="s">
        <v>112</v>
      </c>
      <c r="AE188" s="8">
        <v>15.99746476685006</v>
      </c>
      <c r="AF188" s="8">
        <v>11.8</v>
      </c>
      <c r="AG188" s="74" t="s">
        <v>265</v>
      </c>
      <c r="AH188" s="62" t="s">
        <v>112</v>
      </c>
      <c r="AI188" s="8">
        <v>14.616248969619461</v>
      </c>
      <c r="AJ188" s="8">
        <v>12.899999999999999</v>
      </c>
      <c r="AK188" s="13" t="s">
        <v>290</v>
      </c>
      <c r="AL188" s="53" t="s">
        <v>106</v>
      </c>
      <c r="AM188" s="8">
        <v>11.884719824996445</v>
      </c>
      <c r="AN188" s="8">
        <v>4.2666666666666666</v>
      </c>
      <c r="AO188" s="13" t="s">
        <v>290</v>
      </c>
      <c r="AP188" s="78" t="s">
        <v>1476</v>
      </c>
      <c r="AQ188" s="8">
        <v>11.646665196079853</v>
      </c>
      <c r="AR188" s="8">
        <v>8.7000000000000011</v>
      </c>
      <c r="AS188" s="65" t="s">
        <v>265</v>
      </c>
      <c r="AT188" s="53" t="s">
        <v>106</v>
      </c>
      <c r="AU188" s="8">
        <v>11.007351324036682</v>
      </c>
      <c r="AV188" s="8">
        <v>4.5166666666666666</v>
      </c>
      <c r="AW188" s="58"/>
      <c r="AX188" s="13" t="s">
        <v>290</v>
      </c>
      <c r="AY188" s="8">
        <v>6.0239371635539118</v>
      </c>
      <c r="AZ188" s="13" t="s">
        <v>290</v>
      </c>
      <c r="BA188" s="8">
        <v>3.0119685817769559</v>
      </c>
      <c r="BB188" s="62" t="s">
        <v>3595</v>
      </c>
      <c r="BC188" s="8">
        <v>3.5</v>
      </c>
      <c r="BD188" s="13" t="s">
        <v>112</v>
      </c>
      <c r="BE188" s="8">
        <v>151.71811490661736</v>
      </c>
      <c r="BF188" s="62" t="s">
        <v>112</v>
      </c>
      <c r="BG188" s="8">
        <v>1.8964764363327169</v>
      </c>
      <c r="BH188" s="62" t="s">
        <v>290</v>
      </c>
      <c r="BI188" s="62" t="s">
        <v>112</v>
      </c>
      <c r="BJ188" s="8">
        <v>9.2451603438960142</v>
      </c>
      <c r="BK188" s="8">
        <v>23.857142857142858</v>
      </c>
      <c r="BL188" s="74" t="s">
        <v>265</v>
      </c>
      <c r="BM188" s="62" t="s">
        <v>112</v>
      </c>
      <c r="BN188" s="8">
        <v>8.8440475963068792</v>
      </c>
      <c r="BO188" s="8">
        <v>23.857142857142858</v>
      </c>
      <c r="BP188" s="62" t="s">
        <v>290</v>
      </c>
      <c r="BQ188" s="69" t="s">
        <v>1476</v>
      </c>
      <c r="BR188" s="8">
        <v>6.4373711107720721</v>
      </c>
      <c r="BS188" s="8">
        <v>23.857142857142858</v>
      </c>
      <c r="BT188" s="65" t="s">
        <v>265</v>
      </c>
      <c r="BU188" s="78" t="s">
        <v>1476</v>
      </c>
      <c r="BV188" s="8">
        <v>6.0362583631829381</v>
      </c>
      <c r="BW188" s="8">
        <v>23.857142857142858</v>
      </c>
      <c r="BX188" s="13" t="s">
        <v>290</v>
      </c>
      <c r="BY188" s="56" t="s">
        <v>106</v>
      </c>
      <c r="BZ188" s="8">
        <v>5.8738727492238461</v>
      </c>
      <c r="CA188" s="8">
        <v>11</v>
      </c>
      <c r="CB188" s="8"/>
      <c r="CC188" s="59" t="s">
        <v>4344</v>
      </c>
      <c r="CD188" s="59" t="s">
        <v>4345</v>
      </c>
      <c r="CE188" s="555">
        <v>129.03105623792436</v>
      </c>
      <c r="CF188" s="555">
        <v>117.17982626257012</v>
      </c>
      <c r="CG188" s="555"/>
      <c r="CH188" s="555"/>
      <c r="CI188" s="408"/>
      <c r="CJ188" s="408"/>
      <c r="CK188" s="555"/>
      <c r="CL188" s="8"/>
      <c r="CM188" s="8"/>
      <c r="CN188" s="8"/>
    </row>
    <row r="189" spans="1:92" x14ac:dyDescent="0.45">
      <c r="A189" s="9">
        <v>163</v>
      </c>
      <c r="B189" s="9" t="s">
        <v>1167</v>
      </c>
      <c r="C189" s="62" t="s">
        <v>1811</v>
      </c>
      <c r="D189" s="63"/>
      <c r="E189" s="54" t="s">
        <v>1907</v>
      </c>
      <c r="F189" s="245" t="s">
        <v>1819</v>
      </c>
      <c r="G189" s="78" t="s">
        <v>1892</v>
      </c>
      <c r="H189" s="9"/>
      <c r="I189" s="60">
        <v>64.804600819792483</v>
      </c>
      <c r="J189" s="60">
        <v>81.400901029739344</v>
      </c>
      <c r="K189" s="60">
        <v>134.35100169956979</v>
      </c>
      <c r="L189" s="47">
        <v>677.70532845489583</v>
      </c>
      <c r="M189" s="47">
        <v>794.90880426657509</v>
      </c>
      <c r="N189" s="47">
        <v>903.10538667960157</v>
      </c>
      <c r="O189" s="59">
        <v>10.086657711861017</v>
      </c>
      <c r="P189" s="59">
        <v>81.482310148161872</v>
      </c>
      <c r="Q189" s="59">
        <v>42.80110341567687</v>
      </c>
      <c r="R189" s="58"/>
      <c r="S189" s="14" t="s">
        <v>1501</v>
      </c>
      <c r="T189" s="8">
        <v>4.8882760491875485</v>
      </c>
      <c r="U189" s="14" t="s">
        <v>1501</v>
      </c>
      <c r="V189" s="8">
        <v>4.8882760491875485</v>
      </c>
      <c r="W189" s="65" t="s">
        <v>5465</v>
      </c>
      <c r="X189" s="8">
        <v>10</v>
      </c>
      <c r="Y189" s="243" t="s">
        <v>228</v>
      </c>
      <c r="Z189" s="8">
        <v>32.106208393500388</v>
      </c>
      <c r="AA189" s="243" t="s">
        <v>228</v>
      </c>
      <c r="AB189" s="8">
        <v>16.053104196750194</v>
      </c>
      <c r="AC189" s="14" t="s">
        <v>1501</v>
      </c>
      <c r="AD189" s="14" t="s">
        <v>228</v>
      </c>
      <c r="AE189" s="8">
        <v>8.078226948491162</v>
      </c>
      <c r="AF189" s="8">
        <v>7</v>
      </c>
      <c r="AG189" s="74" t="s">
        <v>14</v>
      </c>
      <c r="AH189" s="243" t="s">
        <v>228</v>
      </c>
      <c r="AI189" s="8">
        <v>7.9518631363648362</v>
      </c>
      <c r="AJ189" s="8">
        <v>7</v>
      </c>
      <c r="AK189" s="14" t="s">
        <v>1501</v>
      </c>
      <c r="AL189" s="14" t="s">
        <v>203</v>
      </c>
      <c r="AM189" s="8">
        <v>6.7464718199691882</v>
      </c>
      <c r="AN189" s="8">
        <v>5.7333333333333334</v>
      </c>
      <c r="AO189" s="65" t="s">
        <v>14</v>
      </c>
      <c r="AP189" s="243" t="s">
        <v>203</v>
      </c>
      <c r="AQ189" s="8">
        <v>6.6436175542849716</v>
      </c>
      <c r="AR189" s="8">
        <v>5.7333333333333334</v>
      </c>
      <c r="AS189" s="14" t="s">
        <v>1501</v>
      </c>
      <c r="AT189" s="66" t="s">
        <v>129</v>
      </c>
      <c r="AU189" s="8">
        <v>5.9056263805099327</v>
      </c>
      <c r="AV189" s="8">
        <v>7.6</v>
      </c>
      <c r="AW189" s="58"/>
      <c r="AX189" s="14" t="s">
        <v>1501</v>
      </c>
      <c r="AY189" s="8">
        <v>4.0328553183662885</v>
      </c>
      <c r="AZ189" s="14" t="s">
        <v>1501</v>
      </c>
      <c r="BA189" s="8">
        <v>2.0164276591831443</v>
      </c>
      <c r="BB189" s="74" t="s">
        <v>14</v>
      </c>
      <c r="BC189" s="8">
        <v>3</v>
      </c>
      <c r="BD189" s="14" t="s">
        <v>228</v>
      </c>
      <c r="BE189" s="8">
        <v>41.438070911550511</v>
      </c>
      <c r="BF189" s="243" t="s">
        <v>228</v>
      </c>
      <c r="BG189" s="8">
        <v>0.92084602025667806</v>
      </c>
      <c r="BH189" s="74" t="s">
        <v>14</v>
      </c>
      <c r="BI189" s="243" t="s">
        <v>228</v>
      </c>
      <c r="BJ189" s="8">
        <v>4.2433385407087387</v>
      </c>
      <c r="BK189" s="8">
        <v>16</v>
      </c>
      <c r="BL189" s="243" t="s">
        <v>1501</v>
      </c>
      <c r="BM189" s="243" t="s">
        <v>228</v>
      </c>
      <c r="BN189" s="8">
        <v>4.0912509882551111</v>
      </c>
      <c r="BO189" s="8">
        <v>19</v>
      </c>
      <c r="BP189" s="74" t="s">
        <v>14</v>
      </c>
      <c r="BQ189" s="14" t="s">
        <v>203</v>
      </c>
      <c r="BR189" s="8">
        <v>3.4535324682175172</v>
      </c>
      <c r="BS189" s="8">
        <v>16</v>
      </c>
      <c r="BT189" s="14" t="s">
        <v>1501</v>
      </c>
      <c r="BU189" s="243" t="s">
        <v>203</v>
      </c>
      <c r="BV189" s="8">
        <v>3.4261511377361877</v>
      </c>
      <c r="BW189" s="8">
        <v>19</v>
      </c>
      <c r="BX189" s="14" t="s">
        <v>1501</v>
      </c>
      <c r="BY189" s="75" t="s">
        <v>129</v>
      </c>
      <c r="BZ189" s="8">
        <v>3.0710957748586192</v>
      </c>
      <c r="CA189" s="8">
        <v>23</v>
      </c>
      <c r="CB189" s="8"/>
      <c r="CC189" s="59"/>
      <c r="CD189" s="59"/>
      <c r="CE189" s="555"/>
      <c r="CF189" s="555"/>
      <c r="CG189" s="555"/>
      <c r="CH189" s="555"/>
      <c r="CI189" s="408"/>
      <c r="CJ189" s="408"/>
      <c r="CK189" s="555"/>
      <c r="CL189" s="8"/>
      <c r="CM189" s="8"/>
      <c r="CN189" s="8"/>
    </row>
    <row r="190" spans="1:92" x14ac:dyDescent="0.45">
      <c r="A190" s="9">
        <v>164</v>
      </c>
      <c r="B190" s="9" t="s">
        <v>130</v>
      </c>
      <c r="C190" s="62" t="s">
        <v>1811</v>
      </c>
      <c r="D190" s="63"/>
      <c r="E190" s="54" t="s">
        <v>1907</v>
      </c>
      <c r="F190" s="245" t="s">
        <v>1819</v>
      </c>
      <c r="G190" s="78" t="s">
        <v>1892</v>
      </c>
      <c r="H190" s="9"/>
      <c r="I190" s="60">
        <v>126.44800159959509</v>
      </c>
      <c r="J190" s="60">
        <v>135.14130170956724</v>
      </c>
      <c r="K190" s="60">
        <v>189.67200239939262</v>
      </c>
      <c r="L190" s="47">
        <v>2024.4526969924409</v>
      </c>
      <c r="M190" s="47">
        <v>2190.1248087489057</v>
      </c>
      <c r="N190" s="47">
        <v>2332.3721638706215</v>
      </c>
      <c r="O190" s="59">
        <v>22.500904499414656</v>
      </c>
      <c r="P190" s="59">
        <v>352.53896186427755</v>
      </c>
      <c r="Q190" s="59">
        <v>191.66157108222689</v>
      </c>
      <c r="R190" s="58"/>
      <c r="S190" s="55" t="s">
        <v>34</v>
      </c>
      <c r="T190" s="8">
        <v>8.5868800959757046</v>
      </c>
      <c r="U190" s="14" t="s">
        <v>1491</v>
      </c>
      <c r="V190" s="8">
        <v>8.8368800959757046</v>
      </c>
      <c r="W190" s="14" t="s">
        <v>1491</v>
      </c>
      <c r="X190" s="8">
        <v>11.25</v>
      </c>
      <c r="Y190" s="243" t="s">
        <v>228</v>
      </c>
      <c r="Z190" s="8">
        <v>61.695040767805637</v>
      </c>
      <c r="AA190" s="243" t="s">
        <v>228</v>
      </c>
      <c r="AB190" s="8">
        <v>30.847520383902818</v>
      </c>
      <c r="AC190" s="14" t="s">
        <v>1491</v>
      </c>
      <c r="AD190" s="14" t="s">
        <v>228</v>
      </c>
      <c r="AE190" s="8">
        <v>15.667768461194465</v>
      </c>
      <c r="AF190" s="8">
        <v>6.4444444444444446</v>
      </c>
      <c r="AG190" s="224" t="s">
        <v>34</v>
      </c>
      <c r="AH190" s="243" t="s">
        <v>228</v>
      </c>
      <c r="AI190" s="8">
        <v>14.806132835600668</v>
      </c>
      <c r="AJ190" s="8">
        <v>6.5833333333333339</v>
      </c>
      <c r="AK190" s="14" t="s">
        <v>1491</v>
      </c>
      <c r="AL190" s="55" t="s">
        <v>82</v>
      </c>
      <c r="AM190" s="8">
        <v>13.413951078487552</v>
      </c>
      <c r="AN190" s="8">
        <v>7.2444444444444445</v>
      </c>
      <c r="AO190" s="55" t="s">
        <v>34</v>
      </c>
      <c r="AP190" s="224" t="s">
        <v>82</v>
      </c>
      <c r="AQ190" s="8">
        <v>12.688072386417591</v>
      </c>
      <c r="AR190" s="8">
        <v>7.3833333333333337</v>
      </c>
      <c r="AS190" s="14" t="s">
        <v>1491</v>
      </c>
      <c r="AT190" s="66" t="s">
        <v>129</v>
      </c>
      <c r="AU190" s="8">
        <v>11.102284040345976</v>
      </c>
      <c r="AV190" s="8">
        <v>7.0444444444444443</v>
      </c>
      <c r="AW190" s="58"/>
      <c r="AX190" s="55" t="s">
        <v>34</v>
      </c>
      <c r="AY190" s="8">
        <v>7.5752960831789444</v>
      </c>
      <c r="AZ190" s="14" t="s">
        <v>1491</v>
      </c>
      <c r="BA190" s="8">
        <v>2.9657360311921042</v>
      </c>
      <c r="BB190" s="243" t="s">
        <v>1491</v>
      </c>
      <c r="BC190" s="8">
        <v>3.5</v>
      </c>
      <c r="BD190" s="14" t="s">
        <v>228</v>
      </c>
      <c r="BE190" s="8">
        <v>79.903552998147333</v>
      </c>
      <c r="BF190" s="243" t="s">
        <v>228</v>
      </c>
      <c r="BG190" s="8">
        <v>1.7756345110699407</v>
      </c>
      <c r="BH190" s="243" t="s">
        <v>1491</v>
      </c>
      <c r="BI190" s="243" t="s">
        <v>228</v>
      </c>
      <c r="BJ190" s="8">
        <v>8.5179496267455743</v>
      </c>
      <c r="BK190" s="8">
        <v>13.857142857142858</v>
      </c>
      <c r="BL190" s="224" t="s">
        <v>34</v>
      </c>
      <c r="BM190" s="243" t="s">
        <v>228</v>
      </c>
      <c r="BN190" s="8">
        <v>7.8615438187898334</v>
      </c>
      <c r="BO190" s="8">
        <v>14.5</v>
      </c>
      <c r="BP190" s="243" t="s">
        <v>1491</v>
      </c>
      <c r="BQ190" s="55" t="s">
        <v>82</v>
      </c>
      <c r="BR190" s="8">
        <v>7.2738079485596012</v>
      </c>
      <c r="BS190" s="8">
        <v>16.714285714285715</v>
      </c>
      <c r="BT190" s="55" t="s">
        <v>34</v>
      </c>
      <c r="BU190" s="224" t="s">
        <v>82</v>
      </c>
      <c r="BV190" s="8">
        <v>6.6649262510427043</v>
      </c>
      <c r="BW190" s="8">
        <v>17.5</v>
      </c>
      <c r="BX190" s="14" t="s">
        <v>1491</v>
      </c>
      <c r="BY190" s="75" t="s">
        <v>129</v>
      </c>
      <c r="BZ190" s="8">
        <v>5.7985812632309921</v>
      </c>
      <c r="CA190" s="8">
        <v>16.714285714285715</v>
      </c>
      <c r="CB190" s="8"/>
      <c r="CC190" s="59" t="s">
        <v>4346</v>
      </c>
      <c r="CD190" s="59" t="s">
        <v>4347</v>
      </c>
      <c r="CE190" s="555">
        <v>131.44050456119965</v>
      </c>
      <c r="CF190" s="555">
        <v>118.40842540163902</v>
      </c>
      <c r="CG190" s="555" t="s">
        <v>5641</v>
      </c>
      <c r="CH190" s="555"/>
      <c r="CI190" s="408">
        <v>191.66157108222689</v>
      </c>
      <c r="CJ190" s="408">
        <v>150.93870801751302</v>
      </c>
      <c r="CK190" s="555"/>
      <c r="CL190" s="8"/>
      <c r="CM190" s="8"/>
      <c r="CN190" s="8"/>
    </row>
    <row r="191" spans="1:92" x14ac:dyDescent="0.45">
      <c r="A191" s="9">
        <v>165</v>
      </c>
      <c r="B191" s="9" t="s">
        <v>1163</v>
      </c>
      <c r="C191" s="243" t="s">
        <v>1809</v>
      </c>
      <c r="D191" s="54" t="s">
        <v>1806</v>
      </c>
      <c r="E191" s="243" t="s">
        <v>1904</v>
      </c>
      <c r="F191" s="245" t="s">
        <v>1788</v>
      </c>
      <c r="G191" s="56" t="s">
        <v>1865</v>
      </c>
      <c r="H191" s="78" t="s">
        <v>1793</v>
      </c>
      <c r="I191" s="60">
        <v>68.756100869779829</v>
      </c>
      <c r="J191" s="60">
        <v>105.10990132966342</v>
      </c>
      <c r="K191" s="60">
        <v>106.69050134965836</v>
      </c>
      <c r="L191" s="47">
        <v>728.10821690823707</v>
      </c>
      <c r="M191" s="47">
        <v>840.85365490686945</v>
      </c>
      <c r="N191" s="47">
        <v>943.49587006928232</v>
      </c>
      <c r="O191" s="59">
        <v>10.081938029456381</v>
      </c>
      <c r="P191" s="59">
        <v>79.257829781485327</v>
      </c>
      <c r="Q191" s="59">
        <v>43.875182000119786</v>
      </c>
      <c r="R191" s="58"/>
      <c r="S191" s="67" t="s">
        <v>38</v>
      </c>
      <c r="T191" s="8">
        <v>3.0626830260933948</v>
      </c>
      <c r="U191" s="67" t="s">
        <v>38</v>
      </c>
      <c r="V191" s="8">
        <v>6.1253660521867896</v>
      </c>
      <c r="W191" s="67" t="s">
        <v>38</v>
      </c>
      <c r="X191" s="8">
        <v>12</v>
      </c>
      <c r="Y191" s="245" t="s">
        <v>1495</v>
      </c>
      <c r="Z191" s="8">
        <v>29.877562365307526</v>
      </c>
      <c r="AA191" s="243" t="s">
        <v>203</v>
      </c>
      <c r="AB191" s="8">
        <v>9.8706305362613929</v>
      </c>
      <c r="AC191" s="67" t="s">
        <v>38</v>
      </c>
      <c r="AD191" s="14" t="s">
        <v>203</v>
      </c>
      <c r="AE191" s="8">
        <v>7.8613684739896099</v>
      </c>
      <c r="AF191" s="8">
        <v>5.177777777777778</v>
      </c>
      <c r="AG191" s="62" t="s">
        <v>127</v>
      </c>
      <c r="AH191" s="243" t="s">
        <v>203</v>
      </c>
      <c r="AI191" s="8">
        <v>7.2934064125565081</v>
      </c>
      <c r="AJ191" s="8">
        <v>5.7333333333333334</v>
      </c>
      <c r="AK191" s="67" t="s">
        <v>38</v>
      </c>
      <c r="AL191" s="67" t="s">
        <v>1495</v>
      </c>
      <c r="AM191" s="8">
        <v>7.2389744870057884</v>
      </c>
      <c r="AN191" s="8">
        <v>6.4777777777777779</v>
      </c>
      <c r="AO191" s="13" t="s">
        <v>127</v>
      </c>
      <c r="AP191" s="245" t="s">
        <v>1495</v>
      </c>
      <c r="AQ191" s="8">
        <v>6.8251534374792655</v>
      </c>
      <c r="AR191" s="8">
        <v>7.0333333333333332</v>
      </c>
      <c r="AS191" s="67" t="s">
        <v>38</v>
      </c>
      <c r="AT191" s="13" t="s">
        <v>120</v>
      </c>
      <c r="AU191" s="8">
        <v>6.7678261452218527</v>
      </c>
      <c r="AV191" s="8">
        <v>6.9666666666666668</v>
      </c>
      <c r="AW191" s="58"/>
      <c r="AX191" s="67" t="s">
        <v>38</v>
      </c>
      <c r="AY191" s="8">
        <v>2.6088927603528482</v>
      </c>
      <c r="AZ191" s="67" t="s">
        <v>38</v>
      </c>
      <c r="BA191" s="8">
        <v>2.6088927603528482</v>
      </c>
      <c r="BB191" s="245" t="s">
        <v>38</v>
      </c>
      <c r="BC191" s="8">
        <v>3</v>
      </c>
      <c r="BD191" s="14" t="s">
        <v>203</v>
      </c>
      <c r="BE191" s="8">
        <v>30.496367273135547</v>
      </c>
      <c r="BF191" s="243" t="s">
        <v>203</v>
      </c>
      <c r="BG191" s="8">
        <v>0.67769705051412332</v>
      </c>
      <c r="BH191" s="245" t="s">
        <v>38</v>
      </c>
      <c r="BI191" s="243" t="s">
        <v>203</v>
      </c>
      <c r="BJ191" s="8">
        <v>4.3518599174017671</v>
      </c>
      <c r="BK191" s="8">
        <v>16</v>
      </c>
      <c r="BL191" s="245" t="s">
        <v>38</v>
      </c>
      <c r="BM191" s="245" t="s">
        <v>1495</v>
      </c>
      <c r="BN191" s="8">
        <v>4.01667392566159</v>
      </c>
      <c r="BO191" s="8">
        <v>16</v>
      </c>
      <c r="BP191" s="245" t="s">
        <v>38</v>
      </c>
      <c r="BQ191" s="13" t="s">
        <v>120</v>
      </c>
      <c r="BR191" s="8">
        <v>3.9126506868456739</v>
      </c>
      <c r="BS191" s="8">
        <v>19.333333333333332</v>
      </c>
      <c r="BT191" s="13" t="s">
        <v>127</v>
      </c>
      <c r="BU191" s="243" t="s">
        <v>203</v>
      </c>
      <c r="BV191" s="8">
        <v>3.5388555970106998</v>
      </c>
      <c r="BW191" s="8">
        <v>23.5</v>
      </c>
      <c r="BX191" s="13" t="s">
        <v>127</v>
      </c>
      <c r="BY191" s="245" t="s">
        <v>1495</v>
      </c>
      <c r="BZ191" s="8">
        <v>3.3106438579535586</v>
      </c>
      <c r="CA191" s="8">
        <v>23.5</v>
      </c>
      <c r="CB191" s="8"/>
      <c r="CC191" s="59"/>
      <c r="CD191" s="59"/>
      <c r="CE191" s="555"/>
      <c r="CF191" s="555"/>
      <c r="CG191" s="555"/>
      <c r="CH191" s="555"/>
      <c r="CI191" s="408"/>
      <c r="CJ191" s="408"/>
      <c r="CK191" s="7"/>
      <c r="CL191" s="8"/>
      <c r="CM191" s="8"/>
      <c r="CN191" s="8"/>
    </row>
    <row r="192" spans="1:92" x14ac:dyDescent="0.45">
      <c r="A192" s="9">
        <v>166</v>
      </c>
      <c r="B192" s="9" t="s">
        <v>1161</v>
      </c>
      <c r="C192" s="243" t="s">
        <v>1809</v>
      </c>
      <c r="D192" s="54" t="s">
        <v>1806</v>
      </c>
      <c r="E192" s="243" t="s">
        <v>1904</v>
      </c>
      <c r="F192" s="245" t="s">
        <v>1788</v>
      </c>
      <c r="G192" s="56" t="s">
        <v>1865</v>
      </c>
      <c r="H192" s="78" t="s">
        <v>1793</v>
      </c>
      <c r="I192" s="60">
        <v>96.416601219691259</v>
      </c>
      <c r="J192" s="60">
        <v>153.31820193950904</v>
      </c>
      <c r="K192" s="60">
        <v>127.23830160959255</v>
      </c>
      <c r="L192" s="47">
        <v>1346.6589088575279</v>
      </c>
      <c r="M192" s="47">
        <v>1523.7332080971059</v>
      </c>
      <c r="N192" s="47">
        <v>1682.0154935832902</v>
      </c>
      <c r="O192" s="59">
        <v>16.882948360281677</v>
      </c>
      <c r="P192" s="59">
        <v>183.50001092466587</v>
      </c>
      <c r="Q192" s="59">
        <v>107.57446761624001</v>
      </c>
      <c r="R192" s="58"/>
      <c r="S192" s="67" t="s">
        <v>1509</v>
      </c>
      <c r="T192" s="8">
        <v>9.6774941097722138</v>
      </c>
      <c r="U192" s="67" t="s">
        <v>38</v>
      </c>
      <c r="V192" s="8">
        <v>7.7849960731814756</v>
      </c>
      <c r="W192" s="67" t="s">
        <v>38</v>
      </c>
      <c r="X192" s="8">
        <v>12</v>
      </c>
      <c r="Y192" s="245" t="s">
        <v>126</v>
      </c>
      <c r="Z192" s="8">
        <v>53.064964658633279</v>
      </c>
      <c r="AA192" s="245" t="s">
        <v>126</v>
      </c>
      <c r="AB192" s="8">
        <v>14.341882340171155</v>
      </c>
      <c r="AC192" s="67" t="s">
        <v>38</v>
      </c>
      <c r="AD192" s="67" t="s">
        <v>126</v>
      </c>
      <c r="AE192" s="8">
        <v>10.868955291977469</v>
      </c>
      <c r="AF192" s="8">
        <v>7.8666666666666671</v>
      </c>
      <c r="AG192" s="245" t="s">
        <v>38</v>
      </c>
      <c r="AH192" s="243" t="s">
        <v>203</v>
      </c>
      <c r="AI192" s="8">
        <v>10.514639644893132</v>
      </c>
      <c r="AJ192" s="8">
        <v>5.177777777777778</v>
      </c>
      <c r="AK192" s="67" t="s">
        <v>1509</v>
      </c>
      <c r="AL192" s="67" t="s">
        <v>126</v>
      </c>
      <c r="AM192" s="8">
        <v>9.8072733744682736</v>
      </c>
      <c r="AN192" s="8">
        <v>8.7000000000000011</v>
      </c>
      <c r="AO192" s="67" t="s">
        <v>38</v>
      </c>
      <c r="AP192" s="245" t="s">
        <v>1495</v>
      </c>
      <c r="AQ192" s="8">
        <v>9.7440764054883342</v>
      </c>
      <c r="AR192" s="8">
        <v>6.4777777777777779</v>
      </c>
      <c r="AS192" s="67" t="s">
        <v>1509</v>
      </c>
      <c r="AT192" s="14" t="s">
        <v>203</v>
      </c>
      <c r="AU192" s="8">
        <v>9.4749455003474274</v>
      </c>
      <c r="AV192" s="8">
        <v>5.7333333333333334</v>
      </c>
      <c r="AW192" s="58"/>
      <c r="AX192" s="67" t="s">
        <v>1509</v>
      </c>
      <c r="AY192" s="8">
        <v>7.7684454056223267</v>
      </c>
      <c r="AZ192" s="67" t="s">
        <v>38</v>
      </c>
      <c r="BA192" s="8">
        <v>3.2561484685407756</v>
      </c>
      <c r="BB192" s="245" t="s">
        <v>38</v>
      </c>
      <c r="BC192" s="8">
        <v>3</v>
      </c>
      <c r="BD192" s="67" t="s">
        <v>126</v>
      </c>
      <c r="BE192" s="8">
        <v>68.684454056223259</v>
      </c>
      <c r="BF192" s="245" t="s">
        <v>126</v>
      </c>
      <c r="BG192" s="8">
        <v>1.1447409009370544</v>
      </c>
      <c r="BH192" s="245" t="s">
        <v>38</v>
      </c>
      <c r="BI192" s="245" t="s">
        <v>126</v>
      </c>
      <c r="BJ192" s="8">
        <v>6.3717820679542267</v>
      </c>
      <c r="BK192" s="8">
        <v>21</v>
      </c>
      <c r="BL192" s="245" t="s">
        <v>38</v>
      </c>
      <c r="BM192" s="243" t="s">
        <v>203</v>
      </c>
      <c r="BN192" s="8">
        <v>5.7003093094599491</v>
      </c>
      <c r="BO192" s="8">
        <v>16</v>
      </c>
      <c r="BP192" s="245" t="s">
        <v>1509</v>
      </c>
      <c r="BQ192" s="67" t="s">
        <v>126</v>
      </c>
      <c r="BR192" s="8">
        <v>5.4020338126974776</v>
      </c>
      <c r="BS192" s="8">
        <v>23.5</v>
      </c>
      <c r="BT192" s="67" t="s">
        <v>38</v>
      </c>
      <c r="BU192" s="245" t="s">
        <v>1495</v>
      </c>
      <c r="BV192" s="8">
        <v>5.2302783785139537</v>
      </c>
      <c r="BW192" s="8">
        <v>16</v>
      </c>
      <c r="BX192" s="67" t="s">
        <v>1509</v>
      </c>
      <c r="BY192" s="243" t="s">
        <v>203</v>
      </c>
      <c r="BZ192" s="8">
        <v>4.814558172300595</v>
      </c>
      <c r="CA192" s="8">
        <v>17.875</v>
      </c>
      <c r="CB192" s="8"/>
      <c r="CC192" s="59" t="s">
        <v>4348</v>
      </c>
      <c r="CD192" s="59"/>
      <c r="CE192" s="555">
        <v>107.57446761624001</v>
      </c>
      <c r="CF192" s="555">
        <v>81.398616521027435</v>
      </c>
      <c r="CG192" s="555"/>
      <c r="CH192" s="555"/>
      <c r="CI192" s="408"/>
      <c r="CJ192" s="408"/>
      <c r="CK192" s="7"/>
      <c r="CL192" s="8"/>
      <c r="CM192" s="8"/>
      <c r="CN192" s="8"/>
    </row>
    <row r="193" spans="1:92" x14ac:dyDescent="0.45">
      <c r="A193" s="9">
        <v>167</v>
      </c>
      <c r="B193" s="9" t="s">
        <v>1159</v>
      </c>
      <c r="C193" s="61" t="s">
        <v>1810</v>
      </c>
      <c r="D193" s="63"/>
      <c r="E193" s="243" t="s">
        <v>1905</v>
      </c>
      <c r="F193" s="61" t="s">
        <v>1906</v>
      </c>
      <c r="G193" s="56" t="s">
        <v>1865</v>
      </c>
      <c r="H193" s="9"/>
      <c r="I193" s="60">
        <v>94.836001199696312</v>
      </c>
      <c r="J193" s="60">
        <v>69.546400879777295</v>
      </c>
      <c r="K193" s="60">
        <v>106.69050134965836</v>
      </c>
      <c r="L193" s="47">
        <v>816.90854943954946</v>
      </c>
      <c r="M193" s="47">
        <v>791.13226952356251</v>
      </c>
      <c r="N193" s="47">
        <v>771.09808718949955</v>
      </c>
      <c r="O193" s="59">
        <v>6.8925653783627068</v>
      </c>
      <c r="P193" s="59">
        <v>73.853058557833805</v>
      </c>
      <c r="Q193" s="59">
        <v>41.176080476480138</v>
      </c>
      <c r="R193" s="58"/>
      <c r="S193" s="52" t="s">
        <v>5466</v>
      </c>
      <c r="T193" s="8">
        <v>3.8450800359908892</v>
      </c>
      <c r="U193" s="67" t="s">
        <v>38</v>
      </c>
      <c r="V193" s="8">
        <v>7.6901600719817784</v>
      </c>
      <c r="W193" s="67" t="s">
        <v>38</v>
      </c>
      <c r="X193" s="8">
        <v>12</v>
      </c>
      <c r="Y193" s="245" t="s">
        <v>1520</v>
      </c>
      <c r="Z193" s="8">
        <v>43.676200539863338</v>
      </c>
      <c r="AA193" s="61" t="s">
        <v>1497</v>
      </c>
      <c r="AB193" s="8">
        <v>15.840426858618075</v>
      </c>
      <c r="AC193" s="67" t="s">
        <v>38</v>
      </c>
      <c r="AD193" s="67" t="s">
        <v>1520</v>
      </c>
      <c r="AE193" s="8">
        <v>10.714886911290671</v>
      </c>
      <c r="AF193" s="8">
        <v>7.0666666666666664</v>
      </c>
      <c r="AG193" s="245" t="s">
        <v>38</v>
      </c>
      <c r="AH193" s="61" t="s">
        <v>1497</v>
      </c>
      <c r="AI193" s="8">
        <v>10.548045828334764</v>
      </c>
      <c r="AJ193" s="8">
        <v>4.2777777777777786</v>
      </c>
      <c r="AK193" s="52" t="s">
        <v>92</v>
      </c>
      <c r="AL193" s="67" t="s">
        <v>1520</v>
      </c>
      <c r="AM193" s="8">
        <v>9.9003460353595987</v>
      </c>
      <c r="AN193" s="8">
        <v>7.1857142857142859</v>
      </c>
      <c r="AO193" s="52" t="s">
        <v>92</v>
      </c>
      <c r="AP193" s="61" t="s">
        <v>1497</v>
      </c>
      <c r="AQ193" s="8">
        <v>9.6555349688039165</v>
      </c>
      <c r="AR193" s="8">
        <v>4.3571428571428568</v>
      </c>
      <c r="AS193" s="67" t="s">
        <v>38</v>
      </c>
      <c r="AT193" s="65" t="s">
        <v>1477</v>
      </c>
      <c r="AU193" s="8">
        <v>9.2552456361352942</v>
      </c>
      <c r="AV193" s="8">
        <v>4.9777777777777779</v>
      </c>
      <c r="AW193" s="58"/>
      <c r="AX193" s="52" t="s">
        <v>5466</v>
      </c>
      <c r="AY193" s="8">
        <v>3.2191624280728939</v>
      </c>
      <c r="AZ193" s="67" t="s">
        <v>38</v>
      </c>
      <c r="BA193" s="8">
        <v>3.2191624280728939</v>
      </c>
      <c r="BB193" s="61" t="s">
        <v>3530</v>
      </c>
      <c r="BC193" s="8">
        <v>3</v>
      </c>
      <c r="BD193" s="67" t="s">
        <v>1520</v>
      </c>
      <c r="BE193" s="8">
        <v>56.479060701822341</v>
      </c>
      <c r="BF193" s="245" t="s">
        <v>1520</v>
      </c>
      <c r="BG193" s="8">
        <v>1.0268920127604062</v>
      </c>
      <c r="BH193" s="245" t="s">
        <v>38</v>
      </c>
      <c r="BI193" s="245" t="s">
        <v>1520</v>
      </c>
      <c r="BJ193" s="8">
        <v>5.9739847525771754</v>
      </c>
      <c r="BK193" s="8">
        <v>19.333333333333332</v>
      </c>
      <c r="BL193" s="245" t="s">
        <v>38</v>
      </c>
      <c r="BM193" s="74" t="s">
        <v>1477</v>
      </c>
      <c r="BN193" s="8">
        <v>5.4772575303225048</v>
      </c>
      <c r="BO193" s="8">
        <v>12.666666666666666</v>
      </c>
      <c r="BP193" s="245" t="s">
        <v>38</v>
      </c>
      <c r="BQ193" s="52" t="s">
        <v>1497</v>
      </c>
      <c r="BR193" s="8">
        <v>5.3799258448807112</v>
      </c>
      <c r="BS193" s="8">
        <v>12.666666666666666</v>
      </c>
      <c r="BT193" s="52" t="s">
        <v>92</v>
      </c>
      <c r="BU193" s="245" t="s">
        <v>1520</v>
      </c>
      <c r="BV193" s="8">
        <v>4.4476577392667513</v>
      </c>
      <c r="BW193" s="8">
        <v>19.333333333333332</v>
      </c>
      <c r="BX193" s="52" t="s">
        <v>92</v>
      </c>
      <c r="BY193" s="74" t="s">
        <v>1477</v>
      </c>
      <c r="BZ193" s="8">
        <v>3.994748517394199</v>
      </c>
      <c r="CA193" s="8">
        <v>12.666666666666666</v>
      </c>
      <c r="CB193" s="8"/>
      <c r="CC193" s="59"/>
      <c r="CD193" s="59"/>
      <c r="CE193" s="555"/>
      <c r="CF193" s="555"/>
      <c r="CG193" s="555"/>
      <c r="CH193" s="555"/>
      <c r="CI193" s="408"/>
      <c r="CJ193" s="408"/>
      <c r="CK193" s="555"/>
      <c r="CL193" s="8"/>
      <c r="CM193" s="8"/>
      <c r="CN193" s="8"/>
    </row>
    <row r="194" spans="1:92" x14ac:dyDescent="0.45">
      <c r="A194" s="9">
        <v>168</v>
      </c>
      <c r="B194" s="9" t="s">
        <v>152</v>
      </c>
      <c r="C194" s="61" t="s">
        <v>1810</v>
      </c>
      <c r="D194" s="63"/>
      <c r="E194" s="243" t="s">
        <v>1905</v>
      </c>
      <c r="F194" s="61" t="s">
        <v>1906</v>
      </c>
      <c r="G194" s="56" t="s">
        <v>1865</v>
      </c>
      <c r="H194" s="9"/>
      <c r="I194" s="60">
        <v>139.09280175955459</v>
      </c>
      <c r="J194" s="60">
        <v>109.85170138964823</v>
      </c>
      <c r="K194" s="60">
        <v>147.78610186952676</v>
      </c>
      <c r="L194" s="47">
        <v>1772.2494329857952</v>
      </c>
      <c r="M194" s="47">
        <v>1721.1947970758424</v>
      </c>
      <c r="N194" s="47">
        <v>1681.412096146533</v>
      </c>
      <c r="O194" s="59">
        <v>14.54987191897718</v>
      </c>
      <c r="P194" s="59">
        <v>221.64189461704055</v>
      </c>
      <c r="Q194" s="59">
        <v>133.71341476708821</v>
      </c>
      <c r="R194" s="58"/>
      <c r="S194" s="67" t="s">
        <v>10</v>
      </c>
      <c r="T194" s="8">
        <v>9.3455681055732747</v>
      </c>
      <c r="U194" s="52" t="s">
        <v>92</v>
      </c>
      <c r="V194" s="8">
        <v>8.6213067546443956</v>
      </c>
      <c r="W194" s="67" t="s">
        <v>10</v>
      </c>
      <c r="X194" s="8">
        <v>12.727</v>
      </c>
      <c r="Y194" s="245" t="s">
        <v>97</v>
      </c>
      <c r="Z194" s="8">
        <v>92.801249161306032</v>
      </c>
      <c r="AA194" s="245" t="s">
        <v>97</v>
      </c>
      <c r="AB194" s="8">
        <v>42.18238598241183</v>
      </c>
      <c r="AC194" s="67" t="s">
        <v>10</v>
      </c>
      <c r="AD194" s="67" t="s">
        <v>97</v>
      </c>
      <c r="AE194" s="8">
        <v>15.233254000535657</v>
      </c>
      <c r="AF194" s="8">
        <v>11</v>
      </c>
      <c r="AG194" s="61" t="s">
        <v>92</v>
      </c>
      <c r="AH194" s="245" t="s">
        <v>97</v>
      </c>
      <c r="AI194" s="8">
        <v>15.213661602955858</v>
      </c>
      <c r="AJ194" s="8">
        <v>11.2</v>
      </c>
      <c r="AK194" s="67" t="s">
        <v>10</v>
      </c>
      <c r="AL194" s="52" t="s">
        <v>1497</v>
      </c>
      <c r="AM194" s="8">
        <v>13.749203770483453</v>
      </c>
      <c r="AN194" s="8">
        <v>4.1190476190476195</v>
      </c>
      <c r="AO194" s="52" t="s">
        <v>92</v>
      </c>
      <c r="AP194" s="61" t="s">
        <v>1497</v>
      </c>
      <c r="AQ194" s="8">
        <v>13.544329247506218</v>
      </c>
      <c r="AR194" s="8">
        <v>4.3571428571428568</v>
      </c>
      <c r="AS194" s="67" t="s">
        <v>10</v>
      </c>
      <c r="AT194" s="66" t="s">
        <v>151</v>
      </c>
      <c r="AU194" s="8">
        <v>10.51350832197002</v>
      </c>
      <c r="AV194" s="8">
        <v>5.519047619047619</v>
      </c>
      <c r="AW194" s="58"/>
      <c r="AX194" s="67" t="s">
        <v>10</v>
      </c>
      <c r="AY194" s="8">
        <v>7.5095431223471554</v>
      </c>
      <c r="AZ194" s="67" t="s">
        <v>10</v>
      </c>
      <c r="BA194" s="8">
        <v>2.5031810407823851</v>
      </c>
      <c r="BB194" s="245" t="s">
        <v>10</v>
      </c>
      <c r="BC194" s="8">
        <v>3.6666666666666998</v>
      </c>
      <c r="BD194" s="67" t="s">
        <v>97</v>
      </c>
      <c r="BE194" s="8">
        <v>109.49238537245259</v>
      </c>
      <c r="BF194" s="245" t="s">
        <v>97</v>
      </c>
      <c r="BG194" s="8">
        <v>1.9907706431355017</v>
      </c>
      <c r="BH194" s="245" t="s">
        <v>10</v>
      </c>
      <c r="BI194" s="245" t="s">
        <v>97</v>
      </c>
      <c r="BJ194" s="8">
        <v>9.1900063115117732</v>
      </c>
      <c r="BK194" s="8">
        <v>16</v>
      </c>
      <c r="BL194" s="61" t="s">
        <v>92</v>
      </c>
      <c r="BM194" s="245" t="s">
        <v>97</v>
      </c>
      <c r="BN194" s="8">
        <v>7.6807478284419171</v>
      </c>
      <c r="BO194" s="8">
        <v>19.333333333333332</v>
      </c>
      <c r="BP194" s="245" t="s">
        <v>10</v>
      </c>
      <c r="BQ194" s="52" t="s">
        <v>1497</v>
      </c>
      <c r="BR194" s="8">
        <v>6.475866421732257</v>
      </c>
      <c r="BS194" s="8">
        <v>10.545454545454545</v>
      </c>
      <c r="BT194" s="67" t="s">
        <v>10</v>
      </c>
      <c r="BU194" s="75" t="s">
        <v>151</v>
      </c>
      <c r="BV194" s="8">
        <v>5.7957959369591077</v>
      </c>
      <c r="BW194" s="8">
        <v>13.272727272727273</v>
      </c>
      <c r="BX194" s="52" t="s">
        <v>92</v>
      </c>
      <c r="BY194" s="61" t="s">
        <v>1497</v>
      </c>
      <c r="BZ194" s="8">
        <v>5.4644569675652823</v>
      </c>
      <c r="CA194" s="8">
        <v>12.666666666666666</v>
      </c>
      <c r="CB194" s="8"/>
      <c r="CC194" s="59" t="s">
        <v>4349</v>
      </c>
      <c r="CD194" s="59" t="s">
        <v>4350</v>
      </c>
      <c r="CE194" s="555">
        <v>110.00000776260887</v>
      </c>
      <c r="CF194" s="555">
        <v>99.490159993142512</v>
      </c>
      <c r="CG194" s="555"/>
      <c r="CH194" s="555"/>
      <c r="CI194" s="408"/>
      <c r="CJ194" s="408"/>
      <c r="CK194" s="555"/>
      <c r="CL194" s="59"/>
      <c r="CM194" s="8"/>
      <c r="CN194" s="8"/>
    </row>
    <row r="195" spans="1:92" x14ac:dyDescent="0.45">
      <c r="A195" s="9">
        <v>169</v>
      </c>
      <c r="B195" s="9" t="s">
        <v>256</v>
      </c>
      <c r="C195" s="61" t="s">
        <v>1818</v>
      </c>
      <c r="D195" s="63"/>
      <c r="E195" s="54" t="s">
        <v>1926</v>
      </c>
      <c r="F195" s="61" t="s">
        <v>1927</v>
      </c>
      <c r="G195" s="56" t="s">
        <v>1928</v>
      </c>
      <c r="H195" s="9"/>
      <c r="I195" s="60">
        <v>165.17270208947107</v>
      </c>
      <c r="J195" s="60">
        <v>152.52790192951159</v>
      </c>
      <c r="K195" s="60">
        <v>168.33390212946097</v>
      </c>
      <c r="L195" s="47">
        <v>2646.6634336670509</v>
      </c>
      <c r="M195" s="47">
        <v>2620.0290535024405</v>
      </c>
      <c r="N195" s="47">
        <v>2598.9146621961036</v>
      </c>
      <c r="O195" s="59">
        <v>22.233463919839355</v>
      </c>
      <c r="P195" s="59">
        <v>414.28023671359074</v>
      </c>
      <c r="Q195" s="59">
        <v>219.02983464576553</v>
      </c>
      <c r="R195" s="58"/>
      <c r="S195" s="14" t="s">
        <v>158</v>
      </c>
      <c r="T195" s="8">
        <v>14.874506975515569</v>
      </c>
      <c r="U195" s="14" t="s">
        <v>158</v>
      </c>
      <c r="V195" s="8">
        <v>12.395422479596307</v>
      </c>
      <c r="W195" s="14" t="s">
        <v>158</v>
      </c>
      <c r="X195" s="8">
        <v>8.33</v>
      </c>
      <c r="Y195" s="75" t="s">
        <v>73</v>
      </c>
      <c r="Z195" s="8">
        <v>83.586351044735537</v>
      </c>
      <c r="AA195" s="62" t="s">
        <v>52</v>
      </c>
      <c r="AB195" s="8">
        <v>42.721746950939199</v>
      </c>
      <c r="AC195" s="14" t="s">
        <v>158</v>
      </c>
      <c r="AD195" s="52" t="s">
        <v>124</v>
      </c>
      <c r="AE195" s="8">
        <v>18.633184563918551</v>
      </c>
      <c r="AF195" s="8">
        <v>8.2999999999999989</v>
      </c>
      <c r="AG195" s="74" t="s">
        <v>66</v>
      </c>
      <c r="AH195" s="61" t="s">
        <v>124</v>
      </c>
      <c r="AI195" s="8">
        <v>18.096217577368158</v>
      </c>
      <c r="AJ195" s="8">
        <v>8.5500000000000007</v>
      </c>
      <c r="AK195" s="14" t="s">
        <v>158</v>
      </c>
      <c r="AL195" s="66" t="s">
        <v>73</v>
      </c>
      <c r="AM195" s="8">
        <v>17.550987324701488</v>
      </c>
      <c r="AN195" s="8">
        <v>9</v>
      </c>
      <c r="AO195" s="65" t="s">
        <v>66</v>
      </c>
      <c r="AP195" s="75" t="s">
        <v>73</v>
      </c>
      <c r="AQ195" s="8">
        <v>17.083904251706723</v>
      </c>
      <c r="AR195" s="8">
        <v>9.25</v>
      </c>
      <c r="AS195" s="14" t="s">
        <v>158</v>
      </c>
      <c r="AT195" s="13" t="s">
        <v>52</v>
      </c>
      <c r="AU195" s="8">
        <v>16.912109102987802</v>
      </c>
      <c r="AV195" s="8">
        <v>4.7</v>
      </c>
      <c r="AW195" s="58"/>
      <c r="AX195" s="14" t="s">
        <v>158</v>
      </c>
      <c r="AY195" s="8">
        <v>12.59512368668087</v>
      </c>
      <c r="AZ195" s="65" t="s">
        <v>66</v>
      </c>
      <c r="BA195" s="8">
        <v>5.2944902543262478</v>
      </c>
      <c r="BB195" s="243" t="s">
        <v>158</v>
      </c>
      <c r="BC195" s="8">
        <v>3</v>
      </c>
      <c r="BD195" s="13" t="s">
        <v>52</v>
      </c>
      <c r="BE195" s="8">
        <v>140.57093326560306</v>
      </c>
      <c r="BF195" s="61" t="s">
        <v>124</v>
      </c>
      <c r="BG195" s="8">
        <v>2.081355322076599</v>
      </c>
      <c r="BH195" s="243" t="s">
        <v>158</v>
      </c>
      <c r="BI195" s="61" t="s">
        <v>124</v>
      </c>
      <c r="BJ195" s="8">
        <v>9.8513589891101461</v>
      </c>
      <c r="BK195" s="8">
        <v>17.666666666666664</v>
      </c>
      <c r="BL195" s="243" t="s">
        <v>158</v>
      </c>
      <c r="BM195" s="62" t="s">
        <v>52</v>
      </c>
      <c r="BN195" s="8">
        <v>9.8027262897629601</v>
      </c>
      <c r="BO195" s="8">
        <v>24.333333333333332</v>
      </c>
      <c r="BP195" s="243" t="s">
        <v>158</v>
      </c>
      <c r="BQ195" s="66" t="s">
        <v>73</v>
      </c>
      <c r="BR195" s="8">
        <v>9.586161551671573</v>
      </c>
      <c r="BS195" s="8">
        <v>19.333333333333332</v>
      </c>
      <c r="BT195" s="65" t="s">
        <v>66</v>
      </c>
      <c r="BU195" s="61" t="s">
        <v>124</v>
      </c>
      <c r="BV195" s="8">
        <v>9.0934624023840822</v>
      </c>
      <c r="BW195" s="8">
        <v>26</v>
      </c>
      <c r="BX195" s="65" t="s">
        <v>66</v>
      </c>
      <c r="BY195" s="62" t="s">
        <v>52</v>
      </c>
      <c r="BZ195" s="8">
        <v>9.0521692268617144</v>
      </c>
      <c r="CA195" s="8">
        <v>36</v>
      </c>
      <c r="CB195" s="8"/>
      <c r="CC195" s="59" t="s">
        <v>4354</v>
      </c>
      <c r="CD195" s="59" t="s">
        <v>4355</v>
      </c>
      <c r="CE195" s="555">
        <v>100.89073036158989</v>
      </c>
      <c r="CF195" s="555">
        <v>91.299877127000812</v>
      </c>
      <c r="CG195" s="555" t="s">
        <v>4352</v>
      </c>
      <c r="CH195" s="555" t="s">
        <v>4353</v>
      </c>
      <c r="CI195" s="408">
        <v>207.00072022024176</v>
      </c>
      <c r="CJ195" s="408">
        <v>176.43707744789933</v>
      </c>
      <c r="CK195" s="555" t="s">
        <v>4351</v>
      </c>
      <c r="CL195" s="59"/>
      <c r="CM195" s="8">
        <v>219.02983464576553</v>
      </c>
      <c r="CN195" s="8">
        <v>176.43707744789933</v>
      </c>
    </row>
    <row r="196" spans="1:92" x14ac:dyDescent="0.45">
      <c r="A196" s="9">
        <v>170</v>
      </c>
      <c r="B196" s="9" t="s">
        <v>1155</v>
      </c>
      <c r="C196" s="244" t="s">
        <v>1842</v>
      </c>
      <c r="D196" s="63"/>
      <c r="E196" s="78" t="s">
        <v>1880</v>
      </c>
      <c r="F196" s="243" t="s">
        <v>1981</v>
      </c>
      <c r="G196" s="57" t="s">
        <v>1787</v>
      </c>
      <c r="H196" s="9"/>
      <c r="I196" s="60">
        <v>95.626301209693779</v>
      </c>
      <c r="J196" s="60">
        <v>88.513601119716554</v>
      </c>
      <c r="K196" s="60">
        <v>154.89880195950397</v>
      </c>
      <c r="L196" s="47">
        <v>1119.7121536899137</v>
      </c>
      <c r="M196" s="47">
        <v>1197.9084205976844</v>
      </c>
      <c r="N196" s="47">
        <v>1264.3793614705476</v>
      </c>
      <c r="O196" s="59">
        <v>12.522668121385447</v>
      </c>
      <c r="P196" s="59">
        <v>140.30461901837404</v>
      </c>
      <c r="Q196" s="59">
        <v>81.092982573867005</v>
      </c>
      <c r="R196" s="58"/>
      <c r="S196" s="71" t="s">
        <v>214</v>
      </c>
      <c r="T196" s="8">
        <v>7.8850936870979522</v>
      </c>
      <c r="U196" s="71" t="s">
        <v>214</v>
      </c>
      <c r="V196" s="8">
        <v>6.57091140591496</v>
      </c>
      <c r="W196" s="49" t="s">
        <v>6</v>
      </c>
      <c r="X196" s="8">
        <v>12.856999999999999</v>
      </c>
      <c r="Y196" s="246" t="s">
        <v>182</v>
      </c>
      <c r="Z196" s="8">
        <v>46.900624580653009</v>
      </c>
      <c r="AA196" s="246" t="s">
        <v>182</v>
      </c>
      <c r="AB196" s="8">
        <v>18.760249832261202</v>
      </c>
      <c r="AC196" s="49" t="s">
        <v>6</v>
      </c>
      <c r="AD196" s="49" t="s">
        <v>182</v>
      </c>
      <c r="AE196" s="8">
        <v>11.204051537449146</v>
      </c>
      <c r="AF196" s="8">
        <v>6.3888888888888884</v>
      </c>
      <c r="AG196" s="244" t="s">
        <v>214</v>
      </c>
      <c r="AH196" s="246" t="s">
        <v>182</v>
      </c>
      <c r="AI196" s="8">
        <v>11.061720299831997</v>
      </c>
      <c r="AJ196" s="8">
        <v>6.7857142857142856</v>
      </c>
      <c r="AK196" s="49" t="s">
        <v>6</v>
      </c>
      <c r="AL196" s="71" t="s">
        <v>1510</v>
      </c>
      <c r="AM196" s="8">
        <v>9.6320727137144697</v>
      </c>
      <c r="AN196" s="8">
        <v>4.4925925925925929</v>
      </c>
      <c r="AO196" s="71" t="s">
        <v>214</v>
      </c>
      <c r="AP196" s="244" t="s">
        <v>1510</v>
      </c>
      <c r="AQ196" s="8">
        <v>9.584142264403015</v>
      </c>
      <c r="AR196" s="8">
        <v>4.7571428571428571</v>
      </c>
      <c r="AS196" s="49" t="s">
        <v>6</v>
      </c>
      <c r="AT196" s="71" t="s">
        <v>237</v>
      </c>
      <c r="AU196" s="8">
        <v>9.2883191340139692</v>
      </c>
      <c r="AV196" s="8">
        <v>7.0888888888888886</v>
      </c>
      <c r="AW196" s="58"/>
      <c r="AX196" s="71" t="s">
        <v>214</v>
      </c>
      <c r="AY196" s="8">
        <v>6.9670811954848917</v>
      </c>
      <c r="AZ196" s="71" t="s">
        <v>214</v>
      </c>
      <c r="BA196" s="8">
        <v>2.3223603984949639</v>
      </c>
      <c r="BB196" s="246" t="s">
        <v>6</v>
      </c>
      <c r="BC196" s="8">
        <v>4</v>
      </c>
      <c r="BD196" s="49" t="s">
        <v>182</v>
      </c>
      <c r="BE196" s="8">
        <v>68.12966344920504</v>
      </c>
      <c r="BF196" s="246" t="s">
        <v>182</v>
      </c>
      <c r="BG196" s="8">
        <v>1.2387211536219098</v>
      </c>
      <c r="BH196" s="246" t="s">
        <v>6</v>
      </c>
      <c r="BI196" s="246" t="s">
        <v>182</v>
      </c>
      <c r="BJ196" s="8">
        <v>6.4756952582158886</v>
      </c>
      <c r="BK196" s="8">
        <v>14.75</v>
      </c>
      <c r="BL196" s="244" t="s">
        <v>214</v>
      </c>
      <c r="BM196" s="246" t="s">
        <v>182</v>
      </c>
      <c r="BN196" s="8">
        <v>6.4353168391643436</v>
      </c>
      <c r="BO196" s="8">
        <v>16</v>
      </c>
      <c r="BP196" s="244" t="s">
        <v>214</v>
      </c>
      <c r="BQ196" s="71" t="s">
        <v>237</v>
      </c>
      <c r="BR196" s="8">
        <v>5.2531750617513842</v>
      </c>
      <c r="BS196" s="8">
        <v>17.363636363636363</v>
      </c>
      <c r="BT196" s="49" t="s">
        <v>6</v>
      </c>
      <c r="BU196" s="244" t="s">
        <v>237</v>
      </c>
      <c r="BV196" s="8">
        <v>5.1930321839725719</v>
      </c>
      <c r="BW196" s="8">
        <v>16</v>
      </c>
      <c r="BX196" s="71" t="s">
        <v>214</v>
      </c>
      <c r="BY196" s="244" t="s">
        <v>1510</v>
      </c>
      <c r="BZ196" s="8">
        <v>3.7771119382762506</v>
      </c>
      <c r="CA196" s="8">
        <v>11.909090909090908</v>
      </c>
      <c r="CB196" s="8"/>
      <c r="CC196" s="59" t="s">
        <v>5642</v>
      </c>
      <c r="CD196" s="59" t="s">
        <v>5643</v>
      </c>
      <c r="CE196" s="555">
        <v>81.092982573867005</v>
      </c>
      <c r="CF196" s="555">
        <v>58.434052422309684</v>
      </c>
      <c r="CG196" s="555"/>
      <c r="CH196" s="555"/>
      <c r="CI196" s="408"/>
      <c r="CJ196" s="408"/>
      <c r="CK196" s="555"/>
      <c r="CL196" s="8"/>
      <c r="CM196" s="8"/>
      <c r="CN196" s="8"/>
    </row>
    <row r="197" spans="1:92" x14ac:dyDescent="0.45">
      <c r="A197" s="9">
        <v>171</v>
      </c>
      <c r="B197" s="9" t="s">
        <v>1152</v>
      </c>
      <c r="C197" s="244" t="s">
        <v>1842</v>
      </c>
      <c r="D197" s="63"/>
      <c r="E197" s="78" t="s">
        <v>1880</v>
      </c>
      <c r="F197" s="243" t="s">
        <v>1981</v>
      </c>
      <c r="G197" s="57" t="s">
        <v>1787</v>
      </c>
      <c r="H197" s="9"/>
      <c r="I197" s="60">
        <v>127.23830160959255</v>
      </c>
      <c r="J197" s="60">
        <v>120.12560151961533</v>
      </c>
      <c r="K197" s="60">
        <v>223.6549028292838</v>
      </c>
      <c r="L197" s="47">
        <v>2085.5704396949122</v>
      </c>
      <c r="M197" s="47">
        <v>2269.2790715628566</v>
      </c>
      <c r="N197" s="47">
        <v>2427.8303940264518</v>
      </c>
      <c r="O197" s="59">
        <v>23.915183353127844</v>
      </c>
      <c r="P197" s="59">
        <v>353.49312343703662</v>
      </c>
      <c r="Q197" s="59">
        <v>213.85845879060031</v>
      </c>
      <c r="R197" s="58"/>
      <c r="S197" s="49" t="s">
        <v>74</v>
      </c>
      <c r="T197" s="8">
        <v>7.107438477260442</v>
      </c>
      <c r="U197" s="71" t="s">
        <v>121</v>
      </c>
      <c r="V197" s="8">
        <v>9.6342980965755523</v>
      </c>
      <c r="W197" s="49" t="s">
        <v>74</v>
      </c>
      <c r="X197" s="8">
        <v>13.635999999999999</v>
      </c>
      <c r="Y197" s="244" t="s">
        <v>197</v>
      </c>
      <c r="Z197" s="8">
        <v>100.24587525548219</v>
      </c>
      <c r="AA197" s="246" t="s">
        <v>222</v>
      </c>
      <c r="AB197" s="8">
        <v>32.226242069064803</v>
      </c>
      <c r="AC197" s="71" t="s">
        <v>121</v>
      </c>
      <c r="AD197" s="71" t="s">
        <v>197</v>
      </c>
      <c r="AE197" s="8">
        <v>14.781117009115617</v>
      </c>
      <c r="AF197" s="8">
        <v>13.3</v>
      </c>
      <c r="AG197" s="244" t="s">
        <v>121</v>
      </c>
      <c r="AH197" s="246" t="s">
        <v>182</v>
      </c>
      <c r="AI197" s="8">
        <v>14.699450034064292</v>
      </c>
      <c r="AJ197" s="8">
        <v>7.5</v>
      </c>
      <c r="AK197" s="49" t="s">
        <v>6</v>
      </c>
      <c r="AL197" s="49" t="s">
        <v>182</v>
      </c>
      <c r="AM197" s="8">
        <v>14.568667927838375</v>
      </c>
      <c r="AN197" s="8">
        <v>6.3888888888888884</v>
      </c>
      <c r="AO197" s="49" t="s">
        <v>6</v>
      </c>
      <c r="AP197" s="244" t="s">
        <v>197</v>
      </c>
      <c r="AQ197" s="8">
        <v>14.291694149643263</v>
      </c>
      <c r="AR197" s="8">
        <v>11.7</v>
      </c>
      <c r="AS197" s="71" t="s">
        <v>121</v>
      </c>
      <c r="AT197" s="49" t="s">
        <v>222</v>
      </c>
      <c r="AU197" s="8">
        <v>14.006932413831537</v>
      </c>
      <c r="AV197" s="8">
        <v>12.4</v>
      </c>
      <c r="AW197" s="58"/>
      <c r="AX197" s="49" t="s">
        <v>74</v>
      </c>
      <c r="AY197" s="8">
        <v>5.9622937627741095</v>
      </c>
      <c r="AZ197" s="71" t="s">
        <v>121</v>
      </c>
      <c r="BA197" s="8">
        <v>3.9773762576644658</v>
      </c>
      <c r="BB197" s="246" t="s">
        <v>6</v>
      </c>
      <c r="BC197" s="8">
        <v>4</v>
      </c>
      <c r="BD197" s="71" t="s">
        <v>197</v>
      </c>
      <c r="BE197" s="8">
        <v>130.01963783212685</v>
      </c>
      <c r="BF197" s="244" t="s">
        <v>197</v>
      </c>
      <c r="BG197" s="8">
        <v>1.7335951710950246</v>
      </c>
      <c r="BH197" s="246" t="s">
        <v>6</v>
      </c>
      <c r="BI197" s="244" t="s">
        <v>197</v>
      </c>
      <c r="BJ197" s="8">
        <v>8.9423716988826669</v>
      </c>
      <c r="BK197" s="8">
        <v>19.75</v>
      </c>
      <c r="BL197" s="244" t="s">
        <v>121</v>
      </c>
      <c r="BM197" s="244" t="s">
        <v>197</v>
      </c>
      <c r="BN197" s="8">
        <v>8.825155548989942</v>
      </c>
      <c r="BO197" s="8">
        <v>26</v>
      </c>
      <c r="BP197" s="246" t="s">
        <v>6</v>
      </c>
      <c r="BQ197" s="49" t="s">
        <v>222</v>
      </c>
      <c r="BR197" s="8">
        <v>8.5949773645079279</v>
      </c>
      <c r="BS197" s="8">
        <v>16</v>
      </c>
      <c r="BT197" s="71" t="s">
        <v>121</v>
      </c>
      <c r="BU197" s="246" t="s">
        <v>222</v>
      </c>
      <c r="BV197" s="8">
        <v>8.5615904956557856</v>
      </c>
      <c r="BW197" s="8">
        <v>21</v>
      </c>
      <c r="BX197" s="71" t="s">
        <v>121</v>
      </c>
      <c r="BY197" s="246" t="s">
        <v>182</v>
      </c>
      <c r="BZ197" s="8">
        <v>8.4434406441611642</v>
      </c>
      <c r="CA197" s="8">
        <v>19.333333333333332</v>
      </c>
      <c r="CB197" s="8"/>
      <c r="CC197" s="59" t="s">
        <v>4356</v>
      </c>
      <c r="CD197" s="59" t="s">
        <v>4357</v>
      </c>
      <c r="CE197" s="555">
        <v>140.26891297308234</v>
      </c>
      <c r="CF197" s="555">
        <v>126.69785127029047</v>
      </c>
      <c r="CG197" s="555" t="s">
        <v>5644</v>
      </c>
      <c r="CH197" s="555"/>
      <c r="CI197" s="408">
        <v>213.85845879060031</v>
      </c>
      <c r="CJ197" s="408">
        <v>168.16746015311438</v>
      </c>
      <c r="CK197" s="7"/>
      <c r="CL197" s="8"/>
      <c r="CM197" s="8"/>
      <c r="CN197" s="8"/>
    </row>
    <row r="198" spans="1:92" x14ac:dyDescent="0.45">
      <c r="A198" s="9">
        <v>172</v>
      </c>
      <c r="B198" s="9" t="s">
        <v>1150</v>
      </c>
      <c r="C198" s="246" t="s">
        <v>1804</v>
      </c>
      <c r="D198" s="63"/>
      <c r="E198" s="78" t="s">
        <v>1793</v>
      </c>
      <c r="F198" s="243" t="s">
        <v>1910</v>
      </c>
      <c r="G198" s="224"/>
      <c r="H198" s="9"/>
      <c r="I198" s="60">
        <v>72.707600919767174</v>
      </c>
      <c r="J198" s="60">
        <v>53.740400679827914</v>
      </c>
      <c r="K198" s="60">
        <v>79.030000999746932</v>
      </c>
      <c r="L198" s="47">
        <v>473.83404170151181</v>
      </c>
      <c r="M198" s="47">
        <v>456.85859683817563</v>
      </c>
      <c r="N198" s="47">
        <v>443.71717157999075</v>
      </c>
      <c r="O198" s="59">
        <v>4.028973028809939</v>
      </c>
      <c r="P198" s="59">
        <v>35.959276371988878</v>
      </c>
      <c r="Q198" s="59">
        <v>20.887730068764487</v>
      </c>
      <c r="R198" s="58"/>
      <c r="S198" s="13" t="s">
        <v>290</v>
      </c>
      <c r="T198" s="8">
        <v>3.9083040367906872</v>
      </c>
      <c r="U198" s="49" t="s">
        <v>115</v>
      </c>
      <c r="V198" s="8">
        <v>5.3020467126550255</v>
      </c>
      <c r="W198" s="49" t="s">
        <v>115</v>
      </c>
      <c r="X198" s="8">
        <v>13.333</v>
      </c>
      <c r="Y198" s="246" t="s">
        <v>182</v>
      </c>
      <c r="Z198" s="8">
        <v>35.899648441488239</v>
      </c>
      <c r="AA198" s="246" t="s">
        <v>182</v>
      </c>
      <c r="AB198" s="8">
        <v>14.359859376595296</v>
      </c>
      <c r="AC198" s="49" t="s">
        <v>115</v>
      </c>
      <c r="AD198" s="49" t="s">
        <v>182</v>
      </c>
      <c r="AE198" s="8">
        <v>8.9251717782311335</v>
      </c>
      <c r="AF198" s="8">
        <v>6.25</v>
      </c>
      <c r="AG198" s="62" t="s">
        <v>290</v>
      </c>
      <c r="AH198" s="246" t="s">
        <v>182</v>
      </c>
      <c r="AI198" s="8">
        <v>8.5294105577602579</v>
      </c>
      <c r="AJ198" s="8">
        <v>6.5</v>
      </c>
      <c r="AK198" s="49" t="s">
        <v>115</v>
      </c>
      <c r="AL198" s="49" t="s">
        <v>5</v>
      </c>
      <c r="AM198" s="8">
        <v>7.8805044255755128</v>
      </c>
      <c r="AN198" s="8">
        <v>4.3</v>
      </c>
      <c r="AO198" s="13" t="s">
        <v>290</v>
      </c>
      <c r="AP198" s="246" t="s">
        <v>5</v>
      </c>
      <c r="AQ198" s="8">
        <v>7.5355370979789766</v>
      </c>
      <c r="AR198" s="8">
        <v>4.4666666666666668</v>
      </c>
      <c r="AS198" s="49" t="s">
        <v>115</v>
      </c>
      <c r="AT198" s="12" t="s">
        <v>1518</v>
      </c>
      <c r="AU198" s="8">
        <v>6.203558922430636</v>
      </c>
      <c r="AV198" s="8">
        <v>6.4</v>
      </c>
      <c r="AW198" s="58"/>
      <c r="AX198" s="13" t="s">
        <v>290</v>
      </c>
      <c r="AY198" s="8">
        <v>3.3629970298924334</v>
      </c>
      <c r="AZ198" s="13" t="s">
        <v>290</v>
      </c>
      <c r="BA198" s="8">
        <v>1.6814985149462167</v>
      </c>
      <c r="BB198" s="246" t="s">
        <v>115</v>
      </c>
      <c r="BC198" s="8">
        <v>4.5</v>
      </c>
      <c r="BD198" s="49" t="s">
        <v>182</v>
      </c>
      <c r="BE198" s="8">
        <v>52.040735845676558</v>
      </c>
      <c r="BF198" s="246" t="s">
        <v>182</v>
      </c>
      <c r="BG198" s="8">
        <v>0.94619519719411926</v>
      </c>
      <c r="BH198" s="246" t="s">
        <v>115</v>
      </c>
      <c r="BI198" s="246" t="s">
        <v>182</v>
      </c>
      <c r="BJ198" s="8">
        <v>5.1843807142422635</v>
      </c>
      <c r="BK198" s="8">
        <v>13.222222222222221</v>
      </c>
      <c r="BL198" s="62" t="s">
        <v>290</v>
      </c>
      <c r="BM198" s="246" t="s">
        <v>182</v>
      </c>
      <c r="BN198" s="8">
        <v>4.6944443381523051</v>
      </c>
      <c r="BO198" s="8">
        <v>16.714285714285715</v>
      </c>
      <c r="BP198" s="246" t="s">
        <v>115</v>
      </c>
      <c r="BQ198" s="49" t="s">
        <v>5</v>
      </c>
      <c r="BR198" s="8">
        <v>4.4694197933946418</v>
      </c>
      <c r="BS198" s="8">
        <v>9.8888888888888893</v>
      </c>
      <c r="BT198" s="49" t="s">
        <v>115</v>
      </c>
      <c r="BU198" s="63" t="s">
        <v>1518</v>
      </c>
      <c r="BV198" s="8">
        <v>4.3262497932824386</v>
      </c>
      <c r="BW198" s="8">
        <v>11</v>
      </c>
      <c r="BX198" s="13" t="s">
        <v>290</v>
      </c>
      <c r="BY198" s="246" t="s">
        <v>5</v>
      </c>
      <c r="BZ198" s="8">
        <v>4.1363311121581399</v>
      </c>
      <c r="CA198" s="8">
        <v>12.428571428571429</v>
      </c>
      <c r="CB198" s="8"/>
      <c r="CC198" s="59"/>
      <c r="CD198" s="59"/>
      <c r="CE198" s="555"/>
      <c r="CF198" s="555"/>
      <c r="CG198" s="555"/>
      <c r="CH198" s="555"/>
      <c r="CI198" s="408"/>
      <c r="CJ198" s="408"/>
      <c r="CK198" s="7"/>
      <c r="CL198" s="8"/>
      <c r="CM198" s="8"/>
      <c r="CN198" s="8"/>
    </row>
    <row r="199" spans="1:92" x14ac:dyDescent="0.45">
      <c r="A199" s="9">
        <v>173</v>
      </c>
      <c r="B199" s="9" t="s">
        <v>1148</v>
      </c>
      <c r="C199" s="63" t="s">
        <v>1795</v>
      </c>
      <c r="D199" s="63"/>
      <c r="E199" s="61" t="s">
        <v>1920</v>
      </c>
      <c r="F199" s="56" t="s">
        <v>1921</v>
      </c>
      <c r="G199" s="76" t="s">
        <v>1794</v>
      </c>
      <c r="H199" s="9"/>
      <c r="I199" s="60">
        <v>71.127000899772241</v>
      </c>
      <c r="J199" s="60">
        <v>74.28820093976212</v>
      </c>
      <c r="K199" s="60">
        <v>120.12560151961533</v>
      </c>
      <c r="L199" s="47">
        <v>671.91170240029692</v>
      </c>
      <c r="M199" s="47">
        <v>738.57274220646036</v>
      </c>
      <c r="N199" s="47">
        <v>796.63270479880998</v>
      </c>
      <c r="O199" s="59">
        <v>8.2981308972519532</v>
      </c>
      <c r="P199" s="59">
        <v>67.789024323137056</v>
      </c>
      <c r="Q199" s="59">
        <v>26.810826758652318</v>
      </c>
      <c r="R199" s="58"/>
      <c r="S199" s="55" t="s">
        <v>95</v>
      </c>
      <c r="T199" s="8">
        <v>5.2676200539863345</v>
      </c>
      <c r="U199" s="13" t="s">
        <v>287</v>
      </c>
      <c r="V199" s="8">
        <v>5.8157417191533813</v>
      </c>
      <c r="W199" s="13" t="s">
        <v>287</v>
      </c>
      <c r="X199" s="8">
        <v>10</v>
      </c>
      <c r="Y199" s="77" t="s">
        <v>3546</v>
      </c>
      <c r="Z199" s="8">
        <v>33.007150404897509</v>
      </c>
      <c r="AA199" s="77" t="s">
        <v>23</v>
      </c>
      <c r="AB199" s="8">
        <v>12.695057848037504</v>
      </c>
      <c r="AC199" s="13" t="s">
        <v>287</v>
      </c>
      <c r="AD199" s="70" t="s">
        <v>23</v>
      </c>
      <c r="AE199" s="8">
        <v>8.1691919737716336</v>
      </c>
      <c r="AF199" s="8">
        <v>7.6000000000000005</v>
      </c>
      <c r="AG199" s="62" t="s">
        <v>287</v>
      </c>
      <c r="AH199" s="224" t="s">
        <v>82</v>
      </c>
      <c r="AI199" s="8">
        <v>7.9597255129056945</v>
      </c>
      <c r="AJ199" s="8">
        <v>7.8</v>
      </c>
      <c r="AK199" s="55" t="s">
        <v>95</v>
      </c>
      <c r="AL199" s="70" t="s">
        <v>23</v>
      </c>
      <c r="AM199" s="8">
        <v>7.3265741573863172</v>
      </c>
      <c r="AN199" s="8">
        <v>8.1000000000000014</v>
      </c>
      <c r="AO199" s="13" t="s">
        <v>287</v>
      </c>
      <c r="AP199" s="62" t="s">
        <v>1466</v>
      </c>
      <c r="AQ199" s="8">
        <v>7.2931635583670698</v>
      </c>
      <c r="AR199" s="8">
        <v>5.2333333333333334</v>
      </c>
      <c r="AS199" s="13" t="s">
        <v>287</v>
      </c>
      <c r="AT199" s="55" t="s">
        <v>58</v>
      </c>
      <c r="AU199" s="8">
        <v>7.21028967231004</v>
      </c>
      <c r="AV199" s="8">
        <v>6.0333333333333341</v>
      </c>
      <c r="AW199" s="58"/>
      <c r="AX199" s="55" t="s">
        <v>95</v>
      </c>
      <c r="AY199" s="8">
        <v>4.6986040467881569</v>
      </c>
      <c r="AZ199" s="13" t="s">
        <v>287</v>
      </c>
      <c r="BA199" s="8">
        <v>1.6558137646212989</v>
      </c>
      <c r="BB199" s="224" t="s">
        <v>3581</v>
      </c>
      <c r="BC199" s="8">
        <v>2</v>
      </c>
      <c r="BD199" s="70" t="s">
        <v>5542</v>
      </c>
      <c r="BE199" s="8">
        <v>42.609295526366765</v>
      </c>
      <c r="BF199" s="77" t="s">
        <v>23</v>
      </c>
      <c r="BG199" s="8">
        <v>0.85218591052733528</v>
      </c>
      <c r="BH199" s="62" t="s">
        <v>287</v>
      </c>
      <c r="BI199" s="77" t="s">
        <v>23</v>
      </c>
      <c r="BJ199" s="8">
        <v>3.2309476785345859</v>
      </c>
      <c r="BK199" s="8">
        <v>26</v>
      </c>
      <c r="BL199" s="224" t="s">
        <v>95</v>
      </c>
      <c r="BM199" s="77" t="s">
        <v>23</v>
      </c>
      <c r="BN199" s="8">
        <v>3.1447818942154386</v>
      </c>
      <c r="BO199" s="8">
        <v>26</v>
      </c>
      <c r="BP199" s="62" t="s">
        <v>287</v>
      </c>
      <c r="BQ199" s="13" t="s">
        <v>1466</v>
      </c>
      <c r="BR199" s="8">
        <v>3.1197984449612921</v>
      </c>
      <c r="BS199" s="8">
        <v>18.5</v>
      </c>
      <c r="BT199" s="13" t="s">
        <v>287</v>
      </c>
      <c r="BU199" s="224" t="s">
        <v>82</v>
      </c>
      <c r="BV199" s="8">
        <v>3.0927780369632454</v>
      </c>
      <c r="BW199" s="8">
        <v>28.5</v>
      </c>
      <c r="BX199" s="55" t="s">
        <v>95</v>
      </c>
      <c r="BY199" s="62" t="s">
        <v>1466</v>
      </c>
      <c r="BZ199" s="8">
        <v>3.0350299436311037</v>
      </c>
      <c r="CA199" s="8">
        <v>18.5</v>
      </c>
      <c r="CB199" s="8"/>
      <c r="CC199" s="59"/>
      <c r="CD199" s="59"/>
      <c r="CE199" s="555"/>
      <c r="CF199" s="555"/>
      <c r="CG199" s="555"/>
      <c r="CH199" s="555"/>
      <c r="CI199" s="408"/>
      <c r="CJ199" s="408"/>
      <c r="CK199" s="555"/>
      <c r="CL199" s="8"/>
      <c r="CM199" s="8"/>
      <c r="CN199" s="8"/>
    </row>
    <row r="200" spans="1:92" x14ac:dyDescent="0.45">
      <c r="A200" s="9">
        <v>174</v>
      </c>
      <c r="B200" s="9" t="s">
        <v>1146</v>
      </c>
      <c r="C200" s="62" t="s">
        <v>1817</v>
      </c>
      <c r="D200" s="63"/>
      <c r="E200" s="61" t="s">
        <v>1920</v>
      </c>
      <c r="F200" s="245" t="s">
        <v>1925</v>
      </c>
      <c r="G200" s="75" t="s">
        <v>1890</v>
      </c>
      <c r="H200" s="9"/>
      <c r="I200" s="60">
        <v>66.385200839787416</v>
      </c>
      <c r="J200" s="60">
        <v>37.14410046988106</v>
      </c>
      <c r="K200" s="60">
        <v>175.44660221943818</v>
      </c>
      <c r="L200" s="47">
        <v>535.90607119064498</v>
      </c>
      <c r="M200" s="47">
        <v>572.01056970505556</v>
      </c>
      <c r="N200" s="47">
        <v>602.63778087252354</v>
      </c>
      <c r="O200" s="59">
        <v>6.2674199074981418</v>
      </c>
      <c r="P200" s="59">
        <v>51.518782380901683</v>
      </c>
      <c r="Q200" s="59">
        <v>27.838332661572114</v>
      </c>
      <c r="R200" s="58"/>
      <c r="S200" s="65" t="s">
        <v>14</v>
      </c>
      <c r="T200" s="8">
        <v>4.319260041989371</v>
      </c>
      <c r="U200" s="13" t="s">
        <v>287</v>
      </c>
      <c r="V200" s="8">
        <v>6.3136307254517856</v>
      </c>
      <c r="W200" s="65" t="s">
        <v>5467</v>
      </c>
      <c r="X200" s="8">
        <v>10</v>
      </c>
      <c r="Y200" s="75" t="s">
        <v>73</v>
      </c>
      <c r="Z200" s="8">
        <v>34.192600419893708</v>
      </c>
      <c r="AA200" s="246" t="s">
        <v>94</v>
      </c>
      <c r="AB200" s="8">
        <v>11.87436168380936</v>
      </c>
      <c r="AC200" s="13" t="s">
        <v>287</v>
      </c>
      <c r="AD200" s="66" t="s">
        <v>73</v>
      </c>
      <c r="AE200" s="8">
        <v>8.2200942558940806</v>
      </c>
      <c r="AF200" s="8">
        <v>8</v>
      </c>
      <c r="AG200" s="62" t="s">
        <v>287</v>
      </c>
      <c r="AH200" s="246" t="s">
        <v>94</v>
      </c>
      <c r="AI200" s="8">
        <v>8.2159860533109565</v>
      </c>
      <c r="AJ200" s="8">
        <v>7.6000000000000005</v>
      </c>
      <c r="AK200" s="13" t="s">
        <v>287</v>
      </c>
      <c r="AL200" s="13" t="s">
        <v>1466</v>
      </c>
      <c r="AM200" s="8">
        <v>8.0180247140335368</v>
      </c>
      <c r="AN200" s="8">
        <v>5.2333333333333334</v>
      </c>
      <c r="AO200" s="13" t="s">
        <v>287</v>
      </c>
      <c r="AP200" s="224" t="s">
        <v>82</v>
      </c>
      <c r="AQ200" s="8">
        <v>8.0053197442517021</v>
      </c>
      <c r="AR200" s="8">
        <v>7.8</v>
      </c>
      <c r="AS200" s="65" t="s">
        <v>14</v>
      </c>
      <c r="AT200" s="66" t="s">
        <v>73</v>
      </c>
      <c r="AU200" s="8">
        <v>7.2735611927571098</v>
      </c>
      <c r="AV200" s="8">
        <v>8</v>
      </c>
      <c r="AW200" s="58"/>
      <c r="AX200" s="65" t="s">
        <v>5543</v>
      </c>
      <c r="AY200" s="8">
        <v>3.5890228327517093</v>
      </c>
      <c r="AZ200" s="65" t="s">
        <v>5467</v>
      </c>
      <c r="BA200" s="8">
        <v>1.7945114163758547</v>
      </c>
      <c r="BB200" s="74" t="s">
        <v>14</v>
      </c>
      <c r="BC200" s="8">
        <v>3</v>
      </c>
      <c r="BD200" s="66" t="s">
        <v>5544</v>
      </c>
      <c r="BE200" s="8">
        <v>44.150380545861822</v>
      </c>
      <c r="BF200" s="246" t="s">
        <v>94</v>
      </c>
      <c r="BG200" s="8">
        <v>0.98111956768581821</v>
      </c>
      <c r="BH200" s="74" t="s">
        <v>14</v>
      </c>
      <c r="BI200" s="246" t="s">
        <v>94</v>
      </c>
      <c r="BJ200" s="8">
        <v>4.4417532369687276</v>
      </c>
      <c r="BK200" s="8">
        <v>16</v>
      </c>
      <c r="BL200" s="74" t="s">
        <v>14</v>
      </c>
      <c r="BM200" s="62" t="s">
        <v>1466</v>
      </c>
      <c r="BN200" s="8">
        <v>4.1845453040056961</v>
      </c>
      <c r="BO200" s="8">
        <v>12.666666666666666</v>
      </c>
      <c r="BP200" s="74" t="s">
        <v>14</v>
      </c>
      <c r="BQ200" s="66" t="s">
        <v>73</v>
      </c>
      <c r="BR200" s="8">
        <v>3.9853322334182328</v>
      </c>
      <c r="BS200" s="8">
        <v>19.333333333333332</v>
      </c>
      <c r="BT200" s="65" t="s">
        <v>14</v>
      </c>
      <c r="BU200" s="224" t="s">
        <v>82</v>
      </c>
      <c r="BV200" s="8">
        <v>3.7621406099051544</v>
      </c>
      <c r="BW200" s="8">
        <v>19.333333333333332</v>
      </c>
      <c r="BX200" s="13" t="s">
        <v>287</v>
      </c>
      <c r="BY200" s="246" t="s">
        <v>94</v>
      </c>
      <c r="BZ200" s="8">
        <v>3.5968888261412149</v>
      </c>
      <c r="CA200" s="8">
        <v>23.5</v>
      </c>
      <c r="CB200" s="8"/>
      <c r="CC200" s="59"/>
      <c r="CD200" s="59"/>
      <c r="CE200" s="555"/>
      <c r="CF200" s="555"/>
      <c r="CG200" s="555"/>
      <c r="CH200" s="555"/>
      <c r="CI200" s="408"/>
      <c r="CJ200" s="408"/>
      <c r="CK200" s="7"/>
      <c r="CL200" s="8"/>
      <c r="CM200" s="8"/>
      <c r="CN200" s="8"/>
    </row>
    <row r="201" spans="1:92" x14ac:dyDescent="0.45">
      <c r="A201" s="9">
        <v>175</v>
      </c>
      <c r="B201" s="9" t="s">
        <v>1143</v>
      </c>
      <c r="C201" s="63" t="s">
        <v>1795</v>
      </c>
      <c r="D201" s="63"/>
      <c r="E201" s="61" t="s">
        <v>1920</v>
      </c>
      <c r="F201" s="56" t="s">
        <v>1921</v>
      </c>
      <c r="G201" s="76" t="s">
        <v>1794</v>
      </c>
      <c r="H201" s="9"/>
      <c r="I201" s="60">
        <v>64.804600819792483</v>
      </c>
      <c r="J201" s="60">
        <v>103.52930130966848</v>
      </c>
      <c r="K201" s="60">
        <v>99.577801259681138</v>
      </c>
      <c r="L201" s="47">
        <v>657.9891732118075</v>
      </c>
      <c r="M201" s="47">
        <v>764.22475897490881</v>
      </c>
      <c r="N201" s="47">
        <v>861.43594281282242</v>
      </c>
      <c r="O201" s="59">
        <v>9.2878375023601016</v>
      </c>
      <c r="P201" s="59">
        <v>66.745580771855728</v>
      </c>
      <c r="Q201" s="59">
        <v>33.94405460310491</v>
      </c>
      <c r="R201" s="58"/>
      <c r="S201" s="69" t="s">
        <v>5468</v>
      </c>
      <c r="T201" s="8">
        <v>5.8603450614844359</v>
      </c>
      <c r="U201" s="55" t="s">
        <v>95</v>
      </c>
      <c r="V201" s="8">
        <v>4.4438873174432265</v>
      </c>
      <c r="W201" s="14" t="s">
        <v>5469</v>
      </c>
      <c r="X201" s="8">
        <v>10</v>
      </c>
      <c r="Y201" s="63" t="s">
        <v>63</v>
      </c>
      <c r="Z201" s="8">
        <v>39.882760491875487</v>
      </c>
      <c r="AA201" s="63" t="s">
        <v>63</v>
      </c>
      <c r="AB201" s="8">
        <v>11.395074426250138</v>
      </c>
      <c r="AC201" s="14" t="s">
        <v>1501</v>
      </c>
      <c r="AD201" s="12" t="s">
        <v>63</v>
      </c>
      <c r="AE201" s="8">
        <v>7.1863424349204248</v>
      </c>
      <c r="AF201" s="8">
        <v>8.5</v>
      </c>
      <c r="AG201" s="224" t="s">
        <v>95</v>
      </c>
      <c r="AH201" s="63" t="s">
        <v>63</v>
      </c>
      <c r="AI201" s="8">
        <v>7.1471267486459151</v>
      </c>
      <c r="AJ201" s="8">
        <v>9</v>
      </c>
      <c r="AK201" s="69" t="s">
        <v>1504</v>
      </c>
      <c r="AL201" s="12" t="s">
        <v>63</v>
      </c>
      <c r="AM201" s="8">
        <v>6.9902640035478756</v>
      </c>
      <c r="AN201" s="8">
        <v>8.5</v>
      </c>
      <c r="AO201" s="50" t="s">
        <v>1486</v>
      </c>
      <c r="AP201" s="63" t="s">
        <v>63</v>
      </c>
      <c r="AQ201" s="8">
        <v>6.9902640035478756</v>
      </c>
      <c r="AR201" s="8">
        <v>8.5</v>
      </c>
      <c r="AS201" s="65" t="s">
        <v>1488</v>
      </c>
      <c r="AT201" s="12" t="s">
        <v>63</v>
      </c>
      <c r="AU201" s="8">
        <v>6.9902640035478756</v>
      </c>
      <c r="AV201" s="8">
        <v>8.5</v>
      </c>
      <c r="AW201" s="58"/>
      <c r="AX201" s="69" t="s">
        <v>5468</v>
      </c>
      <c r="AY201" s="8">
        <v>4.7910691479578604</v>
      </c>
      <c r="AZ201" s="14" t="s">
        <v>1501</v>
      </c>
      <c r="BA201" s="8">
        <v>1.7636897159859535</v>
      </c>
      <c r="BB201" s="78" t="s">
        <v>3596</v>
      </c>
      <c r="BC201" s="8">
        <v>2.6666666666666998</v>
      </c>
      <c r="BD201" s="12" t="s">
        <v>63</v>
      </c>
      <c r="BE201" s="8">
        <v>56.602347503381949</v>
      </c>
      <c r="BF201" s="63" t="s">
        <v>63</v>
      </c>
      <c r="BG201" s="8">
        <v>0.80860496433402784</v>
      </c>
      <c r="BH201" s="243" t="s">
        <v>1501</v>
      </c>
      <c r="BI201" s="63" t="s">
        <v>63</v>
      </c>
      <c r="BJ201" s="8">
        <v>3.6546779155513325</v>
      </c>
      <c r="BK201" s="8">
        <v>29</v>
      </c>
      <c r="BL201" s="78" t="s">
        <v>1504</v>
      </c>
      <c r="BM201" s="63" t="s">
        <v>63</v>
      </c>
      <c r="BN201" s="8">
        <v>3.6155670659821366</v>
      </c>
      <c r="BO201" s="8">
        <v>27.25</v>
      </c>
      <c r="BP201" s="54" t="s">
        <v>1486</v>
      </c>
      <c r="BQ201" s="12" t="s">
        <v>63</v>
      </c>
      <c r="BR201" s="8">
        <v>3.6155670659821366</v>
      </c>
      <c r="BS201" s="8">
        <v>27.25</v>
      </c>
      <c r="BT201" s="65" t="s">
        <v>1488</v>
      </c>
      <c r="BU201" s="63" t="s">
        <v>63</v>
      </c>
      <c r="BV201" s="8">
        <v>3.6155670659821366</v>
      </c>
      <c r="BW201" s="8">
        <v>27.25</v>
      </c>
      <c r="BX201" s="52" t="s">
        <v>1507</v>
      </c>
      <c r="BY201" s="63" t="s">
        <v>63</v>
      </c>
      <c r="BZ201" s="8">
        <v>3.6155670659821366</v>
      </c>
      <c r="CA201" s="8">
        <v>27.25</v>
      </c>
      <c r="CB201" s="8"/>
      <c r="CC201" s="59"/>
      <c r="CD201" s="59"/>
      <c r="CE201" s="555"/>
      <c r="CF201" s="555"/>
      <c r="CG201" s="555"/>
      <c r="CH201" s="555"/>
      <c r="CI201" s="408"/>
      <c r="CJ201" s="408"/>
      <c r="CK201" s="7"/>
      <c r="CL201" s="8"/>
      <c r="CM201" s="8"/>
      <c r="CN201" s="8"/>
    </row>
    <row r="202" spans="1:92" x14ac:dyDescent="0.45">
      <c r="A202" s="9">
        <v>176</v>
      </c>
      <c r="B202" s="9" t="s">
        <v>1140</v>
      </c>
      <c r="C202" s="243" t="s">
        <v>1843</v>
      </c>
      <c r="D202" s="63"/>
      <c r="E202" s="61" t="s">
        <v>1982</v>
      </c>
      <c r="F202" s="77" t="s">
        <v>1863</v>
      </c>
      <c r="G202" s="56" t="s">
        <v>1983</v>
      </c>
      <c r="H202" s="9"/>
      <c r="I202" s="60">
        <v>121.70620153961028</v>
      </c>
      <c r="J202" s="60">
        <v>154.89880195950397</v>
      </c>
      <c r="K202" s="60">
        <v>127.23830160959255</v>
      </c>
      <c r="L202" s="47">
        <v>1708.6207229962395</v>
      </c>
      <c r="M202" s="47">
        <v>1791.9219403550578</v>
      </c>
      <c r="N202" s="47">
        <v>1861.4776282339976</v>
      </c>
      <c r="O202" s="59">
        <v>17.033655083440635</v>
      </c>
      <c r="P202" s="59">
        <v>228.88372672470038</v>
      </c>
      <c r="Q202" s="59">
        <v>121.34541922750711</v>
      </c>
      <c r="R202" s="58"/>
      <c r="S202" s="14" t="s">
        <v>1492</v>
      </c>
      <c r="T202" s="8">
        <v>11.953558138564924</v>
      </c>
      <c r="U202" s="14" t="s">
        <v>1492</v>
      </c>
      <c r="V202" s="8">
        <v>7.9690387590432827</v>
      </c>
      <c r="W202" s="55" t="s">
        <v>34</v>
      </c>
      <c r="X202" s="8">
        <v>10.91</v>
      </c>
      <c r="Y202" s="63" t="s">
        <v>63</v>
      </c>
      <c r="Z202" s="8">
        <v>74.023720923766163</v>
      </c>
      <c r="AA202" s="63" t="s">
        <v>63</v>
      </c>
      <c r="AB202" s="8">
        <v>21.149634549647477</v>
      </c>
      <c r="AC202" s="55" t="s">
        <v>34</v>
      </c>
      <c r="AD202" s="12" t="s">
        <v>63</v>
      </c>
      <c r="AE202" s="8">
        <v>13.437146966020874</v>
      </c>
      <c r="AF202" s="8">
        <v>8.0833333333333339</v>
      </c>
      <c r="AG202" s="243" t="s">
        <v>1492</v>
      </c>
      <c r="AH202" s="63" t="s">
        <v>63</v>
      </c>
      <c r="AI202" s="8">
        <v>13.396342908115598</v>
      </c>
      <c r="AJ202" s="8">
        <v>8.5</v>
      </c>
      <c r="AK202" s="69" t="s">
        <v>1504</v>
      </c>
      <c r="AL202" s="12" t="s">
        <v>63</v>
      </c>
      <c r="AM202" s="8">
        <v>12.680424075529654</v>
      </c>
      <c r="AN202" s="8">
        <v>8.5</v>
      </c>
      <c r="AO202" s="50" t="s">
        <v>1486</v>
      </c>
      <c r="AP202" s="63" t="s">
        <v>63</v>
      </c>
      <c r="AQ202" s="8">
        <v>12.680424075529654</v>
      </c>
      <c r="AR202" s="8">
        <v>8.5</v>
      </c>
      <c r="AS202" s="65" t="s">
        <v>1488</v>
      </c>
      <c r="AT202" s="12" t="s">
        <v>63</v>
      </c>
      <c r="AU202" s="8">
        <v>12.680424075529654</v>
      </c>
      <c r="AV202" s="8">
        <v>8.5</v>
      </c>
      <c r="AW202" s="58"/>
      <c r="AX202" s="14" t="s">
        <v>1492</v>
      </c>
      <c r="AY202" s="8">
        <v>9.5437753480806418</v>
      </c>
      <c r="AZ202" s="14" t="s">
        <v>1492</v>
      </c>
      <c r="BA202" s="8">
        <v>3.1812584493602141</v>
      </c>
      <c r="BB202" s="224" t="s">
        <v>34</v>
      </c>
      <c r="BC202" s="8">
        <v>3.3333333333333002</v>
      </c>
      <c r="BD202" s="12" t="s">
        <v>63</v>
      </c>
      <c r="BE202" s="8">
        <v>105.42392092098562</v>
      </c>
      <c r="BF202" s="63" t="s">
        <v>63</v>
      </c>
      <c r="BG202" s="8">
        <v>1.5060560131569374</v>
      </c>
      <c r="BH202" s="224" t="s">
        <v>34</v>
      </c>
      <c r="BI202" s="63" t="s">
        <v>63</v>
      </c>
      <c r="BJ202" s="8">
        <v>7.1238626491547166</v>
      </c>
      <c r="BK202" s="8">
        <v>22</v>
      </c>
      <c r="BL202" s="243" t="s">
        <v>1492</v>
      </c>
      <c r="BM202" s="63" t="s">
        <v>63</v>
      </c>
      <c r="BN202" s="8">
        <v>6.9332827602455502</v>
      </c>
      <c r="BO202" s="8">
        <v>27.25</v>
      </c>
      <c r="BP202" s="78" t="s">
        <v>1504</v>
      </c>
      <c r="BQ202" s="12" t="s">
        <v>63</v>
      </c>
      <c r="BR202" s="8">
        <v>6.4760470764797669</v>
      </c>
      <c r="BS202" s="8">
        <v>27.25</v>
      </c>
      <c r="BT202" s="50" t="s">
        <v>1486</v>
      </c>
      <c r="BU202" s="63" t="s">
        <v>63</v>
      </c>
      <c r="BV202" s="8">
        <v>6.4760470764797669</v>
      </c>
      <c r="BW202" s="8">
        <v>27.25</v>
      </c>
      <c r="BX202" s="65" t="s">
        <v>1488</v>
      </c>
      <c r="BY202" s="63" t="s">
        <v>63</v>
      </c>
      <c r="BZ202" s="8">
        <v>6.4760470764797669</v>
      </c>
      <c r="CA202" s="8">
        <v>27.25</v>
      </c>
      <c r="CB202" s="8"/>
      <c r="CC202" s="59" t="s">
        <v>4358</v>
      </c>
      <c r="CD202" s="59" t="s">
        <v>4359</v>
      </c>
      <c r="CE202" s="555">
        <v>105.82111705379648</v>
      </c>
      <c r="CF202" s="555">
        <v>93.046635662666333</v>
      </c>
      <c r="CG202" s="555"/>
      <c r="CH202" s="555"/>
      <c r="CI202" s="408"/>
      <c r="CJ202" s="408"/>
      <c r="CK202" s="7"/>
      <c r="CL202" s="8"/>
      <c r="CM202" s="8"/>
      <c r="CN202" s="8"/>
    </row>
    <row r="203" spans="1:92" x14ac:dyDescent="0.45">
      <c r="A203" s="9">
        <v>177</v>
      </c>
      <c r="B203" s="9" t="s">
        <v>1137</v>
      </c>
      <c r="C203" s="243" t="s">
        <v>1844</v>
      </c>
      <c r="D203" s="63"/>
      <c r="E203" s="54" t="s">
        <v>1984</v>
      </c>
      <c r="F203" s="77" t="s">
        <v>1830</v>
      </c>
      <c r="G203" s="56" t="s">
        <v>1985</v>
      </c>
      <c r="H203" s="9"/>
      <c r="I203" s="60">
        <v>117.75470148962293</v>
      </c>
      <c r="J203" s="60">
        <v>82.191201039736811</v>
      </c>
      <c r="K203" s="60">
        <v>106.69050134965836</v>
      </c>
      <c r="L203" s="47">
        <v>1102.6909168049729</v>
      </c>
      <c r="M203" s="47">
        <v>1021.6125647995086</v>
      </c>
      <c r="N203" s="47">
        <v>961.06368780680077</v>
      </c>
      <c r="O203" s="59">
        <v>8.0505804351778298</v>
      </c>
      <c r="P203" s="59">
        <v>101.18712856925546</v>
      </c>
      <c r="Q203" s="59">
        <v>55.961885246839344</v>
      </c>
      <c r="R203" s="58"/>
      <c r="S203" s="14" t="s">
        <v>1501</v>
      </c>
      <c r="T203" s="8">
        <v>8.0652820893773765</v>
      </c>
      <c r="U203" s="14" t="s">
        <v>1501</v>
      </c>
      <c r="V203" s="8">
        <v>8.0652820893773765</v>
      </c>
      <c r="W203" s="13" t="s">
        <v>290</v>
      </c>
      <c r="X203" s="8">
        <v>12.5</v>
      </c>
      <c r="Y203" s="224" t="s">
        <v>58</v>
      </c>
      <c r="Z203" s="8">
        <v>46.92433358095294</v>
      </c>
      <c r="AA203" s="243" t="s">
        <v>146</v>
      </c>
      <c r="AB203" s="8">
        <v>18.865953276636631</v>
      </c>
      <c r="AC203" s="13" t="s">
        <v>290</v>
      </c>
      <c r="AD203" s="14" t="s">
        <v>146</v>
      </c>
      <c r="AE203" s="8">
        <v>12.568923369439055</v>
      </c>
      <c r="AF203" s="8">
        <v>4.9666666666666668</v>
      </c>
      <c r="AG203" s="243" t="s">
        <v>1501</v>
      </c>
      <c r="AH203" s="243" t="s">
        <v>146</v>
      </c>
      <c r="AI203" s="8">
        <v>12.475023580033522</v>
      </c>
      <c r="AJ203" s="8">
        <v>5.6333333333333329</v>
      </c>
      <c r="AK203" s="13" t="s">
        <v>290</v>
      </c>
      <c r="AL203" s="55" t="s">
        <v>58</v>
      </c>
      <c r="AM203" s="8">
        <v>12.290365300540868</v>
      </c>
      <c r="AN203" s="8">
        <v>5.3666666666666671</v>
      </c>
      <c r="AO203" s="14" t="s">
        <v>1501</v>
      </c>
      <c r="AP203" s="224" t="s">
        <v>58</v>
      </c>
      <c r="AQ203" s="8">
        <v>12.233470808653733</v>
      </c>
      <c r="AR203" s="8">
        <v>6.0333333333333332</v>
      </c>
      <c r="AS203" s="14" t="s">
        <v>1501</v>
      </c>
      <c r="AT203" s="66" t="s">
        <v>129</v>
      </c>
      <c r="AU203" s="8">
        <v>10.085897486022864</v>
      </c>
      <c r="AV203" s="8">
        <v>7.6</v>
      </c>
      <c r="AW203" s="58"/>
      <c r="AX203" s="14" t="s">
        <v>1501</v>
      </c>
      <c r="AY203" s="8">
        <v>6.5109200297143532</v>
      </c>
      <c r="AZ203" s="14" t="s">
        <v>1501</v>
      </c>
      <c r="BA203" s="8">
        <v>3.2554600148571766</v>
      </c>
      <c r="BB203" s="62" t="s">
        <v>290</v>
      </c>
      <c r="BC203" s="8">
        <v>3.5</v>
      </c>
      <c r="BD203" s="55" t="s">
        <v>58</v>
      </c>
      <c r="BE203" s="8">
        <v>65.294067013334129</v>
      </c>
      <c r="BF203" s="224" t="s">
        <v>58</v>
      </c>
      <c r="BG203" s="8">
        <v>1.4509792669629806</v>
      </c>
      <c r="BH203" s="62" t="s">
        <v>290</v>
      </c>
      <c r="BI203" s="224" t="s">
        <v>58</v>
      </c>
      <c r="BJ203" s="8">
        <v>6.9512857734217768</v>
      </c>
      <c r="BK203" s="8">
        <v>13.857142857142858</v>
      </c>
      <c r="BL203" s="62" t="s">
        <v>290</v>
      </c>
      <c r="BM203" s="243" t="s">
        <v>146</v>
      </c>
      <c r="BN203" s="8">
        <v>6.7338564829484424</v>
      </c>
      <c r="BO203" s="8">
        <v>12.428571428571429</v>
      </c>
      <c r="BP203" s="243" t="s">
        <v>1501</v>
      </c>
      <c r="BQ203" s="55" t="s">
        <v>58</v>
      </c>
      <c r="BR203" s="8">
        <v>6.5206498568822795</v>
      </c>
      <c r="BS203" s="8">
        <v>19</v>
      </c>
      <c r="BT203" s="14" t="s">
        <v>1501</v>
      </c>
      <c r="BU203" s="243" t="s">
        <v>146</v>
      </c>
      <c r="BV203" s="8">
        <v>6.3645035608740201</v>
      </c>
      <c r="BW203" s="8">
        <v>17</v>
      </c>
      <c r="BX203" s="14" t="s">
        <v>1501</v>
      </c>
      <c r="BY203" s="75" t="s">
        <v>129</v>
      </c>
      <c r="BZ203" s="8">
        <v>5.1541066916439489</v>
      </c>
      <c r="CA203" s="8">
        <v>23</v>
      </c>
      <c r="CB203" s="8"/>
      <c r="CC203" s="59" t="s">
        <v>5645</v>
      </c>
      <c r="CD203" s="59"/>
      <c r="CE203" s="555">
        <v>55.961885246839344</v>
      </c>
      <c r="CF203" s="555">
        <v>38.949886919006964</v>
      </c>
      <c r="CG203" s="555"/>
      <c r="CH203" s="555"/>
      <c r="CI203" s="408"/>
      <c r="CJ203" s="408"/>
      <c r="CK203" s="7"/>
      <c r="CL203" s="8"/>
      <c r="CM203" s="8"/>
      <c r="CN203" s="8"/>
    </row>
    <row r="204" spans="1:92" x14ac:dyDescent="0.45">
      <c r="A204" s="9">
        <v>178</v>
      </c>
      <c r="B204" s="9" t="s">
        <v>231</v>
      </c>
      <c r="C204" s="243" t="s">
        <v>1844</v>
      </c>
      <c r="D204" s="63"/>
      <c r="E204" s="54" t="s">
        <v>1984</v>
      </c>
      <c r="F204" s="77" t="s">
        <v>1830</v>
      </c>
      <c r="G204" s="56" t="s">
        <v>1985</v>
      </c>
      <c r="H204" s="9"/>
      <c r="I204" s="60">
        <v>163.59210206947614</v>
      </c>
      <c r="J204" s="60">
        <v>127.23830160959255</v>
      </c>
      <c r="K204" s="60">
        <v>140.67340177954952</v>
      </c>
      <c r="L204" s="47">
        <v>2188.6547521978846</v>
      </c>
      <c r="M204" s="47">
        <v>2046.7342514151012</v>
      </c>
      <c r="N204" s="47">
        <v>1939.8529773052778</v>
      </c>
      <c r="O204" s="59">
        <v>15.802658763375158</v>
      </c>
      <c r="P204" s="59">
        <v>286.17183023136823</v>
      </c>
      <c r="Q204" s="59">
        <v>170.31010503123991</v>
      </c>
      <c r="R204" s="58"/>
      <c r="S204" s="14" t="s">
        <v>158</v>
      </c>
      <c r="T204" s="8">
        <v>14.741736573835995</v>
      </c>
      <c r="U204" s="14" t="s">
        <v>158</v>
      </c>
      <c r="V204" s="8">
        <v>12.284780478196662</v>
      </c>
      <c r="W204" s="65" t="s">
        <v>14</v>
      </c>
      <c r="X204" s="8">
        <v>10</v>
      </c>
      <c r="Y204" s="224" t="s">
        <v>294</v>
      </c>
      <c r="Z204" s="8">
        <v>118.78631349002282</v>
      </c>
      <c r="AA204" s="224" t="s">
        <v>294</v>
      </c>
      <c r="AB204" s="8">
        <v>43.994930922230672</v>
      </c>
      <c r="AC204" s="14" t="s">
        <v>158</v>
      </c>
      <c r="AD204" s="55" t="s">
        <v>294</v>
      </c>
      <c r="AE204" s="8">
        <v>18.109093825060054</v>
      </c>
      <c r="AF204" s="8">
        <v>14.7</v>
      </c>
      <c r="AG204" s="74" t="s">
        <v>14</v>
      </c>
      <c r="AH204" s="224" t="s">
        <v>294</v>
      </c>
      <c r="AI204" s="8">
        <v>16.95863516531174</v>
      </c>
      <c r="AJ204" s="8">
        <v>13.5</v>
      </c>
      <c r="AK204" s="14" t="s">
        <v>158</v>
      </c>
      <c r="AL204" s="14" t="s">
        <v>203</v>
      </c>
      <c r="AM204" s="8">
        <v>16.269455561830277</v>
      </c>
      <c r="AN204" s="8">
        <v>6.4</v>
      </c>
      <c r="AO204" s="65" t="s">
        <v>14</v>
      </c>
      <c r="AP204" s="243" t="s">
        <v>203</v>
      </c>
      <c r="AQ204" s="8">
        <v>15.520453099395434</v>
      </c>
      <c r="AR204" s="8">
        <v>5.7333333333333334</v>
      </c>
      <c r="AS204" s="14" t="s">
        <v>158</v>
      </c>
      <c r="AT204" s="66" t="s">
        <v>1472</v>
      </c>
      <c r="AU204" s="8">
        <v>14.450340861929474</v>
      </c>
      <c r="AV204" s="8">
        <v>6.3</v>
      </c>
      <c r="AW204" s="58"/>
      <c r="AX204" s="14" t="s">
        <v>158</v>
      </c>
      <c r="AY204" s="8">
        <v>12.484165565277225</v>
      </c>
      <c r="AZ204" s="14" t="s">
        <v>158</v>
      </c>
      <c r="BA204" s="8">
        <v>4.1613885217590747</v>
      </c>
      <c r="BB204" s="243" t="s">
        <v>3597</v>
      </c>
      <c r="BC204" s="8">
        <v>3</v>
      </c>
      <c r="BD204" s="55" t="s">
        <v>294</v>
      </c>
      <c r="BE204" s="8">
        <v>154.12220753702968</v>
      </c>
      <c r="BF204" s="224" t="s">
        <v>294</v>
      </c>
      <c r="BG204" s="8">
        <v>2.3711108851850722</v>
      </c>
      <c r="BH204" s="243" t="s">
        <v>158</v>
      </c>
      <c r="BI204" s="224" t="s">
        <v>294</v>
      </c>
      <c r="BJ204" s="8">
        <v>10.777307007726895</v>
      </c>
      <c r="BK204" s="8">
        <v>22.666666666666668</v>
      </c>
      <c r="BL204" s="74" t="s">
        <v>14</v>
      </c>
      <c r="BM204" s="224" t="s">
        <v>294</v>
      </c>
      <c r="BN204" s="8">
        <v>10.326758999766913</v>
      </c>
      <c r="BO204" s="8">
        <v>22.666666666666668</v>
      </c>
      <c r="BP204" s="243" t="s">
        <v>158</v>
      </c>
      <c r="BQ204" s="14" t="s">
        <v>203</v>
      </c>
      <c r="BR204" s="8">
        <v>8.3501149758869619</v>
      </c>
      <c r="BS204" s="8">
        <v>16</v>
      </c>
      <c r="BT204" s="65" t="s">
        <v>14</v>
      </c>
      <c r="BU204" s="243" t="s">
        <v>203</v>
      </c>
      <c r="BV204" s="8">
        <v>7.9082313526954398</v>
      </c>
      <c r="BW204" s="8">
        <v>16</v>
      </c>
      <c r="BX204" s="14" t="s">
        <v>158</v>
      </c>
      <c r="BY204" s="75" t="s">
        <v>1472</v>
      </c>
      <c r="BZ204" s="8">
        <v>6.9544698551067441</v>
      </c>
      <c r="CA204" s="8">
        <v>16</v>
      </c>
      <c r="CB204" s="8"/>
      <c r="CC204" s="59" t="s">
        <v>4360</v>
      </c>
      <c r="CD204" s="59" t="s">
        <v>4361</v>
      </c>
      <c r="CE204" s="555">
        <v>102.73735631420757</v>
      </c>
      <c r="CF204" s="555">
        <v>92.671138473612771</v>
      </c>
      <c r="CG204" s="555" t="s">
        <v>5646</v>
      </c>
      <c r="CH204" s="555"/>
      <c r="CI204" s="408">
        <v>170.31010503123991</v>
      </c>
      <c r="CJ204" s="408">
        <v>132.7125877726165</v>
      </c>
      <c r="CK204" s="555"/>
      <c r="CL204" s="8"/>
      <c r="CM204" s="8"/>
      <c r="CN204" s="8"/>
    </row>
    <row r="205" spans="1:92" x14ac:dyDescent="0.45">
      <c r="A205" s="9">
        <v>179</v>
      </c>
      <c r="B205" s="9" t="s">
        <v>1133</v>
      </c>
      <c r="C205" s="246" t="s">
        <v>1804</v>
      </c>
      <c r="D205" s="63"/>
      <c r="E205" s="78" t="s">
        <v>1793</v>
      </c>
      <c r="F205" s="243" t="s">
        <v>1910</v>
      </c>
      <c r="G205" s="224"/>
      <c r="H205" s="9"/>
      <c r="I205" s="60">
        <v>101.94870128967354</v>
      </c>
      <c r="J205" s="60">
        <v>74.28820093976212</v>
      </c>
      <c r="K205" s="60">
        <v>127.23830160959255</v>
      </c>
      <c r="L205" s="47">
        <v>991.1754804317776</v>
      </c>
      <c r="M205" s="47">
        <v>975.61754420959642</v>
      </c>
      <c r="N205" s="47">
        <v>963.34720723838529</v>
      </c>
      <c r="O205" s="59">
        <v>8.7821885329249838</v>
      </c>
      <c r="P205" s="59">
        <v>105.80887270427634</v>
      </c>
      <c r="Q205" s="59">
        <v>61.941725771607395</v>
      </c>
      <c r="R205" s="58"/>
      <c r="S205" s="49" t="s">
        <v>115</v>
      </c>
      <c r="T205" s="8">
        <v>4.058461038690206</v>
      </c>
      <c r="U205" s="13" t="s">
        <v>127</v>
      </c>
      <c r="V205" s="8">
        <v>7.097435064483677</v>
      </c>
      <c r="W205" s="49" t="s">
        <v>115</v>
      </c>
      <c r="X205" s="8">
        <v>13.333</v>
      </c>
      <c r="Y205" s="246" t="s">
        <v>182</v>
      </c>
      <c r="Z205" s="8">
        <v>49.935376619043296</v>
      </c>
      <c r="AA205" s="62" t="s">
        <v>52</v>
      </c>
      <c r="AB205" s="8">
        <v>26.915746750989815</v>
      </c>
      <c r="AC205" s="49" t="s">
        <v>115</v>
      </c>
      <c r="AD205" s="49" t="s">
        <v>182</v>
      </c>
      <c r="AE205" s="8">
        <v>12.048121297737135</v>
      </c>
      <c r="AF205" s="8">
        <v>6.25</v>
      </c>
      <c r="AG205" s="246" t="s">
        <v>115</v>
      </c>
      <c r="AH205" s="246" t="s">
        <v>301</v>
      </c>
      <c r="AI205" s="8">
        <v>11.534049566169708</v>
      </c>
      <c r="AJ205" s="8">
        <v>5</v>
      </c>
      <c r="AK205" s="13" t="s">
        <v>127</v>
      </c>
      <c r="AL205" s="49" t="s">
        <v>182</v>
      </c>
      <c r="AM205" s="8">
        <v>11.389673592194891</v>
      </c>
      <c r="AN205" s="8">
        <v>7.5</v>
      </c>
      <c r="AO205" s="49" t="s">
        <v>115</v>
      </c>
      <c r="AP205" s="62" t="s">
        <v>52</v>
      </c>
      <c r="AQ205" s="8">
        <v>11.172274079240227</v>
      </c>
      <c r="AR205" s="8">
        <v>3.2</v>
      </c>
      <c r="AS205" s="13" t="s">
        <v>127</v>
      </c>
      <c r="AT205" s="49" t="s">
        <v>301</v>
      </c>
      <c r="AU205" s="8">
        <v>11.043104637357416</v>
      </c>
      <c r="AV205" s="8">
        <v>5.8333333333333339</v>
      </c>
      <c r="AW205" s="58"/>
      <c r="AX205" s="49" t="s">
        <v>115</v>
      </c>
      <c r="AY205" s="8">
        <v>3.3855996101783608</v>
      </c>
      <c r="AZ205" s="13" t="s">
        <v>127</v>
      </c>
      <c r="BA205" s="8">
        <v>2.9879996751486342</v>
      </c>
      <c r="BB205" s="246" t="s">
        <v>115</v>
      </c>
      <c r="BC205" s="8">
        <v>4.5</v>
      </c>
      <c r="BD205" s="13" t="s">
        <v>52</v>
      </c>
      <c r="BE205" s="8">
        <v>87.146652589774135</v>
      </c>
      <c r="BF205" s="246" t="s">
        <v>182</v>
      </c>
      <c r="BG205" s="8">
        <v>1.3194179691881969</v>
      </c>
      <c r="BH205" s="246" t="s">
        <v>115</v>
      </c>
      <c r="BI205" s="246" t="s">
        <v>182</v>
      </c>
      <c r="BJ205" s="8">
        <v>7.0531081790585484</v>
      </c>
      <c r="BK205" s="8">
        <v>13.222222222222221</v>
      </c>
      <c r="BL205" s="246" t="s">
        <v>115</v>
      </c>
      <c r="BM205" s="62" t="s">
        <v>52</v>
      </c>
      <c r="BN205" s="8">
        <v>6.854441919600351</v>
      </c>
      <c r="BO205" s="8">
        <v>16.555555555555557</v>
      </c>
      <c r="BP205" s="246" t="s">
        <v>115</v>
      </c>
      <c r="BQ205" s="49" t="s">
        <v>301</v>
      </c>
      <c r="BR205" s="8">
        <v>6.3287263277051178</v>
      </c>
      <c r="BS205" s="8">
        <v>11</v>
      </c>
      <c r="BT205" s="49" t="s">
        <v>115</v>
      </c>
      <c r="BU205" s="62" t="s">
        <v>1466</v>
      </c>
      <c r="BV205" s="8">
        <v>6.1434927580126164</v>
      </c>
      <c r="BW205" s="8">
        <v>8.7777777777777786</v>
      </c>
      <c r="BX205" s="13" t="s">
        <v>127</v>
      </c>
      <c r="BY205" s="246" t="s">
        <v>182</v>
      </c>
      <c r="BZ205" s="8">
        <v>5.4294027849802893</v>
      </c>
      <c r="CA205" s="8">
        <v>28.5</v>
      </c>
      <c r="CB205" s="8"/>
      <c r="CC205" s="59"/>
      <c r="CD205" s="59"/>
      <c r="CE205" s="555"/>
      <c r="CF205" s="555"/>
      <c r="CG205" s="555"/>
      <c r="CH205" s="555"/>
      <c r="CI205" s="408"/>
      <c r="CJ205" s="408"/>
      <c r="CK205" s="7"/>
      <c r="CL205" s="8"/>
      <c r="CM205" s="8"/>
      <c r="CN205" s="8"/>
    </row>
    <row r="206" spans="1:92" x14ac:dyDescent="0.45">
      <c r="A206" s="9">
        <v>180</v>
      </c>
      <c r="B206" s="9" t="s">
        <v>1131</v>
      </c>
      <c r="C206" s="246" t="s">
        <v>1804</v>
      </c>
      <c r="D206" s="63"/>
      <c r="E206" s="78" t="s">
        <v>1793</v>
      </c>
      <c r="F206" s="243" t="s">
        <v>1910</v>
      </c>
      <c r="G206" s="224"/>
      <c r="H206" s="9"/>
      <c r="I206" s="60">
        <v>126.44800159959509</v>
      </c>
      <c r="J206" s="60">
        <v>97.997201239686191</v>
      </c>
      <c r="K206" s="60">
        <v>147.78610186952676</v>
      </c>
      <c r="L206" s="47">
        <v>1521.7229950413109</v>
      </c>
      <c r="M206" s="47">
        <v>1496.8311910421305</v>
      </c>
      <c r="N206" s="47">
        <v>1477.2112324452014</v>
      </c>
      <c r="O206" s="59">
        <v>13.119877323885106</v>
      </c>
      <c r="P206" s="59">
        <v>181.39483034474418</v>
      </c>
      <c r="Q206" s="59">
        <v>97.926647443137682</v>
      </c>
      <c r="R206" s="58"/>
      <c r="S206" s="49" t="s">
        <v>74</v>
      </c>
      <c r="T206" s="8">
        <v>7.0695040767805644</v>
      </c>
      <c r="U206" s="13" t="s">
        <v>127</v>
      </c>
      <c r="V206" s="8">
        <v>8.3224000799797544</v>
      </c>
      <c r="W206" s="49" t="s">
        <v>74</v>
      </c>
      <c r="X206" s="8">
        <v>13.635999999999999</v>
      </c>
      <c r="Y206" s="246" t="s">
        <v>182</v>
      </c>
      <c r="Z206" s="8">
        <v>61.695040767805637</v>
      </c>
      <c r="AA206" s="62" t="s">
        <v>52</v>
      </c>
      <c r="AB206" s="8">
        <v>33.040571828470199</v>
      </c>
      <c r="AC206" s="49" t="s">
        <v>74</v>
      </c>
      <c r="AD206" s="49" t="s">
        <v>182</v>
      </c>
      <c r="AE206" s="8">
        <v>13.825954760606624</v>
      </c>
      <c r="AF206" s="8">
        <v>6.166666666666667</v>
      </c>
      <c r="AG206" s="62" t="s">
        <v>127</v>
      </c>
      <c r="AH206" s="246" t="s">
        <v>182</v>
      </c>
      <c r="AI206" s="8">
        <v>13.774272155693922</v>
      </c>
      <c r="AJ206" s="8">
        <v>7.5</v>
      </c>
      <c r="AK206" s="13" t="s">
        <v>127</v>
      </c>
      <c r="AL206" s="49" t="s">
        <v>301</v>
      </c>
      <c r="AM206" s="8">
        <v>13.381037866932786</v>
      </c>
      <c r="AN206" s="8">
        <v>5.8333333333333339</v>
      </c>
      <c r="AO206" s="49" t="s">
        <v>74</v>
      </c>
      <c r="AP206" s="246" t="s">
        <v>301</v>
      </c>
      <c r="AQ206" s="8">
        <v>13.353316115734607</v>
      </c>
      <c r="AR206" s="8">
        <v>4.9444444444444446</v>
      </c>
      <c r="AS206" s="13" t="s">
        <v>127</v>
      </c>
      <c r="AT206" s="13" t="s">
        <v>52</v>
      </c>
      <c r="AU206" s="8">
        <v>12.612330714015286</v>
      </c>
      <c r="AV206" s="8">
        <v>4.0333333333333332</v>
      </c>
      <c r="AW206" s="58"/>
      <c r="AX206" s="49" t="s">
        <v>74</v>
      </c>
      <c r="AY206" s="8">
        <v>5.9314720623842083</v>
      </c>
      <c r="AZ206" s="13" t="s">
        <v>127</v>
      </c>
      <c r="BA206" s="8">
        <v>3.4657360311921042</v>
      </c>
      <c r="BB206" s="246" t="s">
        <v>74</v>
      </c>
      <c r="BC206" s="8">
        <v>3.6666666666666998</v>
      </c>
      <c r="BD206" s="13" t="s">
        <v>52</v>
      </c>
      <c r="BE206" s="8">
        <v>107.84856135165785</v>
      </c>
      <c r="BF206" s="246" t="s">
        <v>182</v>
      </c>
      <c r="BG206" s="8">
        <v>1.6321181295075591</v>
      </c>
      <c r="BH206" s="246" t="s">
        <v>74</v>
      </c>
      <c r="BI206" s="246" t="s">
        <v>182</v>
      </c>
      <c r="BJ206" s="8">
        <v>7.4639910896772994</v>
      </c>
      <c r="BK206" s="8">
        <v>16</v>
      </c>
      <c r="BL206" s="246" t="s">
        <v>74</v>
      </c>
      <c r="BM206" s="62" t="s">
        <v>52</v>
      </c>
      <c r="BN206" s="8">
        <v>7.2467747476702762</v>
      </c>
      <c r="BO206" s="8">
        <v>20.09090909090909</v>
      </c>
      <c r="BP206" s="246" t="s">
        <v>74</v>
      </c>
      <c r="BQ206" s="49" t="s">
        <v>301</v>
      </c>
      <c r="BR206" s="8">
        <v>6.7336763543029532</v>
      </c>
      <c r="BS206" s="8">
        <v>13.272727272727273</v>
      </c>
      <c r="BT206" s="13" t="s">
        <v>127</v>
      </c>
      <c r="BU206" s="246" t="s">
        <v>182</v>
      </c>
      <c r="BV206" s="8">
        <v>6.4938329116034605</v>
      </c>
      <c r="BW206" s="8">
        <v>28.5</v>
      </c>
      <c r="BX206" s="13" t="s">
        <v>127</v>
      </c>
      <c r="BY206" s="62" t="s">
        <v>52</v>
      </c>
      <c r="BZ206" s="8">
        <v>6.3652589567605968</v>
      </c>
      <c r="CA206" s="8">
        <v>36</v>
      </c>
      <c r="CB206" s="8"/>
      <c r="CC206" s="59" t="s">
        <v>4362</v>
      </c>
      <c r="CD206" s="59" t="s">
        <v>4363</v>
      </c>
      <c r="CE206" s="555">
        <v>96.182771941012419</v>
      </c>
      <c r="CF206" s="555">
        <v>72.800747764608644</v>
      </c>
      <c r="CG206" s="555"/>
      <c r="CH206" s="555"/>
      <c r="CI206" s="408"/>
      <c r="CJ206" s="408"/>
      <c r="CK206" s="555"/>
      <c r="CL206" s="59"/>
      <c r="CM206" s="8"/>
      <c r="CN206" s="8"/>
    </row>
    <row r="207" spans="1:92" x14ac:dyDescent="0.45">
      <c r="A207" s="9">
        <v>181</v>
      </c>
      <c r="B207" s="9" t="s">
        <v>188</v>
      </c>
      <c r="C207" s="246" t="s">
        <v>1804</v>
      </c>
      <c r="D207" s="63"/>
      <c r="E207" s="78" t="s">
        <v>1793</v>
      </c>
      <c r="F207" s="243" t="s">
        <v>1910</v>
      </c>
      <c r="G207" s="224"/>
      <c r="H207" s="9"/>
      <c r="I207" s="60">
        <v>178.60780225942807</v>
      </c>
      <c r="J207" s="60">
        <v>145.41520183953435</v>
      </c>
      <c r="K207" s="60">
        <v>175.44660221943818</v>
      </c>
      <c r="L207" s="47">
        <v>2852.8426116447727</v>
      </c>
      <c r="M207" s="47">
        <v>2748.5488869936394</v>
      </c>
      <c r="N207" s="47">
        <v>2667.8658537242759</v>
      </c>
      <c r="O207" s="59">
        <v>22.21697449191317</v>
      </c>
      <c r="P207" s="59">
        <v>438.7298572981199</v>
      </c>
      <c r="Q207" s="59">
        <v>315.8614559723315</v>
      </c>
      <c r="R207" s="58"/>
      <c r="S207" s="49" t="s">
        <v>1470</v>
      </c>
      <c r="T207" s="8">
        <v>16.003055389791957</v>
      </c>
      <c r="U207" s="49" t="s">
        <v>1470</v>
      </c>
      <c r="V207" s="8">
        <v>10.001909618619973</v>
      </c>
      <c r="W207" s="49" t="s">
        <v>74</v>
      </c>
      <c r="X207" s="8">
        <v>13.635999999999999</v>
      </c>
      <c r="Y207" s="246" t="s">
        <v>1469</v>
      </c>
      <c r="Z207" s="8">
        <v>151.03055389791956</v>
      </c>
      <c r="AA207" s="62" t="s">
        <v>52</v>
      </c>
      <c r="AB207" s="8">
        <v>46.080521993428448</v>
      </c>
      <c r="AC207" s="49" t="s">
        <v>1470</v>
      </c>
      <c r="AD207" s="49" t="s">
        <v>1469</v>
      </c>
      <c r="AE207" s="8">
        <v>19.747506909989685</v>
      </c>
      <c r="AF207" s="8">
        <v>11.700000000000001</v>
      </c>
      <c r="AG207" s="246" t="s">
        <v>74</v>
      </c>
      <c r="AH207" s="246" t="s">
        <v>1469</v>
      </c>
      <c r="AI207" s="8">
        <v>19.1265592506217</v>
      </c>
      <c r="AJ207" s="8">
        <v>11.4</v>
      </c>
      <c r="AK207" s="49" t="s">
        <v>1470</v>
      </c>
      <c r="AL207" s="49" t="s">
        <v>222</v>
      </c>
      <c r="AM207" s="8">
        <v>18.094226760059293</v>
      </c>
      <c r="AN207" s="8">
        <v>10.4</v>
      </c>
      <c r="AO207" s="49" t="s">
        <v>1470</v>
      </c>
      <c r="AP207" s="56" t="s">
        <v>187</v>
      </c>
      <c r="AQ207" s="8">
        <v>17.916585959179081</v>
      </c>
      <c r="AR207" s="8">
        <v>11.5</v>
      </c>
      <c r="AS207" s="49" t="s">
        <v>1470</v>
      </c>
      <c r="AT207" s="13" t="s">
        <v>52</v>
      </c>
      <c r="AU207" s="8">
        <v>17.797435369374767</v>
      </c>
      <c r="AV207" s="8">
        <v>3.2396825396825402</v>
      </c>
      <c r="AW207" s="58"/>
      <c r="AX207" s="49" t="s">
        <v>1470</v>
      </c>
      <c r="AY207" s="8">
        <v>17.717690291482469</v>
      </c>
      <c r="AZ207" s="49" t="s">
        <v>1470</v>
      </c>
      <c r="BA207" s="8">
        <v>4.4294225728706174</v>
      </c>
      <c r="BB207" s="246" t="s">
        <v>1470</v>
      </c>
      <c r="BC207" s="8">
        <v>4</v>
      </c>
      <c r="BD207" s="49" t="s">
        <v>1469</v>
      </c>
      <c r="BE207" s="8">
        <v>209.97112864353085</v>
      </c>
      <c r="BF207" s="246" t="s">
        <v>1469</v>
      </c>
      <c r="BG207" s="8">
        <v>2.6246391080441356</v>
      </c>
      <c r="BH207" s="246" t="s">
        <v>1470</v>
      </c>
      <c r="BI207" s="246" t="s">
        <v>1469</v>
      </c>
      <c r="BJ207" s="8">
        <v>14.217122861949676</v>
      </c>
      <c r="BK207" s="8">
        <v>21</v>
      </c>
      <c r="BL207" s="246" t="s">
        <v>1470</v>
      </c>
      <c r="BM207" s="56" t="s">
        <v>187</v>
      </c>
      <c r="BN207" s="8">
        <v>13.073128123760325</v>
      </c>
      <c r="BO207" s="8">
        <v>19.75</v>
      </c>
      <c r="BP207" s="246" t="s">
        <v>1470</v>
      </c>
      <c r="BQ207" s="49" t="s">
        <v>222</v>
      </c>
      <c r="BR207" s="8">
        <v>12.922214022213323</v>
      </c>
      <c r="BS207" s="8">
        <v>16</v>
      </c>
      <c r="BT207" s="49" t="s">
        <v>1470</v>
      </c>
      <c r="BU207" s="62" t="s">
        <v>52</v>
      </c>
      <c r="BV207" s="8">
        <v>12.402080428889326</v>
      </c>
      <c r="BW207" s="8">
        <v>18.5</v>
      </c>
      <c r="BX207" s="49" t="s">
        <v>74</v>
      </c>
      <c r="BY207" s="246" t="s">
        <v>1469</v>
      </c>
      <c r="BZ207" s="8">
        <v>11.74079186505281</v>
      </c>
      <c r="CA207" s="8">
        <v>22.818181818181817</v>
      </c>
      <c r="CB207" s="8"/>
      <c r="CC207" s="59" t="s">
        <v>4367</v>
      </c>
      <c r="CD207" s="59" t="s">
        <v>4368</v>
      </c>
      <c r="CE207" s="555">
        <v>129.01881168900954</v>
      </c>
      <c r="CF207" s="555">
        <v>117.65636078362976</v>
      </c>
      <c r="CG207" s="555" t="s">
        <v>4365</v>
      </c>
      <c r="CH207" s="555" t="s">
        <v>4366</v>
      </c>
      <c r="CI207" s="408">
        <v>269.07618955596831</v>
      </c>
      <c r="CJ207" s="408">
        <v>250.36128148899212</v>
      </c>
      <c r="CK207" s="555" t="s">
        <v>4364</v>
      </c>
      <c r="CL207" s="59"/>
      <c r="CM207" s="8">
        <v>315.8614559723315</v>
      </c>
      <c r="CN207" s="8">
        <v>255.28615624428599</v>
      </c>
    </row>
    <row r="208" spans="1:92" x14ac:dyDescent="0.45">
      <c r="A208" s="9">
        <v>182</v>
      </c>
      <c r="B208" s="9" t="s">
        <v>105</v>
      </c>
      <c r="C208" s="77" t="s">
        <v>1803</v>
      </c>
      <c r="D208" s="63"/>
      <c r="E208" s="61" t="s">
        <v>1964</v>
      </c>
      <c r="F208" s="78" t="s">
        <v>1965</v>
      </c>
      <c r="G208" s="224"/>
      <c r="H208" s="9"/>
      <c r="I208" s="60">
        <v>145.41520183953435</v>
      </c>
      <c r="J208" s="60">
        <v>158.85030200949132</v>
      </c>
      <c r="K208" s="60">
        <v>154.89880195950397</v>
      </c>
      <c r="L208" s="47">
        <v>2281.0135348859831</v>
      </c>
      <c r="M208" s="47">
        <v>2339.3611650652888</v>
      </c>
      <c r="N208" s="47">
        <v>2387.1120610624503</v>
      </c>
      <c r="O208" s="59">
        <v>21.109669184226785</v>
      </c>
      <c r="P208" s="59">
        <v>356.19768798903931</v>
      </c>
      <c r="Q208" s="59">
        <v>228.74452790819504</v>
      </c>
      <c r="R208" s="58"/>
      <c r="S208" s="70" t="s">
        <v>64</v>
      </c>
      <c r="T208" s="8">
        <v>12.342385743483678</v>
      </c>
      <c r="U208" s="70" t="s">
        <v>64</v>
      </c>
      <c r="V208" s="8">
        <v>12.342385743483678</v>
      </c>
      <c r="W208" s="70" t="s">
        <v>3536</v>
      </c>
      <c r="X208" s="8">
        <v>12.727</v>
      </c>
      <c r="Y208" s="77" t="s">
        <v>103</v>
      </c>
      <c r="Z208" s="8">
        <v>96.974033214092671</v>
      </c>
      <c r="AA208" s="62" t="s">
        <v>52</v>
      </c>
      <c r="AB208" s="8">
        <v>37.782371888455017</v>
      </c>
      <c r="AC208" s="70" t="s">
        <v>64</v>
      </c>
      <c r="AD208" s="70" t="s">
        <v>169</v>
      </c>
      <c r="AE208" s="8">
        <v>16.873674564980458</v>
      </c>
      <c r="AF208" s="8">
        <v>7.1619047619047613</v>
      </c>
      <c r="AG208" s="61" t="s">
        <v>104</v>
      </c>
      <c r="AH208" s="77" t="s">
        <v>169</v>
      </c>
      <c r="AI208" s="8">
        <v>16.309256125148334</v>
      </c>
      <c r="AJ208" s="8">
        <v>5.7333333333333334</v>
      </c>
      <c r="AK208" s="70" t="s">
        <v>3536</v>
      </c>
      <c r="AL208" s="70" t="s">
        <v>169</v>
      </c>
      <c r="AM208" s="8">
        <v>16.153307064891607</v>
      </c>
      <c r="AN208" s="8">
        <v>5.019047619047619</v>
      </c>
      <c r="AO208" s="70" t="s">
        <v>64</v>
      </c>
      <c r="AP208" s="77" t="s">
        <v>103</v>
      </c>
      <c r="AQ208" s="8">
        <v>16.028967009451581</v>
      </c>
      <c r="AR208" s="8">
        <v>17.600000000000001</v>
      </c>
      <c r="AS208" s="70" t="s">
        <v>64</v>
      </c>
      <c r="AT208" s="13" t="s">
        <v>52</v>
      </c>
      <c r="AU208" s="8">
        <v>15.602785014024905</v>
      </c>
      <c r="AV208" s="8">
        <v>5.461904761904762</v>
      </c>
      <c r="AW208" s="58"/>
      <c r="AX208" s="70" t="s">
        <v>64</v>
      </c>
      <c r="AY208" s="8">
        <v>13.476624317832048</v>
      </c>
      <c r="AZ208" s="70" t="s">
        <v>64</v>
      </c>
      <c r="BA208" s="8">
        <v>6.738312158916024</v>
      </c>
      <c r="BB208" s="77" t="s">
        <v>3536</v>
      </c>
      <c r="BC208" s="8">
        <v>4.3333333333333002</v>
      </c>
      <c r="BD208" s="70" t="s">
        <v>103</v>
      </c>
      <c r="BE208" s="8">
        <v>125.76624317832048</v>
      </c>
      <c r="BF208" s="77" t="s">
        <v>169</v>
      </c>
      <c r="BG208" s="8">
        <v>2.2970485772681641</v>
      </c>
      <c r="BH208" s="77" t="s">
        <v>3536</v>
      </c>
      <c r="BI208" s="77" t="s">
        <v>169</v>
      </c>
      <c r="BJ208" s="8">
        <v>10.836007230237113</v>
      </c>
      <c r="BK208" s="8">
        <v>9.0769230769230766</v>
      </c>
      <c r="BL208" s="77" t="s">
        <v>64</v>
      </c>
      <c r="BM208" s="77" t="s">
        <v>169</v>
      </c>
      <c r="BN208" s="8">
        <v>10.719846647860333</v>
      </c>
      <c r="BO208" s="8">
        <v>18.5</v>
      </c>
      <c r="BP208" s="77" t="s">
        <v>64</v>
      </c>
      <c r="BQ208" s="70" t="s">
        <v>103</v>
      </c>
      <c r="BR208" s="8">
        <v>10.291384726659441</v>
      </c>
      <c r="BS208" s="8">
        <v>33.5</v>
      </c>
      <c r="BT208" s="70" t="s">
        <v>64</v>
      </c>
      <c r="BU208" s="62" t="s">
        <v>52</v>
      </c>
      <c r="BV208" s="8">
        <v>9.9921325310129827</v>
      </c>
      <c r="BW208" s="8">
        <v>36</v>
      </c>
      <c r="BX208" s="70" t="s">
        <v>3536</v>
      </c>
      <c r="BY208" s="77" t="s">
        <v>103</v>
      </c>
      <c r="BZ208" s="8">
        <v>9.945137971064355</v>
      </c>
      <c r="CA208" s="8">
        <v>16</v>
      </c>
      <c r="CB208" s="8"/>
      <c r="CC208" s="59" t="s">
        <v>4369</v>
      </c>
      <c r="CD208" s="59" t="s">
        <v>4370</v>
      </c>
      <c r="CE208" s="555">
        <v>131.11361963666673</v>
      </c>
      <c r="CF208" s="555">
        <v>118.96976445382001</v>
      </c>
      <c r="CG208" s="555" t="s">
        <v>5647</v>
      </c>
      <c r="CH208" s="555" t="s">
        <v>4016</v>
      </c>
      <c r="CI208" s="408">
        <v>228.74452790819504</v>
      </c>
      <c r="CJ208" s="408">
        <v>183.00457097866004</v>
      </c>
      <c r="CK208" s="7"/>
      <c r="CL208" s="8"/>
      <c r="CM208" s="8"/>
      <c r="CN208" s="8"/>
    </row>
    <row r="209" spans="1:92" x14ac:dyDescent="0.45">
      <c r="A209" s="9">
        <v>183</v>
      </c>
      <c r="B209" s="9" t="s">
        <v>1128</v>
      </c>
      <c r="C209" s="244" t="s">
        <v>1845</v>
      </c>
      <c r="D209" s="63"/>
      <c r="E209" s="61" t="s">
        <v>1986</v>
      </c>
      <c r="F209" s="56" t="s">
        <v>1987</v>
      </c>
      <c r="G209" s="76" t="s">
        <v>1794</v>
      </c>
      <c r="H209" s="9"/>
      <c r="I209" s="60">
        <v>41.095600519868405</v>
      </c>
      <c r="J209" s="60">
        <v>85.35240107972669</v>
      </c>
      <c r="K209" s="60">
        <v>147.78610186952676</v>
      </c>
      <c r="L209" s="47">
        <v>461.55132229586627</v>
      </c>
      <c r="M209" s="47">
        <v>645.30214983925021</v>
      </c>
      <c r="N209" s="47">
        <v>843.71855840480953</v>
      </c>
      <c r="O209" s="59">
        <v>11.560119041739858</v>
      </c>
      <c r="P209" s="59">
        <v>59.298139216692221</v>
      </c>
      <c r="Q209" s="59">
        <v>31.098007557697574</v>
      </c>
      <c r="R209" s="58"/>
      <c r="S209" s="71" t="s">
        <v>214</v>
      </c>
      <c r="T209" s="8">
        <v>3.9588832374305252</v>
      </c>
      <c r="U209" s="13" t="s">
        <v>127</v>
      </c>
      <c r="V209" s="8">
        <v>4.0547800259934199</v>
      </c>
      <c r="W209" s="71" t="s">
        <v>214</v>
      </c>
      <c r="X209" s="8">
        <v>11.667</v>
      </c>
      <c r="Y209" s="244" t="s">
        <v>305</v>
      </c>
      <c r="Z209" s="8">
        <v>13.328680155960521</v>
      </c>
      <c r="AA209" s="244" t="s">
        <v>305</v>
      </c>
      <c r="AB209" s="8">
        <v>7.01509481892659</v>
      </c>
      <c r="AC209" s="13" t="s">
        <v>127</v>
      </c>
      <c r="AD209" s="71" t="s">
        <v>305</v>
      </c>
      <c r="AE209" s="8">
        <v>5.1295439954022779</v>
      </c>
      <c r="AF209" s="8">
        <v>5.2333333333333334</v>
      </c>
      <c r="AG209" s="62" t="s">
        <v>127</v>
      </c>
      <c r="AH209" s="244" t="s">
        <v>1510</v>
      </c>
      <c r="AI209" s="8">
        <v>4.8939641198106756</v>
      </c>
      <c r="AJ209" s="8">
        <v>5.2333333333333334</v>
      </c>
      <c r="AK209" s="71" t="s">
        <v>214</v>
      </c>
      <c r="AL209" s="71" t="s">
        <v>305</v>
      </c>
      <c r="AM209" s="8">
        <v>4.7832476991661386</v>
      </c>
      <c r="AN209" s="8">
        <v>4.7571428571428571</v>
      </c>
      <c r="AO209" s="13" t="s">
        <v>127</v>
      </c>
      <c r="AP209" s="62" t="s">
        <v>1466</v>
      </c>
      <c r="AQ209" s="8">
        <v>4.736910869416274</v>
      </c>
      <c r="AR209" s="8">
        <v>5.2333333333333334</v>
      </c>
      <c r="AS209" s="71" t="s">
        <v>214</v>
      </c>
      <c r="AT209" s="71" t="s">
        <v>1510</v>
      </c>
      <c r="AU209" s="8">
        <v>4.5240862544462468</v>
      </c>
      <c r="AV209" s="8">
        <v>4.7571428571428571</v>
      </c>
      <c r="AW209" s="58"/>
      <c r="AX209" s="71" t="s">
        <v>214</v>
      </c>
      <c r="AY209" s="8">
        <v>3.5643654724397886</v>
      </c>
      <c r="AZ209" s="13" t="s">
        <v>127</v>
      </c>
      <c r="BA209" s="8">
        <v>1.8013642101374339</v>
      </c>
      <c r="BB209" s="244" t="s">
        <v>214</v>
      </c>
      <c r="BC209" s="8">
        <v>3.6666666666666998</v>
      </c>
      <c r="BD209" s="71" t="s">
        <v>3664</v>
      </c>
      <c r="BE209" s="8">
        <v>17.027284202748678</v>
      </c>
      <c r="BF209" s="244" t="s">
        <v>3598</v>
      </c>
      <c r="BG209" s="8">
        <v>0.48649383436424792</v>
      </c>
      <c r="BH209" s="244" t="s">
        <v>214</v>
      </c>
      <c r="BI209" s="244" t="s">
        <v>305</v>
      </c>
      <c r="BJ209" s="8">
        <v>2.6901113600485176</v>
      </c>
      <c r="BK209" s="8">
        <v>10.545454545454545</v>
      </c>
      <c r="BL209" s="244" t="s">
        <v>214</v>
      </c>
      <c r="BM209" s="62" t="s">
        <v>1466</v>
      </c>
      <c r="BN209" s="8">
        <v>2.6901113600485176</v>
      </c>
      <c r="BO209" s="8">
        <v>10.545454545454545</v>
      </c>
      <c r="BP209" s="62" t="s">
        <v>127</v>
      </c>
      <c r="BQ209" s="71" t="s">
        <v>305</v>
      </c>
      <c r="BR209" s="8">
        <v>2.6243869124407446</v>
      </c>
      <c r="BS209" s="8">
        <v>18.5</v>
      </c>
      <c r="BT209" s="13" t="s">
        <v>127</v>
      </c>
      <c r="BU209" s="62" t="s">
        <v>1466</v>
      </c>
      <c r="BV209" s="8">
        <v>2.6243869124407446</v>
      </c>
      <c r="BW209" s="8">
        <v>18.5</v>
      </c>
      <c r="BX209" s="13" t="s">
        <v>127</v>
      </c>
      <c r="BY209" s="244" t="s">
        <v>1510</v>
      </c>
      <c r="BZ209" s="8">
        <v>2.1448060144820484</v>
      </c>
      <c r="CA209" s="8">
        <v>21</v>
      </c>
      <c r="CB209" s="8"/>
      <c r="CC209" s="59"/>
      <c r="CD209" s="59"/>
      <c r="CE209" s="555"/>
      <c r="CF209" s="555"/>
      <c r="CG209" s="555"/>
      <c r="CH209" s="555"/>
      <c r="CI209" s="408"/>
      <c r="CJ209" s="408"/>
      <c r="CK209" s="7"/>
      <c r="CL209" s="8"/>
      <c r="CM209" s="8"/>
      <c r="CN209" s="8"/>
    </row>
    <row r="210" spans="1:92" x14ac:dyDescent="0.45">
      <c r="A210" s="9">
        <v>184</v>
      </c>
      <c r="B210" s="9" t="s">
        <v>1126</v>
      </c>
      <c r="C210" s="244" t="s">
        <v>1845</v>
      </c>
      <c r="D210" s="63"/>
      <c r="E210" s="61" t="s">
        <v>1986</v>
      </c>
      <c r="F210" s="56" t="s">
        <v>1987</v>
      </c>
      <c r="G210" s="76" t="s">
        <v>1794</v>
      </c>
      <c r="H210" s="9"/>
      <c r="I210" s="60">
        <v>100.3681012696786</v>
      </c>
      <c r="J210" s="60">
        <v>131.98010166957738</v>
      </c>
      <c r="K210" s="60">
        <v>189.67200239939262</v>
      </c>
      <c r="L210" s="47">
        <v>1588.0038545489219</v>
      </c>
      <c r="M210" s="47">
        <v>1848.1544574414675</v>
      </c>
      <c r="N210" s="47">
        <v>2086.6405053065523</v>
      </c>
      <c r="O210" s="59">
        <v>22.035934358527527</v>
      </c>
      <c r="P210" s="59">
        <v>259.37302570083745</v>
      </c>
      <c r="Q210" s="59">
        <v>156.42044747110876</v>
      </c>
      <c r="R210" s="58"/>
      <c r="S210" s="53" t="s">
        <v>53</v>
      </c>
      <c r="T210" s="8">
        <v>8.527607595225895</v>
      </c>
      <c r="U210" s="71" t="s">
        <v>214</v>
      </c>
      <c r="V210" s="8">
        <v>6.8554194095140497</v>
      </c>
      <c r="W210" s="71" t="s">
        <v>214</v>
      </c>
      <c r="X210" s="8">
        <v>11.667</v>
      </c>
      <c r="Y210" s="244" t="s">
        <v>197</v>
      </c>
      <c r="Z210" s="8">
        <v>79.287118990349313</v>
      </c>
      <c r="AA210" s="244" t="s">
        <v>197</v>
      </c>
      <c r="AB210" s="8">
        <v>24.026399694045249</v>
      </c>
      <c r="AC210" s="71" t="s">
        <v>214</v>
      </c>
      <c r="AD210" s="12" t="s">
        <v>84</v>
      </c>
      <c r="AE210" s="8">
        <v>11.770457357550828</v>
      </c>
      <c r="AF210" s="8">
        <v>7.1857142857142859</v>
      </c>
      <c r="AG210" s="244" t="s">
        <v>214</v>
      </c>
      <c r="AH210" s="244" t="s">
        <v>197</v>
      </c>
      <c r="AI210" s="8">
        <v>11.24799576137087</v>
      </c>
      <c r="AJ210" s="8">
        <v>12.899999999999999</v>
      </c>
      <c r="AK210" s="53" t="s">
        <v>53</v>
      </c>
      <c r="AL210" s="12" t="s">
        <v>84</v>
      </c>
      <c r="AM210" s="8">
        <v>10.408171559761268</v>
      </c>
      <c r="AN210" s="8">
        <v>9.4</v>
      </c>
      <c r="AO210" s="53" t="s">
        <v>53</v>
      </c>
      <c r="AP210" s="244" t="s">
        <v>197</v>
      </c>
      <c r="AQ210" s="8">
        <v>10.095901530221367</v>
      </c>
      <c r="AR210" s="8">
        <v>16.3</v>
      </c>
      <c r="AS210" s="71" t="s">
        <v>214</v>
      </c>
      <c r="AT210" s="72" t="s">
        <v>189</v>
      </c>
      <c r="AU210" s="8">
        <v>9.9589849582845424</v>
      </c>
      <c r="AV210" s="8">
        <v>7.5857142857142854</v>
      </c>
      <c r="AW210" s="58"/>
      <c r="AX210" s="71" t="s">
        <v>214</v>
      </c>
      <c r="AY210" s="8">
        <v>7.2629695192279451</v>
      </c>
      <c r="AZ210" s="71" t="s">
        <v>214</v>
      </c>
      <c r="BA210" s="8">
        <v>2.4209898397426484</v>
      </c>
      <c r="BB210" s="244" t="s">
        <v>214</v>
      </c>
      <c r="BC210" s="8">
        <v>3.6666666666666998</v>
      </c>
      <c r="BD210" s="71" t="s">
        <v>197</v>
      </c>
      <c r="BE210" s="8">
        <v>102.77325468745411</v>
      </c>
      <c r="BF210" s="244" t="s">
        <v>197</v>
      </c>
      <c r="BG210" s="8">
        <v>1.3703100624993882</v>
      </c>
      <c r="BH210" s="244" t="s">
        <v>214</v>
      </c>
      <c r="BI210" s="244" t="s">
        <v>197</v>
      </c>
      <c r="BJ210" s="8">
        <v>7.098425913152929</v>
      </c>
      <c r="BK210" s="8">
        <v>21.454545454545453</v>
      </c>
      <c r="BL210" s="244" t="s">
        <v>214</v>
      </c>
      <c r="BM210" s="63" t="s">
        <v>84</v>
      </c>
      <c r="BN210" s="8">
        <v>6.3969667495190308</v>
      </c>
      <c r="BO210" s="8">
        <v>17.363636363636363</v>
      </c>
      <c r="BP210" s="244" t="s">
        <v>214</v>
      </c>
      <c r="BQ210" s="72" t="s">
        <v>189</v>
      </c>
      <c r="BR210" s="8">
        <v>6.0018866774313571</v>
      </c>
      <c r="BS210" s="8">
        <v>16</v>
      </c>
      <c r="BT210" s="53" t="s">
        <v>53</v>
      </c>
      <c r="BU210" s="244" t="s">
        <v>197</v>
      </c>
      <c r="BV210" s="8">
        <v>5.3223182204004038</v>
      </c>
      <c r="BW210" s="8">
        <v>33.142857142857139</v>
      </c>
      <c r="BX210" s="53" t="s">
        <v>53</v>
      </c>
      <c r="BY210" s="63" t="s">
        <v>84</v>
      </c>
      <c r="BZ210" s="8">
        <v>4.8796838775175004</v>
      </c>
      <c r="CA210" s="8">
        <v>26.714285714285715</v>
      </c>
      <c r="CB210" s="8"/>
      <c r="CC210" s="59" t="s">
        <v>4371</v>
      </c>
      <c r="CD210" s="59" t="s">
        <v>4372</v>
      </c>
      <c r="CE210" s="555">
        <v>148.24144884777905</v>
      </c>
      <c r="CF210" s="555">
        <v>119.64490296438352</v>
      </c>
      <c r="CG210" s="555"/>
      <c r="CH210" s="555"/>
      <c r="CI210" s="408"/>
      <c r="CJ210" s="408"/>
      <c r="CK210" s="555"/>
      <c r="CL210" s="8"/>
      <c r="CM210" s="8"/>
      <c r="CN210" s="8"/>
    </row>
    <row r="211" spans="1:92" x14ac:dyDescent="0.45">
      <c r="A211" s="9">
        <v>185</v>
      </c>
      <c r="B211" s="9" t="s">
        <v>42</v>
      </c>
      <c r="C211" s="54" t="s">
        <v>1806</v>
      </c>
      <c r="D211" s="63"/>
      <c r="E211" s="56" t="s">
        <v>1988</v>
      </c>
      <c r="F211" s="62" t="s">
        <v>1989</v>
      </c>
      <c r="G211" s="224"/>
      <c r="H211" s="9"/>
      <c r="I211" s="60">
        <v>143.83460181953942</v>
      </c>
      <c r="J211" s="60">
        <v>150.94730190951663</v>
      </c>
      <c r="K211" s="60">
        <v>147.78610186952676</v>
      </c>
      <c r="L211" s="47">
        <v>2148.2897174237883</v>
      </c>
      <c r="M211" s="47">
        <v>2175.445541945423</v>
      </c>
      <c r="N211" s="47">
        <v>2197.4171469260154</v>
      </c>
      <c r="O211" s="59">
        <v>19.279121940583327</v>
      </c>
      <c r="P211" s="59">
        <v>319.23354541130084</v>
      </c>
      <c r="Q211" s="59">
        <v>207.40774125838192</v>
      </c>
      <c r="R211" s="58"/>
      <c r="S211" s="50" t="s">
        <v>41</v>
      </c>
      <c r="T211" s="8">
        <v>11.356091331006837</v>
      </c>
      <c r="U211" s="50" t="s">
        <v>41</v>
      </c>
      <c r="V211" s="8">
        <v>12.617879256674263</v>
      </c>
      <c r="W211" s="53" t="s">
        <v>45</v>
      </c>
      <c r="X211" s="8">
        <v>8.89</v>
      </c>
      <c r="Y211" s="78" t="s">
        <v>79</v>
      </c>
      <c r="Z211" s="8">
        <v>101.68422127367759</v>
      </c>
      <c r="AA211" s="54" t="s">
        <v>87</v>
      </c>
      <c r="AB211" s="8">
        <v>37.956852648575499</v>
      </c>
      <c r="AC211" s="50" t="s">
        <v>41</v>
      </c>
      <c r="AD211" s="50" t="s">
        <v>40</v>
      </c>
      <c r="AE211" s="8">
        <v>16.558510620719783</v>
      </c>
      <c r="AF211" s="8">
        <v>9.1285714285714299</v>
      </c>
      <c r="AG211" s="54" t="s">
        <v>41</v>
      </c>
      <c r="AH211" s="54" t="s">
        <v>87</v>
      </c>
      <c r="AI211" s="8">
        <v>16.306463990938365</v>
      </c>
      <c r="AJ211" s="8">
        <v>15.8</v>
      </c>
      <c r="AK211" s="50" t="s">
        <v>41</v>
      </c>
      <c r="AL211" s="69" t="s">
        <v>79</v>
      </c>
      <c r="AM211" s="8">
        <v>15.907929312209365</v>
      </c>
      <c r="AN211" s="8">
        <v>17.100000000000001</v>
      </c>
      <c r="AO211" s="53" t="s">
        <v>45</v>
      </c>
      <c r="AP211" s="54" t="s">
        <v>40</v>
      </c>
      <c r="AQ211" s="8">
        <v>15.643073219904645</v>
      </c>
      <c r="AR211" s="8">
        <v>8.3250000000000011</v>
      </c>
      <c r="AS211" s="53" t="s">
        <v>45</v>
      </c>
      <c r="AT211" s="50" t="s">
        <v>87</v>
      </c>
      <c r="AU211" s="8">
        <v>15.177982179354599</v>
      </c>
      <c r="AV211" s="8">
        <v>14</v>
      </c>
      <c r="AW211" s="58"/>
      <c r="AX211" s="50" t="s">
        <v>41</v>
      </c>
      <c r="AY211" s="8">
        <v>9.97527915353926</v>
      </c>
      <c r="AZ211" s="50" t="s">
        <v>41</v>
      </c>
      <c r="BA211" s="8">
        <v>4.98763957676963</v>
      </c>
      <c r="BB211" s="56" t="s">
        <v>45</v>
      </c>
      <c r="BC211" s="8">
        <v>3.5</v>
      </c>
      <c r="BD211" s="69" t="s">
        <v>5545</v>
      </c>
      <c r="BE211" s="8">
        <v>113.19098941924075</v>
      </c>
      <c r="BF211" s="54" t="s">
        <v>87</v>
      </c>
      <c r="BG211" s="8">
        <v>2.0580179894407409</v>
      </c>
      <c r="BH211" s="56" t="s">
        <v>45</v>
      </c>
      <c r="BI211" s="54" t="s">
        <v>87</v>
      </c>
      <c r="BJ211" s="8">
        <v>10.758152881526222</v>
      </c>
      <c r="BK211" s="8">
        <v>16.714285714285715</v>
      </c>
      <c r="BL211" s="56" t="s">
        <v>45</v>
      </c>
      <c r="BM211" s="54" t="s">
        <v>40</v>
      </c>
      <c r="BN211" s="8">
        <v>10.482912463973923</v>
      </c>
      <c r="BO211" s="8">
        <v>13.857142857142858</v>
      </c>
      <c r="BP211" s="56" t="s">
        <v>45</v>
      </c>
      <c r="BQ211" s="69" t="s">
        <v>79</v>
      </c>
      <c r="BR211" s="8">
        <v>9.8065538692315943</v>
      </c>
      <c r="BS211" s="8">
        <v>19.571428571428573</v>
      </c>
      <c r="BT211" s="50" t="s">
        <v>41</v>
      </c>
      <c r="BU211" s="54" t="s">
        <v>87</v>
      </c>
      <c r="BV211" s="8">
        <v>9.6921330481814181</v>
      </c>
      <c r="BW211" s="8">
        <v>23</v>
      </c>
      <c r="BX211" s="50" t="s">
        <v>41</v>
      </c>
      <c r="BY211" s="54" t="s">
        <v>40</v>
      </c>
      <c r="BZ211" s="8">
        <v>9.5015949430129432</v>
      </c>
      <c r="CA211" s="8">
        <v>19</v>
      </c>
      <c r="CB211" s="8"/>
      <c r="CC211" s="59" t="s">
        <v>4373</v>
      </c>
      <c r="CD211" s="59" t="s">
        <v>4374</v>
      </c>
      <c r="CE211" s="555">
        <v>130.02835676238695</v>
      </c>
      <c r="CF211" s="555">
        <v>117.05482052404119</v>
      </c>
      <c r="CG211" s="555" t="s">
        <v>5648</v>
      </c>
      <c r="CH211" s="555"/>
      <c r="CI211" s="408">
        <v>207.40774125838192</v>
      </c>
      <c r="CJ211" s="408">
        <v>163.44788861064541</v>
      </c>
      <c r="CK211" s="555"/>
      <c r="CL211" s="8"/>
      <c r="CM211" s="8"/>
      <c r="CN211" s="8"/>
    </row>
    <row r="212" spans="1:92" x14ac:dyDescent="0.45">
      <c r="A212" s="9">
        <v>186</v>
      </c>
      <c r="B212" s="9" t="s">
        <v>236</v>
      </c>
      <c r="C212" s="244" t="s">
        <v>1805</v>
      </c>
      <c r="D212" s="63"/>
      <c r="E212" s="246" t="s">
        <v>1900</v>
      </c>
      <c r="F212" s="57" t="s">
        <v>1901</v>
      </c>
      <c r="G212" s="224"/>
      <c r="H212" s="9"/>
      <c r="I212" s="60">
        <v>149.36670188952169</v>
      </c>
      <c r="J212" s="60">
        <v>153.31820193950904</v>
      </c>
      <c r="K212" s="60">
        <v>175.44660221943818</v>
      </c>
      <c r="L212" s="47">
        <v>2449.757699026376</v>
      </c>
      <c r="M212" s="47">
        <v>2527.3282231193007</v>
      </c>
      <c r="N212" s="47">
        <v>2591.1494349853269</v>
      </c>
      <c r="O212" s="59">
        <v>23.263905220860579</v>
      </c>
      <c r="P212" s="59">
        <v>393.44935877187379</v>
      </c>
      <c r="Q212" s="59">
        <v>243.69589225188196</v>
      </c>
      <c r="R212" s="58"/>
      <c r="S212" s="71" t="s">
        <v>214</v>
      </c>
      <c r="T212" s="8">
        <v>11.754402536045561</v>
      </c>
      <c r="U212" s="71" t="s">
        <v>214</v>
      </c>
      <c r="V212" s="8">
        <v>9.7953354467046339</v>
      </c>
      <c r="W212" s="71" t="s">
        <v>5470</v>
      </c>
      <c r="X212" s="8">
        <v>11.667</v>
      </c>
      <c r="Y212" s="244" t="s">
        <v>197</v>
      </c>
      <c r="Z212" s="8">
        <v>117.50602747382692</v>
      </c>
      <c r="AA212" s="62" t="s">
        <v>52</v>
      </c>
      <c r="AB212" s="8">
        <v>38.770246900951854</v>
      </c>
      <c r="AC212" s="71" t="s">
        <v>214</v>
      </c>
      <c r="AD212" s="71" t="s">
        <v>218</v>
      </c>
      <c r="AE212" s="8">
        <v>16.912438175645185</v>
      </c>
      <c r="AF212" s="8">
        <v>5.9857142857142858</v>
      </c>
      <c r="AG212" s="244" t="s">
        <v>214</v>
      </c>
      <c r="AH212" s="244" t="s">
        <v>197</v>
      </c>
      <c r="AI212" s="8">
        <v>16.398546338154375</v>
      </c>
      <c r="AJ212" s="8">
        <v>12.899999999999999</v>
      </c>
      <c r="AK212" s="69" t="s">
        <v>144</v>
      </c>
      <c r="AL212" s="71" t="s">
        <v>218</v>
      </c>
      <c r="AM212" s="8">
        <v>15.548436122202778</v>
      </c>
      <c r="AN212" s="8">
        <v>5.9857142857142858</v>
      </c>
      <c r="AO212" s="71" t="s">
        <v>214</v>
      </c>
      <c r="AP212" s="62" t="s">
        <v>52</v>
      </c>
      <c r="AQ212" s="8">
        <v>15.497225652560513</v>
      </c>
      <c r="AR212" s="8">
        <v>3.5571428571428569</v>
      </c>
      <c r="AS212" s="69" t="s">
        <v>144</v>
      </c>
      <c r="AT212" s="71" t="s">
        <v>197</v>
      </c>
      <c r="AU212" s="8">
        <v>15.32671062458517</v>
      </c>
      <c r="AV212" s="8">
        <v>12.299999999999999</v>
      </c>
      <c r="AW212" s="58"/>
      <c r="AX212" s="71" t="s">
        <v>214</v>
      </c>
      <c r="AY212" s="8">
        <v>10.320482197906154</v>
      </c>
      <c r="AZ212" s="71" t="s">
        <v>214</v>
      </c>
      <c r="BA212" s="8">
        <v>3.4401607326353845</v>
      </c>
      <c r="BB212" s="78" t="s">
        <v>144</v>
      </c>
      <c r="BC212" s="8">
        <v>4.5</v>
      </c>
      <c r="BD212" s="71" t="s">
        <v>197</v>
      </c>
      <c r="BE212" s="8">
        <v>152.45783571597499</v>
      </c>
      <c r="BF212" s="244" t="s">
        <v>197</v>
      </c>
      <c r="BG212" s="8">
        <v>2.0327711428796666</v>
      </c>
      <c r="BH212" s="78" t="s">
        <v>144</v>
      </c>
      <c r="BI212" s="244" t="s">
        <v>197</v>
      </c>
      <c r="BJ212" s="8">
        <v>10.475278760737108</v>
      </c>
      <c r="BK212" s="8">
        <v>17.666666666666668</v>
      </c>
      <c r="BL212" s="244" t="s">
        <v>214</v>
      </c>
      <c r="BM212" s="244" t="s">
        <v>197</v>
      </c>
      <c r="BN212" s="8">
        <v>10.385899820841892</v>
      </c>
      <c r="BO212" s="8">
        <v>21.454545454545453</v>
      </c>
      <c r="BP212" s="244" t="s">
        <v>214</v>
      </c>
      <c r="BQ212" s="13" t="s">
        <v>52</v>
      </c>
      <c r="BR212" s="8">
        <v>9.6008925245092076</v>
      </c>
      <c r="BS212" s="8">
        <v>20.09090909090909</v>
      </c>
      <c r="BT212" s="71" t="s">
        <v>214</v>
      </c>
      <c r="BU212" s="244" t="s">
        <v>218</v>
      </c>
      <c r="BV212" s="8">
        <v>9.5941785065199134</v>
      </c>
      <c r="BW212" s="8">
        <v>11.909090909090908</v>
      </c>
      <c r="BX212" s="71" t="s">
        <v>214</v>
      </c>
      <c r="BY212" s="78" t="s">
        <v>79</v>
      </c>
      <c r="BZ212" s="8">
        <v>9.5310565294951264</v>
      </c>
      <c r="CA212" s="8">
        <v>18.727272727272727</v>
      </c>
      <c r="CB212" s="8"/>
      <c r="CC212" s="59" t="s">
        <v>4376</v>
      </c>
      <c r="CD212" s="59" t="s">
        <v>4377</v>
      </c>
      <c r="CE212" s="555">
        <v>126.42891040057529</v>
      </c>
      <c r="CF212" s="555">
        <v>114.61298940861236</v>
      </c>
      <c r="CG212" s="555" t="s">
        <v>4375</v>
      </c>
      <c r="CH212" s="555"/>
      <c r="CI212" s="408">
        <v>243.69589225188196</v>
      </c>
      <c r="CJ212" s="408">
        <v>195.66251670726942</v>
      </c>
      <c r="CK212" s="7"/>
      <c r="CL212" s="8"/>
      <c r="CM212" s="8"/>
      <c r="CN212" s="8"/>
    </row>
    <row r="213" spans="1:92" x14ac:dyDescent="0.45">
      <c r="A213" s="9">
        <v>187</v>
      </c>
      <c r="B213" s="9" t="s">
        <v>1122</v>
      </c>
      <c r="C213" s="243" t="s">
        <v>1846</v>
      </c>
      <c r="D213" s="247" t="s">
        <v>1799</v>
      </c>
      <c r="E213" s="61" t="s">
        <v>1990</v>
      </c>
      <c r="F213" s="56" t="s">
        <v>1821</v>
      </c>
      <c r="G213" s="77" t="s">
        <v>1803</v>
      </c>
      <c r="H213" s="78" t="s">
        <v>1793</v>
      </c>
      <c r="I213" s="60">
        <v>64.804600819792483</v>
      </c>
      <c r="J213" s="60">
        <v>86.142701089724156</v>
      </c>
      <c r="K213" s="60">
        <v>99.577801259681138</v>
      </c>
      <c r="L213" s="47">
        <v>600.20049433229269</v>
      </c>
      <c r="M213" s="47">
        <v>676.06933615549883</v>
      </c>
      <c r="N213" s="47">
        <v>743.61330250348487</v>
      </c>
      <c r="O213" s="59">
        <v>7.8517559426827095</v>
      </c>
      <c r="P213" s="59">
        <v>64.255913678091986</v>
      </c>
      <c r="Q213" s="59">
        <v>37.610188362689939</v>
      </c>
      <c r="R213" s="58"/>
      <c r="S213" s="70" t="s">
        <v>3536</v>
      </c>
      <c r="T213" s="8">
        <v>4.1106208393500392</v>
      </c>
      <c r="U213" s="13" t="s">
        <v>127</v>
      </c>
      <c r="V213" s="8">
        <v>5.2402300409896245</v>
      </c>
      <c r="W213" s="70" t="s">
        <v>3536</v>
      </c>
      <c r="X213" s="8">
        <v>12.727</v>
      </c>
      <c r="Y213" s="77" t="s">
        <v>23</v>
      </c>
      <c r="Z213" s="8">
        <v>35.994484442687941</v>
      </c>
      <c r="AA213" s="77" t="s">
        <v>23</v>
      </c>
      <c r="AB213" s="8">
        <v>13.844032477956899</v>
      </c>
      <c r="AC213" s="13" t="s">
        <v>127</v>
      </c>
      <c r="AD213" s="70" t="s">
        <v>23</v>
      </c>
      <c r="AE213" s="8">
        <v>8.1836361378468503</v>
      </c>
      <c r="AF213" s="8">
        <v>7.6</v>
      </c>
      <c r="AG213" s="77" t="s">
        <v>3536</v>
      </c>
      <c r="AH213" s="77" t="s">
        <v>23</v>
      </c>
      <c r="AI213" s="8">
        <v>7.7620768508220248</v>
      </c>
      <c r="AJ213" s="8">
        <v>6.5285714285714294</v>
      </c>
      <c r="AK213" s="13" t="s">
        <v>127</v>
      </c>
      <c r="AL213" s="70" t="s">
        <v>263</v>
      </c>
      <c r="AM213" s="8">
        <v>7.3348990933429938</v>
      </c>
      <c r="AN213" s="8">
        <v>5.4333333333333336</v>
      </c>
      <c r="AO213" s="13" t="s">
        <v>127</v>
      </c>
      <c r="AP213" s="63" t="s">
        <v>63</v>
      </c>
      <c r="AQ213" s="8">
        <v>7.0121706605699252</v>
      </c>
      <c r="AR213" s="8">
        <v>8.5</v>
      </c>
      <c r="AS213" s="70" t="s">
        <v>3536</v>
      </c>
      <c r="AT213" s="70" t="s">
        <v>263</v>
      </c>
      <c r="AU213" s="8">
        <v>6.8176279076555382</v>
      </c>
      <c r="AV213" s="8">
        <v>4.7190476190476192</v>
      </c>
      <c r="AW213" s="58"/>
      <c r="AX213" s="70" t="s">
        <v>3536</v>
      </c>
      <c r="AY213" s="8">
        <v>3.527379431971907</v>
      </c>
      <c r="AZ213" s="13" t="s">
        <v>127</v>
      </c>
      <c r="BA213" s="8">
        <v>2.2636897159859535</v>
      </c>
      <c r="BB213" s="77" t="s">
        <v>3536</v>
      </c>
      <c r="BC213" s="8">
        <v>4.3333333333333002</v>
      </c>
      <c r="BD213" s="12" t="s">
        <v>63</v>
      </c>
      <c r="BE213" s="8">
        <v>47.335289586151625</v>
      </c>
      <c r="BF213" s="77" t="s">
        <v>23</v>
      </c>
      <c r="BG213" s="8">
        <v>0.92985659550988642</v>
      </c>
      <c r="BH213" s="77" t="s">
        <v>3536</v>
      </c>
      <c r="BI213" s="77" t="s">
        <v>23</v>
      </c>
      <c r="BJ213" s="8">
        <v>4.7900353293252858</v>
      </c>
      <c r="BK213" s="8">
        <v>12.538461538461538</v>
      </c>
      <c r="BL213" s="62" t="s">
        <v>127</v>
      </c>
      <c r="BM213" s="77" t="s">
        <v>23</v>
      </c>
      <c r="BN213" s="8">
        <v>3.9648104875055057</v>
      </c>
      <c r="BO213" s="8">
        <v>26</v>
      </c>
      <c r="BP213" s="77" t="s">
        <v>3536</v>
      </c>
      <c r="BQ213" s="70" t="s">
        <v>263</v>
      </c>
      <c r="BR213" s="8">
        <v>3.876018316171872</v>
      </c>
      <c r="BS213" s="8">
        <v>10.230769230769232</v>
      </c>
      <c r="BT213" s="70" t="s">
        <v>3536</v>
      </c>
      <c r="BU213" s="63" t="s">
        <v>63</v>
      </c>
      <c r="BV213" s="8">
        <v>3.8667054926367923</v>
      </c>
      <c r="BW213" s="8">
        <v>17.153846153846153</v>
      </c>
      <c r="BX213" s="13" t="s">
        <v>127</v>
      </c>
      <c r="BY213" s="77" t="s">
        <v>263</v>
      </c>
      <c r="BZ213" s="8">
        <v>3.5273794319719065</v>
      </c>
      <c r="CA213" s="8">
        <v>21</v>
      </c>
      <c r="CB213" s="8"/>
      <c r="CC213" s="59"/>
      <c r="CD213" s="59"/>
      <c r="CE213" s="555"/>
      <c r="CF213" s="555"/>
      <c r="CG213" s="555"/>
      <c r="CH213" s="555"/>
      <c r="CI213" s="408"/>
      <c r="CJ213" s="408"/>
      <c r="CK213" s="555"/>
      <c r="CL213" s="8"/>
      <c r="CM213" s="8"/>
      <c r="CN213" s="8"/>
    </row>
    <row r="214" spans="1:92" x14ac:dyDescent="0.45">
      <c r="A214" s="9">
        <v>188</v>
      </c>
      <c r="B214" s="9" t="s">
        <v>1120</v>
      </c>
      <c r="C214" s="243" t="s">
        <v>1846</v>
      </c>
      <c r="D214" s="247" t="s">
        <v>1799</v>
      </c>
      <c r="E214" s="61" t="s">
        <v>1990</v>
      </c>
      <c r="F214" s="56" t="s">
        <v>1821</v>
      </c>
      <c r="G214" s="77" t="s">
        <v>1803</v>
      </c>
      <c r="H214" s="78" t="s">
        <v>1793</v>
      </c>
      <c r="I214" s="60">
        <v>83.771801059731743</v>
      </c>
      <c r="J214" s="60">
        <v>106.69050134965836</v>
      </c>
      <c r="K214" s="60">
        <v>127.23830160959255</v>
      </c>
      <c r="L214" s="47">
        <v>976.04459853315461</v>
      </c>
      <c r="M214" s="47">
        <v>1089.5010372799725</v>
      </c>
      <c r="N214" s="47">
        <v>1189.6906176638199</v>
      </c>
      <c r="O214" s="59">
        <v>12.243435409341778</v>
      </c>
      <c r="P214" s="59">
        <v>124.33486203526486</v>
      </c>
      <c r="Q214" s="59">
        <v>74.426301671585662</v>
      </c>
      <c r="R214" s="58"/>
      <c r="S214" s="70" t="s">
        <v>3536</v>
      </c>
      <c r="T214" s="8">
        <v>5.0210464508671233</v>
      </c>
      <c r="U214" s="13" t="s">
        <v>127</v>
      </c>
      <c r="V214" s="8">
        <v>6.1885900529865872</v>
      </c>
      <c r="W214" s="70" t="s">
        <v>3536</v>
      </c>
      <c r="X214" s="8">
        <v>12.727</v>
      </c>
      <c r="Y214" s="77" t="s">
        <v>3543</v>
      </c>
      <c r="Z214" s="8">
        <v>46.236772572255141</v>
      </c>
      <c r="AA214" s="77" t="s">
        <v>23</v>
      </c>
      <c r="AB214" s="8">
        <v>17.783374066251977</v>
      </c>
      <c r="AC214" s="13" t="s">
        <v>127</v>
      </c>
      <c r="AD214" s="70" t="s">
        <v>23</v>
      </c>
      <c r="AE214" s="8">
        <v>10.155226689103696</v>
      </c>
      <c r="AF214" s="8">
        <v>7.6</v>
      </c>
      <c r="AG214" s="77" t="s">
        <v>3536</v>
      </c>
      <c r="AH214" s="77" t="s">
        <v>23</v>
      </c>
      <c r="AI214" s="8">
        <v>9.8289621286097155</v>
      </c>
      <c r="AJ214" s="8">
        <v>6.5285714285714294</v>
      </c>
      <c r="AK214" s="13" t="s">
        <v>127</v>
      </c>
      <c r="AL214" s="12" t="s">
        <v>63</v>
      </c>
      <c r="AM214" s="8">
        <v>8.685747152329272</v>
      </c>
      <c r="AN214" s="8">
        <v>8.5</v>
      </c>
      <c r="AO214" s="13" t="s">
        <v>127</v>
      </c>
      <c r="AP214" s="77" t="s">
        <v>33</v>
      </c>
      <c r="AQ214" s="8">
        <v>8.671878970470571</v>
      </c>
      <c r="AR214" s="8">
        <v>8.9</v>
      </c>
      <c r="AS214" s="70" t="s">
        <v>3536</v>
      </c>
      <c r="AT214" s="70" t="s">
        <v>33</v>
      </c>
      <c r="AU214" s="8">
        <v>8.1967804612675916</v>
      </c>
      <c r="AV214" s="8">
        <v>7.8285714285714292</v>
      </c>
      <c r="AW214" s="58"/>
      <c r="AX214" s="70" t="s">
        <v>3536</v>
      </c>
      <c r="AY214" s="8">
        <v>4.2671002413295378</v>
      </c>
      <c r="AZ214" s="13" t="s">
        <v>127</v>
      </c>
      <c r="BA214" s="8">
        <v>2.6335501206647689</v>
      </c>
      <c r="BB214" s="77" t="s">
        <v>3536</v>
      </c>
      <c r="BC214" s="8">
        <v>4.3333333333333002</v>
      </c>
      <c r="BD214" s="12" t="s">
        <v>63</v>
      </c>
      <c r="BE214" s="8">
        <v>60.896837757708198</v>
      </c>
      <c r="BF214" s="77" t="s">
        <v>23</v>
      </c>
      <c r="BG214" s="8">
        <v>1.1961560868786336</v>
      </c>
      <c r="BH214" s="77" t="s">
        <v>3536</v>
      </c>
      <c r="BI214" s="77" t="s">
        <v>23</v>
      </c>
      <c r="BJ214" s="8">
        <v>6.0788740401079071</v>
      </c>
      <c r="BK214" s="8">
        <v>12.538461538461538</v>
      </c>
      <c r="BL214" s="77" t="s">
        <v>3536</v>
      </c>
      <c r="BM214" s="77" t="s">
        <v>33</v>
      </c>
      <c r="BN214" s="8">
        <v>5.6864717401361595</v>
      </c>
      <c r="BO214" s="8">
        <v>13.692307692307693</v>
      </c>
      <c r="BP214" s="77" t="s">
        <v>3536</v>
      </c>
      <c r="BQ214" s="12" t="s">
        <v>63</v>
      </c>
      <c r="BR214" s="8">
        <v>4.8894883755303775</v>
      </c>
      <c r="BS214" s="8">
        <v>17.153846153846153</v>
      </c>
      <c r="BT214" s="13" t="s">
        <v>127</v>
      </c>
      <c r="BU214" s="77" t="s">
        <v>23</v>
      </c>
      <c r="BV214" s="8">
        <v>4.8325598984827272</v>
      </c>
      <c r="BW214" s="8">
        <v>26</v>
      </c>
      <c r="BX214" s="13" t="s">
        <v>127</v>
      </c>
      <c r="BY214" s="77" t="s">
        <v>33</v>
      </c>
      <c r="BZ214" s="8">
        <v>4.639664303937292</v>
      </c>
      <c r="CA214" s="8">
        <v>28.5</v>
      </c>
      <c r="CB214" s="8"/>
      <c r="CC214" s="59"/>
      <c r="CD214" s="59"/>
      <c r="CE214" s="555"/>
      <c r="CF214" s="555"/>
      <c r="CG214" s="555"/>
      <c r="CH214" s="555"/>
      <c r="CI214" s="408"/>
      <c r="CJ214" s="408"/>
      <c r="CK214" s="555"/>
      <c r="CL214" s="8"/>
      <c r="CM214" s="8"/>
      <c r="CN214" s="8"/>
    </row>
    <row r="215" spans="1:92" x14ac:dyDescent="0.45">
      <c r="A215" s="9">
        <v>189</v>
      </c>
      <c r="B215" s="9" t="s">
        <v>1118</v>
      </c>
      <c r="C215" s="243" t="s">
        <v>1846</v>
      </c>
      <c r="D215" s="247" t="s">
        <v>1799</v>
      </c>
      <c r="E215" s="61" t="s">
        <v>1990</v>
      </c>
      <c r="F215" s="56" t="s">
        <v>1821</v>
      </c>
      <c r="G215" s="77" t="s">
        <v>1803</v>
      </c>
      <c r="H215" s="78" t="s">
        <v>1793</v>
      </c>
      <c r="I215" s="60">
        <v>105.10990132966342</v>
      </c>
      <c r="J215" s="60">
        <v>156.47940197949893</v>
      </c>
      <c r="K215" s="60">
        <v>154.89880195950397</v>
      </c>
      <c r="L215" s="47">
        <v>1636.4255311368991</v>
      </c>
      <c r="M215" s="47">
        <v>1865.3739602593264</v>
      </c>
      <c r="N215" s="47">
        <v>2071.3888804189673</v>
      </c>
      <c r="O215" s="59">
        <v>20.837230532247752</v>
      </c>
      <c r="P215" s="59">
        <v>250.29415749837122</v>
      </c>
      <c r="Q215" s="59">
        <v>166.34076918785962</v>
      </c>
      <c r="R215" s="58"/>
      <c r="S215" s="67" t="s">
        <v>10</v>
      </c>
      <c r="T215" s="8">
        <v>6.2554950664831708</v>
      </c>
      <c r="U215" s="67" t="s">
        <v>10</v>
      </c>
      <c r="V215" s="8">
        <v>5.686813696802882</v>
      </c>
      <c r="W215" s="70" t="s">
        <v>5471</v>
      </c>
      <c r="X215" s="8">
        <v>12.727</v>
      </c>
      <c r="Y215" s="77" t="s">
        <v>9</v>
      </c>
      <c r="Z215" s="8">
        <v>114.51869343603649</v>
      </c>
      <c r="AA215" s="77" t="s">
        <v>9</v>
      </c>
      <c r="AB215" s="8">
        <v>23.371161925721729</v>
      </c>
      <c r="AC215" s="67" t="s">
        <v>10</v>
      </c>
      <c r="AD215" s="70" t="s">
        <v>9</v>
      </c>
      <c r="AE215" s="8">
        <v>12.011872552401593</v>
      </c>
      <c r="AF215" s="8">
        <v>13.700000000000001</v>
      </c>
      <c r="AG215" s="77" t="s">
        <v>3536</v>
      </c>
      <c r="AH215" s="77" t="s">
        <v>9</v>
      </c>
      <c r="AI215" s="8">
        <v>11.889116463257462</v>
      </c>
      <c r="AJ215" s="8">
        <v>13.700000000000001</v>
      </c>
      <c r="AK215" s="67" t="s">
        <v>10</v>
      </c>
      <c r="AL215" s="70" t="s">
        <v>33</v>
      </c>
      <c r="AM215" s="8">
        <v>10.231802987011076</v>
      </c>
      <c r="AN215" s="8">
        <v>7.8285714285714292</v>
      </c>
      <c r="AO215" s="67" t="s">
        <v>10</v>
      </c>
      <c r="AP215" s="63" t="s">
        <v>63</v>
      </c>
      <c r="AQ215" s="8">
        <v>10.2167698329981</v>
      </c>
      <c r="AR215" s="8">
        <v>7.4285714285714288</v>
      </c>
      <c r="AS215" s="70" t="s">
        <v>3536</v>
      </c>
      <c r="AT215" s="70" t="s">
        <v>33</v>
      </c>
      <c r="AU215" s="8">
        <v>10.135899792367221</v>
      </c>
      <c r="AV215" s="8">
        <v>7.8285714285714292</v>
      </c>
      <c r="AW215" s="58"/>
      <c r="AX215" s="70" t="s">
        <v>5471</v>
      </c>
      <c r="AY215" s="8">
        <v>5.0992861518568731</v>
      </c>
      <c r="AZ215" s="70" t="s">
        <v>5546</v>
      </c>
      <c r="BA215" s="8">
        <v>1.6997620506189577</v>
      </c>
      <c r="BB215" s="77" t="s">
        <v>3536</v>
      </c>
      <c r="BC215" s="8">
        <v>4.3333333333333002</v>
      </c>
      <c r="BD215" s="70" t="s">
        <v>9</v>
      </c>
      <c r="BE215" s="8">
        <v>123.97858455570621</v>
      </c>
      <c r="BF215" s="77" t="s">
        <v>9</v>
      </c>
      <c r="BG215" s="8">
        <v>1.5497323069463276</v>
      </c>
      <c r="BH215" s="77" t="s">
        <v>3536</v>
      </c>
      <c r="BI215" s="77" t="s">
        <v>9</v>
      </c>
      <c r="BJ215" s="8">
        <v>7.9828636022637562</v>
      </c>
      <c r="BK215" s="8">
        <v>19.461538461538463</v>
      </c>
      <c r="BL215" s="245" t="s">
        <v>10</v>
      </c>
      <c r="BM215" s="77" t="s">
        <v>9</v>
      </c>
      <c r="BN215" s="8">
        <v>7.0585949094076428</v>
      </c>
      <c r="BO215" s="8">
        <v>22.818181818181817</v>
      </c>
      <c r="BP215" s="77" t="s">
        <v>3536</v>
      </c>
      <c r="BQ215" s="70" t="s">
        <v>33</v>
      </c>
      <c r="BR215" s="8">
        <v>7.0376050443069458</v>
      </c>
      <c r="BS215" s="8">
        <v>13.692307692307693</v>
      </c>
      <c r="BT215" s="67" t="s">
        <v>10</v>
      </c>
      <c r="BU215" s="77" t="s">
        <v>33</v>
      </c>
      <c r="BV215" s="8">
        <v>6.267723843294255</v>
      </c>
      <c r="BW215" s="8">
        <v>16</v>
      </c>
      <c r="BX215" s="70" t="s">
        <v>3536</v>
      </c>
      <c r="BY215" s="63" t="s">
        <v>63</v>
      </c>
      <c r="BZ215" s="8">
        <v>6.040119118785662</v>
      </c>
      <c r="CA215" s="8">
        <v>17.153846153846153</v>
      </c>
      <c r="CB215" s="8"/>
      <c r="CC215" s="59" t="s">
        <v>4378</v>
      </c>
      <c r="CD215" s="59" t="s">
        <v>4379</v>
      </c>
      <c r="CE215" s="555">
        <v>153.21675736535897</v>
      </c>
      <c r="CF215" s="555">
        <v>128.71812825240343</v>
      </c>
      <c r="CG215" s="555"/>
      <c r="CH215" s="555"/>
      <c r="CI215" s="408"/>
      <c r="CJ215" s="408"/>
      <c r="CK215" s="7"/>
      <c r="CL215" s="8"/>
      <c r="CM215" s="8"/>
      <c r="CN215" s="8"/>
    </row>
    <row r="216" spans="1:92" x14ac:dyDescent="0.45">
      <c r="A216" s="9">
        <v>190</v>
      </c>
      <c r="B216" s="9" t="s">
        <v>1116</v>
      </c>
      <c r="C216" s="62" t="s">
        <v>1790</v>
      </c>
      <c r="D216" s="63"/>
      <c r="E216" s="56" t="s">
        <v>1798</v>
      </c>
      <c r="F216" s="75"/>
      <c r="G216" s="75" t="s">
        <v>1789</v>
      </c>
      <c r="H216" s="9"/>
      <c r="I216" s="60">
        <v>119.33530150961786</v>
      </c>
      <c r="J216" s="60">
        <v>100.3681012696786</v>
      </c>
      <c r="K216" s="60">
        <v>127.23830160959255</v>
      </c>
      <c r="L216" s="47">
        <v>1348.5769135141422</v>
      </c>
      <c r="M216" s="47">
        <v>1324.3059726105034</v>
      </c>
      <c r="N216" s="47">
        <v>1305.2041060680669</v>
      </c>
      <c r="O216" s="59">
        <v>11.584077043437672</v>
      </c>
      <c r="P216" s="59">
        <v>141.0077784204114</v>
      </c>
      <c r="Q216" s="59">
        <v>75.901559400980886</v>
      </c>
      <c r="R216" s="58"/>
      <c r="S216" s="66" t="s">
        <v>276</v>
      </c>
      <c r="T216" s="8">
        <v>5.7734120603847146</v>
      </c>
      <c r="U216" s="13" t="s">
        <v>1475</v>
      </c>
      <c r="V216" s="8">
        <v>10.592141708692486</v>
      </c>
      <c r="W216" s="66" t="s">
        <v>276</v>
      </c>
      <c r="X216" s="8">
        <v>12.727</v>
      </c>
      <c r="Y216" s="62" t="s">
        <v>120</v>
      </c>
      <c r="Z216" s="8">
        <v>43.960708543462431</v>
      </c>
      <c r="AA216" s="62" t="s">
        <v>120</v>
      </c>
      <c r="AB216" s="8">
        <v>15.700253051236583</v>
      </c>
      <c r="AC216" s="13" t="s">
        <v>1475</v>
      </c>
      <c r="AD216" s="13" t="s">
        <v>120</v>
      </c>
      <c r="AE216" s="8">
        <v>12.172551847822151</v>
      </c>
      <c r="AF216" s="8">
        <v>9.0500000000000007</v>
      </c>
      <c r="AG216" s="62" t="s">
        <v>1475</v>
      </c>
      <c r="AH216" s="243" t="s">
        <v>203</v>
      </c>
      <c r="AI216" s="8">
        <v>11.870730715943697</v>
      </c>
      <c r="AJ216" s="8">
        <v>6.5666666666666664</v>
      </c>
      <c r="AK216" s="13" t="s">
        <v>1475</v>
      </c>
      <c r="AL216" s="53" t="s">
        <v>201</v>
      </c>
      <c r="AM216" s="8">
        <v>11.373788585957517</v>
      </c>
      <c r="AN216" s="8">
        <v>6.0666666666666664</v>
      </c>
      <c r="AO216" s="66" t="s">
        <v>276</v>
      </c>
      <c r="AP216" s="62" t="s">
        <v>120</v>
      </c>
      <c r="AQ216" s="8">
        <v>9.5978824058143282</v>
      </c>
      <c r="AR216" s="8">
        <v>6.7285714285714286</v>
      </c>
      <c r="AS216" s="66" t="s">
        <v>276</v>
      </c>
      <c r="AT216" s="14" t="s">
        <v>203</v>
      </c>
      <c r="AU216" s="8">
        <v>9.4765841483612796</v>
      </c>
      <c r="AV216" s="8">
        <v>5.019047619047619</v>
      </c>
      <c r="AW216" s="58"/>
      <c r="AX216" s="66" t="s">
        <v>276</v>
      </c>
      <c r="AY216" s="8">
        <v>4.8783972990625806</v>
      </c>
      <c r="AZ216" s="13" t="s">
        <v>1475</v>
      </c>
      <c r="BA216" s="8">
        <v>4.7232614071000771</v>
      </c>
      <c r="BB216" s="75" t="s">
        <v>276</v>
      </c>
      <c r="BC216" s="8">
        <v>3</v>
      </c>
      <c r="BD216" s="13" t="s">
        <v>120</v>
      </c>
      <c r="BE216" s="8">
        <v>56.848921106501159</v>
      </c>
      <c r="BF216" s="62" t="s">
        <v>120</v>
      </c>
      <c r="BG216" s="8">
        <v>1.0336167473909301</v>
      </c>
      <c r="BH216" s="62" t="s">
        <v>1475</v>
      </c>
      <c r="BI216" s="62" t="s">
        <v>120</v>
      </c>
      <c r="BJ216" s="8">
        <v>6.5522319228685362</v>
      </c>
      <c r="BK216" s="8">
        <v>28.5</v>
      </c>
      <c r="BL216" s="62" t="s">
        <v>1475</v>
      </c>
      <c r="BM216" s="243" t="s">
        <v>203</v>
      </c>
      <c r="BN216" s="8">
        <v>6.3802447638059627</v>
      </c>
      <c r="BO216" s="8">
        <v>23.5</v>
      </c>
      <c r="BP216" s="62" t="s">
        <v>1475</v>
      </c>
      <c r="BQ216" s="53" t="s">
        <v>201</v>
      </c>
      <c r="BR216" s="8">
        <v>6.02344793021439</v>
      </c>
      <c r="BS216" s="8">
        <v>21</v>
      </c>
      <c r="BT216" s="66" t="s">
        <v>276</v>
      </c>
      <c r="BU216" s="62" t="s">
        <v>120</v>
      </c>
      <c r="BV216" s="8">
        <v>4.4824835713043241</v>
      </c>
      <c r="BW216" s="8">
        <v>19.333333333333332</v>
      </c>
      <c r="BX216" s="66" t="s">
        <v>276</v>
      </c>
      <c r="BY216" s="243" t="s">
        <v>203</v>
      </c>
      <c r="BZ216" s="8">
        <v>4.2533972990625806</v>
      </c>
      <c r="CA216" s="8">
        <v>16</v>
      </c>
      <c r="CB216" s="8"/>
      <c r="CC216" s="59" t="s">
        <v>4380</v>
      </c>
      <c r="CD216" s="59"/>
      <c r="CE216" s="555">
        <v>75.901559400980886</v>
      </c>
      <c r="CF216" s="555">
        <v>56.114470732066458</v>
      </c>
      <c r="CG216" s="555"/>
      <c r="CH216" s="555"/>
      <c r="CI216" s="408"/>
      <c r="CJ216" s="408"/>
      <c r="CK216" s="555"/>
      <c r="CL216" s="8"/>
      <c r="CM216" s="8"/>
      <c r="CN216" s="8"/>
    </row>
    <row r="217" spans="1:92" x14ac:dyDescent="0.45">
      <c r="A217" s="9">
        <v>191</v>
      </c>
      <c r="B217" s="9" t="s">
        <v>1114</v>
      </c>
      <c r="C217" s="77" t="s">
        <v>1803</v>
      </c>
      <c r="D217" s="63"/>
      <c r="E217" s="61" t="s">
        <v>1964</v>
      </c>
      <c r="F217" s="78" t="s">
        <v>1965</v>
      </c>
      <c r="G217" s="224"/>
      <c r="H217" s="9"/>
      <c r="I217" s="60">
        <v>55.321000699822854</v>
      </c>
      <c r="J217" s="60">
        <v>55.321000699822854</v>
      </c>
      <c r="K217" s="60">
        <v>92.465101169703914</v>
      </c>
      <c r="L217" s="47">
        <v>395.6616572795669</v>
      </c>
      <c r="M217" s="47">
        <v>431.02778772054944</v>
      </c>
      <c r="N217" s="47">
        <v>461.58353865317548</v>
      </c>
      <c r="O217" s="59">
        <v>4.8227336147093096</v>
      </c>
      <c r="P217" s="59">
        <v>34.71326907954905</v>
      </c>
      <c r="Q217" s="59">
        <v>20.713105874837922</v>
      </c>
      <c r="R217" s="58"/>
      <c r="S217" s="70" t="s">
        <v>64</v>
      </c>
      <c r="T217" s="8">
        <v>5.3150380545861822</v>
      </c>
      <c r="U217" s="70" t="s">
        <v>64</v>
      </c>
      <c r="V217" s="8">
        <v>5.3150380545861822</v>
      </c>
      <c r="W217" s="13" t="s">
        <v>133</v>
      </c>
      <c r="X217" s="8">
        <v>10</v>
      </c>
      <c r="Y217" s="77" t="s">
        <v>3543</v>
      </c>
      <c r="Z217" s="8">
        <v>30.873340377904341</v>
      </c>
      <c r="AA217" s="77" t="s">
        <v>23</v>
      </c>
      <c r="AB217" s="8">
        <v>11.874361683809362</v>
      </c>
      <c r="AC217" s="13" t="s">
        <v>133</v>
      </c>
      <c r="AD217" s="70" t="s">
        <v>23</v>
      </c>
      <c r="AE217" s="8">
        <v>7.1978408622184276</v>
      </c>
      <c r="AF217" s="8">
        <v>7.6</v>
      </c>
      <c r="AG217" s="77" t="s">
        <v>64</v>
      </c>
      <c r="AH217" s="77" t="s">
        <v>23</v>
      </c>
      <c r="AI217" s="8">
        <v>7.0654733925900217</v>
      </c>
      <c r="AJ217" s="8">
        <v>9.7428571428571438</v>
      </c>
      <c r="AK217" s="70" t="s">
        <v>64</v>
      </c>
      <c r="AL217" s="70" t="s">
        <v>263</v>
      </c>
      <c r="AM217" s="8">
        <v>6.4946449709118008</v>
      </c>
      <c r="AN217" s="8">
        <v>6.8619047619047624</v>
      </c>
      <c r="AO217" s="13" t="s">
        <v>133</v>
      </c>
      <c r="AP217" s="77" t="s">
        <v>263</v>
      </c>
      <c r="AQ217" s="8">
        <v>6.4679933155052796</v>
      </c>
      <c r="AR217" s="8">
        <v>5.4333333333333336</v>
      </c>
      <c r="AS217" s="70" t="s">
        <v>64</v>
      </c>
      <c r="AT217" s="70" t="s">
        <v>33</v>
      </c>
      <c r="AU217" s="8">
        <v>6.2337035624144832</v>
      </c>
      <c r="AV217" s="8">
        <v>11.042857142857143</v>
      </c>
      <c r="AW217" s="58"/>
      <c r="AX217" s="70" t="s">
        <v>64</v>
      </c>
      <c r="AY217" s="8">
        <v>5.7465418600448013</v>
      </c>
      <c r="AZ217" s="70" t="s">
        <v>64</v>
      </c>
      <c r="BA217" s="8">
        <v>2.8732709300224006</v>
      </c>
      <c r="BB217" s="62" t="s">
        <v>3599</v>
      </c>
      <c r="BC217" s="8">
        <v>2</v>
      </c>
      <c r="BD217" s="70" t="s">
        <v>3526</v>
      </c>
      <c r="BE217" s="8">
        <v>39.835342491275647</v>
      </c>
      <c r="BF217" s="77" t="s">
        <v>23</v>
      </c>
      <c r="BG217" s="8">
        <v>0.79670684982551299</v>
      </c>
      <c r="BH217" s="77" t="s">
        <v>64</v>
      </c>
      <c r="BI217" s="77" t="s">
        <v>23</v>
      </c>
      <c r="BJ217" s="8">
        <v>4.2948890669936794</v>
      </c>
      <c r="BK217" s="8">
        <v>26</v>
      </c>
      <c r="BL217" s="77" t="s">
        <v>64</v>
      </c>
      <c r="BM217" s="77" t="s">
        <v>33</v>
      </c>
      <c r="BN217" s="8">
        <v>4.1701857216453213</v>
      </c>
      <c r="BO217" s="8">
        <v>28.5</v>
      </c>
      <c r="BP217" s="77" t="s">
        <v>64</v>
      </c>
      <c r="BQ217" s="70" t="s">
        <v>263</v>
      </c>
      <c r="BR217" s="8">
        <v>3.9141965666986676</v>
      </c>
      <c r="BS217" s="8">
        <v>21</v>
      </c>
      <c r="BT217" s="13" t="s">
        <v>133</v>
      </c>
      <c r="BU217" s="77" t="s">
        <v>23</v>
      </c>
      <c r="BV217" s="8">
        <v>3.5309357820168961</v>
      </c>
      <c r="BW217" s="8">
        <v>26</v>
      </c>
      <c r="BX217" s="13" t="s">
        <v>133</v>
      </c>
      <c r="BY217" s="77" t="s">
        <v>33</v>
      </c>
      <c r="BZ217" s="8">
        <v>3.4035518988265139</v>
      </c>
      <c r="CA217" s="8">
        <v>28.5</v>
      </c>
      <c r="CB217" s="8"/>
      <c r="CC217" s="59"/>
      <c r="CD217" s="59"/>
      <c r="CE217" s="555"/>
      <c r="CF217" s="555"/>
      <c r="CG217" s="555"/>
      <c r="CH217" s="555"/>
      <c r="CI217" s="408"/>
      <c r="CJ217" s="408"/>
      <c r="CK217" s="7"/>
      <c r="CL217" s="8"/>
      <c r="CM217" s="8"/>
      <c r="CN217" s="8"/>
    </row>
    <row r="218" spans="1:92" x14ac:dyDescent="0.45">
      <c r="A218" s="9">
        <v>192</v>
      </c>
      <c r="B218" s="9" t="s">
        <v>1112</v>
      </c>
      <c r="C218" s="77" t="s">
        <v>1803</v>
      </c>
      <c r="D218" s="63"/>
      <c r="E218" s="61" t="s">
        <v>1964</v>
      </c>
      <c r="F218" s="78" t="s">
        <v>1965</v>
      </c>
      <c r="G218" s="224"/>
      <c r="H218" s="9"/>
      <c r="I218" s="60">
        <v>158.06000199949386</v>
      </c>
      <c r="J218" s="60">
        <v>118.5450014996204</v>
      </c>
      <c r="K218" s="60">
        <v>154.89880195950397</v>
      </c>
      <c r="L218" s="47">
        <v>2141.843012077964</v>
      </c>
      <c r="M218" s="47">
        <v>2034.7084667135816</v>
      </c>
      <c r="N218" s="47">
        <v>1952.8722646344056</v>
      </c>
      <c r="O218" s="59">
        <v>16.32114059467078</v>
      </c>
      <c r="P218" s="59">
        <v>304.79935468980005</v>
      </c>
      <c r="Q218" s="59">
        <v>192.90167899510604</v>
      </c>
      <c r="R218" s="58"/>
      <c r="S218" s="70" t="s">
        <v>64</v>
      </c>
      <c r="T218" s="8">
        <v>13.328680155960521</v>
      </c>
      <c r="U218" s="70" t="s">
        <v>64</v>
      </c>
      <c r="V218" s="8">
        <v>13.328680155960521</v>
      </c>
      <c r="W218" s="70" t="s">
        <v>3536</v>
      </c>
      <c r="X218" s="8">
        <v>12.727</v>
      </c>
      <c r="Y218" s="77" t="s">
        <v>9</v>
      </c>
      <c r="Z218" s="8">
        <v>171.70480215945338</v>
      </c>
      <c r="AA218" s="77" t="s">
        <v>103</v>
      </c>
      <c r="AB218" s="8">
        <v>40.507538969102285</v>
      </c>
      <c r="AC218" s="70" t="s">
        <v>64</v>
      </c>
      <c r="AD218" s="70" t="s">
        <v>9</v>
      </c>
      <c r="AE218" s="8">
        <v>18.67512585421413</v>
      </c>
      <c r="AF218" s="8">
        <v>19.899999999999999</v>
      </c>
      <c r="AG218" s="77" t="s">
        <v>3536</v>
      </c>
      <c r="AH218" s="77" t="s">
        <v>9</v>
      </c>
      <c r="AI218" s="8">
        <v>17.547433790310876</v>
      </c>
      <c r="AJ218" s="8">
        <v>13.700000000000001</v>
      </c>
      <c r="AK218" s="70" t="s">
        <v>64</v>
      </c>
      <c r="AL218" s="70" t="s">
        <v>103</v>
      </c>
      <c r="AM218" s="8">
        <v>17.343738844265555</v>
      </c>
      <c r="AN218" s="8">
        <v>17.600000000000001</v>
      </c>
      <c r="AO218" s="70" t="s">
        <v>64</v>
      </c>
      <c r="AP218" s="61" t="s">
        <v>124</v>
      </c>
      <c r="AQ218" s="8">
        <v>16.883540293443403</v>
      </c>
      <c r="AR218" s="8">
        <v>9.4428571428571431</v>
      </c>
      <c r="AS218" s="70" t="s">
        <v>3536</v>
      </c>
      <c r="AT218" s="70" t="s">
        <v>103</v>
      </c>
      <c r="AU218" s="8">
        <v>15.264442288374701</v>
      </c>
      <c r="AV218" s="8">
        <v>11.4</v>
      </c>
      <c r="AW218" s="58"/>
      <c r="AX218" s="70" t="s">
        <v>64</v>
      </c>
      <c r="AY218" s="8">
        <v>14.561548171556574</v>
      </c>
      <c r="AZ218" s="70" t="s">
        <v>64</v>
      </c>
      <c r="BA218" s="8">
        <v>7.2807740857782868</v>
      </c>
      <c r="BB218" s="77" t="s">
        <v>3536</v>
      </c>
      <c r="BC218" s="8">
        <v>4.3333333333333002</v>
      </c>
      <c r="BD218" s="70" t="s">
        <v>9</v>
      </c>
      <c r="BE218" s="8">
        <v>185.93020233940783</v>
      </c>
      <c r="BF218" s="77" t="s">
        <v>9</v>
      </c>
      <c r="BG218" s="8">
        <v>2.324127529242598</v>
      </c>
      <c r="BH218" s="77" t="s">
        <v>3536</v>
      </c>
      <c r="BI218" s="77" t="s">
        <v>9</v>
      </c>
      <c r="BJ218" s="8">
        <v>11.81912978913329</v>
      </c>
      <c r="BK218" s="8">
        <v>19.461538461538463</v>
      </c>
      <c r="BL218" s="77" t="s">
        <v>64</v>
      </c>
      <c r="BM218" s="77" t="s">
        <v>9</v>
      </c>
      <c r="BN218" s="8">
        <v>11.638077213915592</v>
      </c>
      <c r="BO218" s="8">
        <v>41</v>
      </c>
      <c r="BP218" s="77" t="s">
        <v>64</v>
      </c>
      <c r="BQ218" s="70" t="s">
        <v>103</v>
      </c>
      <c r="BR218" s="8">
        <v>11.141511626965972</v>
      </c>
      <c r="BS218" s="8">
        <v>33.5</v>
      </c>
      <c r="BT218" s="70" t="s">
        <v>3536</v>
      </c>
      <c r="BU218" s="77" t="s">
        <v>103</v>
      </c>
      <c r="BV218" s="8">
        <v>10.777323881591691</v>
      </c>
      <c r="BW218" s="8">
        <v>16</v>
      </c>
      <c r="BX218" s="70" t="s">
        <v>64</v>
      </c>
      <c r="BY218" s="61" t="s">
        <v>124</v>
      </c>
      <c r="BZ218" s="8">
        <v>10.20040589169977</v>
      </c>
      <c r="CA218" s="8">
        <v>26</v>
      </c>
      <c r="CB218" s="8"/>
      <c r="CC218" s="59" t="s">
        <v>4381</v>
      </c>
      <c r="CD218" s="59" t="s">
        <v>4382</v>
      </c>
      <c r="CE218" s="555">
        <v>120.09819126281249</v>
      </c>
      <c r="CF218" s="555">
        <v>108.83867171242491</v>
      </c>
      <c r="CG218" s="555" t="s">
        <v>5649</v>
      </c>
      <c r="CH218" s="555" t="s">
        <v>4189</v>
      </c>
      <c r="CI218" s="408">
        <v>192.90167899510604</v>
      </c>
      <c r="CJ218" s="408">
        <v>151.0972760338548</v>
      </c>
      <c r="CK218" s="555"/>
      <c r="CL218" s="8"/>
      <c r="CM218" s="8"/>
      <c r="CN218" s="8"/>
    </row>
    <row r="219" spans="1:92" x14ac:dyDescent="0.45">
      <c r="A219" s="9">
        <v>193</v>
      </c>
      <c r="B219" s="9" t="s">
        <v>1110</v>
      </c>
      <c r="C219" s="243" t="s">
        <v>1809</v>
      </c>
      <c r="D219" s="54" t="s">
        <v>1806</v>
      </c>
      <c r="E219" s="243" t="s">
        <v>1904</v>
      </c>
      <c r="F219" s="245" t="s">
        <v>1788</v>
      </c>
      <c r="G219" s="56" t="s">
        <v>1865</v>
      </c>
      <c r="H219" s="78" t="s">
        <v>1793</v>
      </c>
      <c r="I219" s="60">
        <v>133.56070168957231</v>
      </c>
      <c r="J219" s="60">
        <v>86.142701089724156</v>
      </c>
      <c r="K219" s="60">
        <v>140.67340177954952</v>
      </c>
      <c r="L219" s="47">
        <v>1470.2592811406223</v>
      </c>
      <c r="M219" s="47">
        <v>1378.4979082606278</v>
      </c>
      <c r="N219" s="47">
        <v>1309.2297245754853</v>
      </c>
      <c r="O219" s="59">
        <v>11.103493252278579</v>
      </c>
      <c r="P219" s="59">
        <v>150.15152859987475</v>
      </c>
      <c r="Q219" s="59">
        <v>78.695358085795633</v>
      </c>
      <c r="R219" s="58"/>
      <c r="S219" s="14" t="s">
        <v>1491</v>
      </c>
      <c r="T219" s="8">
        <v>7.4109136810994709</v>
      </c>
      <c r="U219" s="14" t="s">
        <v>1491</v>
      </c>
      <c r="V219" s="8">
        <v>9.2636421013743373</v>
      </c>
      <c r="W219" s="13" t="s">
        <v>290</v>
      </c>
      <c r="X219" s="8">
        <v>12.5</v>
      </c>
      <c r="Y219" s="245" t="s">
        <v>1495</v>
      </c>
      <c r="Z219" s="8">
        <v>57.095494709620368</v>
      </c>
      <c r="AA219" s="243" t="s">
        <v>203</v>
      </c>
      <c r="AB219" s="8">
        <v>18.781263148982859</v>
      </c>
      <c r="AC219" s="14" t="s">
        <v>1491</v>
      </c>
      <c r="AD219" s="14" t="s">
        <v>203</v>
      </c>
      <c r="AE219" s="8">
        <v>13.522908979033399</v>
      </c>
      <c r="AF219" s="8">
        <v>5.3629629629629632</v>
      </c>
      <c r="AG219" s="62" t="s">
        <v>290</v>
      </c>
      <c r="AH219" s="243" t="s">
        <v>203</v>
      </c>
      <c r="AI219" s="8">
        <v>13.069037851875361</v>
      </c>
      <c r="AJ219" s="8">
        <v>5.0666666666666664</v>
      </c>
      <c r="AK219" s="14" t="s">
        <v>1491</v>
      </c>
      <c r="AL219" s="67" t="s">
        <v>1495</v>
      </c>
      <c r="AM219" s="8">
        <v>12.688547666868798</v>
      </c>
      <c r="AN219" s="8">
        <v>6.6629629629629639</v>
      </c>
      <c r="AO219" s="13" t="s">
        <v>290</v>
      </c>
      <c r="AP219" s="245" t="s">
        <v>1495</v>
      </c>
      <c r="AQ219" s="8">
        <v>12.288521717523036</v>
      </c>
      <c r="AR219" s="8">
        <v>6.3666666666666671</v>
      </c>
      <c r="AS219" s="14" t="s">
        <v>1491</v>
      </c>
      <c r="AT219" s="50" t="s">
        <v>281</v>
      </c>
      <c r="AU219" s="8">
        <v>11.634613175222954</v>
      </c>
      <c r="AV219" s="8">
        <v>6.4629629629629637</v>
      </c>
      <c r="AW219" s="58"/>
      <c r="AX219" s="14" t="s">
        <v>1491</v>
      </c>
      <c r="AY219" s="8">
        <v>6.2088673658933207</v>
      </c>
      <c r="AZ219" s="14" t="s">
        <v>1491</v>
      </c>
      <c r="BA219" s="8">
        <v>3.1044336829466603</v>
      </c>
      <c r="BB219" s="243" t="s">
        <v>3600</v>
      </c>
      <c r="BC219" s="8">
        <v>3.5</v>
      </c>
      <c r="BD219" s="14" t="s">
        <v>203</v>
      </c>
      <c r="BE219" s="8">
        <v>58.297541024826522</v>
      </c>
      <c r="BF219" s="243" t="s">
        <v>203</v>
      </c>
      <c r="BG219" s="8">
        <v>1.2955009116628116</v>
      </c>
      <c r="BH219" s="243" t="s">
        <v>1491</v>
      </c>
      <c r="BI219" s="243" t="s">
        <v>203</v>
      </c>
      <c r="BJ219" s="8">
        <v>7.0874414292678871</v>
      </c>
      <c r="BK219" s="8">
        <v>13.857142857142858</v>
      </c>
      <c r="BL219" s="62" t="s">
        <v>290</v>
      </c>
      <c r="BM219" s="243" t="s">
        <v>203</v>
      </c>
      <c r="BN219" s="8">
        <v>6.684693952523558</v>
      </c>
      <c r="BO219" s="8">
        <v>13.857142857142858</v>
      </c>
      <c r="BP219" s="243" t="s">
        <v>1491</v>
      </c>
      <c r="BQ219" s="67" t="s">
        <v>1495</v>
      </c>
      <c r="BR219" s="8">
        <v>6.3356461393451404</v>
      </c>
      <c r="BS219" s="8">
        <v>13.857142857142858</v>
      </c>
      <c r="BT219" s="13" t="s">
        <v>290</v>
      </c>
      <c r="BU219" s="245" t="s">
        <v>1495</v>
      </c>
      <c r="BV219" s="8">
        <v>5.9328986626008113</v>
      </c>
      <c r="BW219" s="8">
        <v>13.857142857142858</v>
      </c>
      <c r="BX219" s="14" t="s">
        <v>1491</v>
      </c>
      <c r="BY219" s="54" t="s">
        <v>281</v>
      </c>
      <c r="BZ219" s="8">
        <v>5.7717996719030804</v>
      </c>
      <c r="CA219" s="8">
        <v>13.857142857142858</v>
      </c>
      <c r="CB219" s="8"/>
      <c r="CC219" s="59" t="s">
        <v>4383</v>
      </c>
      <c r="CD219" s="59"/>
      <c r="CE219" s="555">
        <v>78.695358085795633</v>
      </c>
      <c r="CF219" s="555">
        <v>57.586460345374341</v>
      </c>
      <c r="CG219" s="555"/>
      <c r="CH219" s="555"/>
      <c r="CI219" s="408"/>
      <c r="CJ219" s="408"/>
      <c r="CK219" s="7"/>
      <c r="CL219" s="8"/>
      <c r="CM219" s="8"/>
      <c r="CN219" s="8"/>
    </row>
    <row r="220" spans="1:92" x14ac:dyDescent="0.45">
      <c r="A220" s="9">
        <v>194</v>
      </c>
      <c r="B220" s="9" t="s">
        <v>1108</v>
      </c>
      <c r="C220" s="78" t="s">
        <v>1847</v>
      </c>
      <c r="D220" s="77" t="s">
        <v>1803</v>
      </c>
      <c r="E220" s="56"/>
      <c r="F220" s="61" t="s">
        <v>1991</v>
      </c>
      <c r="G220" s="224"/>
      <c r="H220" s="9"/>
      <c r="I220" s="60">
        <v>71.127000899772241</v>
      </c>
      <c r="J220" s="60">
        <v>64.014300809795017</v>
      </c>
      <c r="K220" s="60">
        <v>127.23830160959255</v>
      </c>
      <c r="L220" s="47">
        <v>641.92151466927373</v>
      </c>
      <c r="M220" s="47">
        <v>694.94896282819968</v>
      </c>
      <c r="N220" s="47">
        <v>740.507897410748</v>
      </c>
      <c r="O220" s="59">
        <v>7.6407020062198079</v>
      </c>
      <c r="P220" s="59">
        <v>61.528869438603749</v>
      </c>
      <c r="Q220" s="59">
        <v>36.086553967782748</v>
      </c>
      <c r="R220" s="58"/>
      <c r="S220" s="69" t="s">
        <v>3657</v>
      </c>
      <c r="T220" s="8">
        <v>3.1338100269931672</v>
      </c>
      <c r="U220" s="71" t="s">
        <v>121</v>
      </c>
      <c r="V220" s="8">
        <v>6.2676200539863345</v>
      </c>
      <c r="W220" s="69" t="s">
        <v>144</v>
      </c>
      <c r="X220" s="8">
        <v>11.667</v>
      </c>
      <c r="Y220" s="78" t="s">
        <v>1476</v>
      </c>
      <c r="Z220" s="8">
        <v>43.676200539863345</v>
      </c>
      <c r="AA220" s="78" t="s">
        <v>99</v>
      </c>
      <c r="AB220" s="8">
        <v>10.639960998662975</v>
      </c>
      <c r="AC220" s="71" t="s">
        <v>121</v>
      </c>
      <c r="AD220" s="69" t="s">
        <v>99</v>
      </c>
      <c r="AE220" s="8">
        <v>8.052777007730052</v>
      </c>
      <c r="AF220" s="8">
        <v>5.6333333333333329</v>
      </c>
      <c r="AG220" s="244" t="s">
        <v>121</v>
      </c>
      <c r="AH220" s="78" t="s">
        <v>1476</v>
      </c>
      <c r="AI220" s="8">
        <v>7.7334330731747443</v>
      </c>
      <c r="AJ220" s="8">
        <v>9.6999999999999993</v>
      </c>
      <c r="AK220" s="69" t="s">
        <v>144</v>
      </c>
      <c r="AL220" s="69" t="s">
        <v>99</v>
      </c>
      <c r="AM220" s="8">
        <v>7.6388838313456917</v>
      </c>
      <c r="AN220" s="8">
        <v>5.1571428571428566</v>
      </c>
      <c r="AO220" s="71" t="s">
        <v>121</v>
      </c>
      <c r="AP220" s="62" t="s">
        <v>1466</v>
      </c>
      <c r="AQ220" s="8">
        <v>7.5809841538020715</v>
      </c>
      <c r="AR220" s="8">
        <v>5.2333333333333334</v>
      </c>
      <c r="AS220" s="69" t="s">
        <v>144</v>
      </c>
      <c r="AT220" s="69" t="s">
        <v>1476</v>
      </c>
      <c r="AU220" s="8">
        <v>7.3517314010922385</v>
      </c>
      <c r="AV220" s="8">
        <v>8.9857142857142858</v>
      </c>
      <c r="AW220" s="58"/>
      <c r="AX220" s="69" t="s">
        <v>3657</v>
      </c>
      <c r="AY220" s="8">
        <v>2.6643718210546705</v>
      </c>
      <c r="AZ220" s="71" t="s">
        <v>121</v>
      </c>
      <c r="BA220" s="8">
        <v>2.6643718210546705</v>
      </c>
      <c r="BB220" s="78" t="s">
        <v>144</v>
      </c>
      <c r="BC220" s="8">
        <v>4.5</v>
      </c>
      <c r="BD220" s="69" t="s">
        <v>1476</v>
      </c>
      <c r="BE220" s="8">
        <v>56.479060701822348</v>
      </c>
      <c r="BF220" s="62" t="s">
        <v>1466</v>
      </c>
      <c r="BG220" s="8">
        <v>0.82112943859746212</v>
      </c>
      <c r="BH220" s="244" t="s">
        <v>121</v>
      </c>
      <c r="BI220" s="62" t="s">
        <v>1466</v>
      </c>
      <c r="BJ220" s="8">
        <v>4.7229369681486055</v>
      </c>
      <c r="BK220" s="8">
        <v>12.666666666666666</v>
      </c>
      <c r="BL220" s="244" t="s">
        <v>121</v>
      </c>
      <c r="BM220" s="78" t="s">
        <v>99</v>
      </c>
      <c r="BN220" s="8">
        <v>4.6771005348882255</v>
      </c>
      <c r="BO220" s="8">
        <v>14.333333333333334</v>
      </c>
      <c r="BP220" s="244" t="s">
        <v>121</v>
      </c>
      <c r="BQ220" s="69" t="s">
        <v>1476</v>
      </c>
      <c r="BR220" s="8">
        <v>4.6094810577089236</v>
      </c>
      <c r="BS220" s="8">
        <v>27.666666666666668</v>
      </c>
      <c r="BT220" s="69" t="s">
        <v>144</v>
      </c>
      <c r="BU220" s="62" t="s">
        <v>1466</v>
      </c>
      <c r="BV220" s="8">
        <v>4.4545416062672665</v>
      </c>
      <c r="BW220" s="8">
        <v>8.7777777777777786</v>
      </c>
      <c r="BX220" s="69" t="s">
        <v>144</v>
      </c>
      <c r="BY220" s="78" t="s">
        <v>99</v>
      </c>
      <c r="BZ220" s="8">
        <v>4.3842272282719943</v>
      </c>
      <c r="CA220" s="8">
        <v>9.8888888888888893</v>
      </c>
      <c r="CB220" s="8"/>
      <c r="CC220" s="59"/>
      <c r="CD220" s="59"/>
      <c r="CE220" s="555"/>
      <c r="CF220" s="555"/>
      <c r="CG220" s="555"/>
      <c r="CH220" s="555"/>
      <c r="CI220" s="408"/>
      <c r="CJ220" s="408"/>
      <c r="CK220" s="555"/>
      <c r="CL220" s="8"/>
      <c r="CM220" s="8"/>
      <c r="CN220" s="8"/>
    </row>
    <row r="221" spans="1:92" x14ac:dyDescent="0.45">
      <c r="A221" s="9">
        <v>195</v>
      </c>
      <c r="B221" s="9" t="s">
        <v>1106</v>
      </c>
      <c r="C221" s="78" t="s">
        <v>1847</v>
      </c>
      <c r="D221" s="77" t="s">
        <v>1803</v>
      </c>
      <c r="E221" s="56"/>
      <c r="F221" s="61" t="s">
        <v>1991</v>
      </c>
      <c r="G221" s="224"/>
      <c r="H221" s="9"/>
      <c r="I221" s="60">
        <v>131.98010166957738</v>
      </c>
      <c r="J221" s="60">
        <v>124.86740157960016</v>
      </c>
      <c r="K221" s="60">
        <v>182.55930230941541</v>
      </c>
      <c r="L221" s="47">
        <v>1992.668150764189</v>
      </c>
      <c r="M221" s="47">
        <v>2084.0477572155519</v>
      </c>
      <c r="N221" s="47">
        <v>2160.1594870933022</v>
      </c>
      <c r="O221" s="59">
        <v>20.20315199424779</v>
      </c>
      <c r="P221" s="59">
        <v>313.52223749959711</v>
      </c>
      <c r="Q221" s="59">
        <v>201.52892818027519</v>
      </c>
      <c r="R221" s="58"/>
      <c r="S221" s="69" t="s">
        <v>5472</v>
      </c>
      <c r="T221" s="8">
        <v>4.959403050087321</v>
      </c>
      <c r="U221" s="71" t="s">
        <v>121</v>
      </c>
      <c r="V221" s="8">
        <v>9.9188061001746419</v>
      </c>
      <c r="W221" s="69" t="s">
        <v>144</v>
      </c>
      <c r="X221" s="8">
        <v>11.667</v>
      </c>
      <c r="Y221" s="78" t="s">
        <v>79</v>
      </c>
      <c r="Z221" s="8">
        <v>111.863285402445</v>
      </c>
      <c r="AA221" s="78" t="s">
        <v>79</v>
      </c>
      <c r="AB221" s="8">
        <v>31.0731348340125</v>
      </c>
      <c r="AC221" s="71" t="s">
        <v>121</v>
      </c>
      <c r="AD221" s="69" t="s">
        <v>79</v>
      </c>
      <c r="AE221" s="8">
        <v>15.518481353249369</v>
      </c>
      <c r="AF221" s="8">
        <v>13.6</v>
      </c>
      <c r="AG221" s="78" t="s">
        <v>144</v>
      </c>
      <c r="AH221" s="78" t="s">
        <v>79</v>
      </c>
      <c r="AI221" s="8">
        <v>14.782089774107524</v>
      </c>
      <c r="AJ221" s="8">
        <v>12.6</v>
      </c>
      <c r="AK221" s="71" t="s">
        <v>121</v>
      </c>
      <c r="AL221" s="52" t="s">
        <v>124</v>
      </c>
      <c r="AM221" s="8">
        <v>14.162475502562215</v>
      </c>
      <c r="AN221" s="8">
        <v>7.3</v>
      </c>
      <c r="AO221" s="69" t="s">
        <v>144</v>
      </c>
      <c r="AP221" s="61" t="s">
        <v>124</v>
      </c>
      <c r="AQ221" s="8">
        <v>13.546950914949734</v>
      </c>
      <c r="AR221" s="8">
        <v>6.5857142857142854</v>
      </c>
      <c r="AS221" s="71" t="s">
        <v>121</v>
      </c>
      <c r="AT221" s="50" t="s">
        <v>87</v>
      </c>
      <c r="AU221" s="8">
        <v>13.510415596466267</v>
      </c>
      <c r="AV221" s="8">
        <v>12.3</v>
      </c>
      <c r="AW221" s="58"/>
      <c r="AX221" s="69" t="s">
        <v>5472</v>
      </c>
      <c r="AY221" s="8">
        <v>4.0883343790681108</v>
      </c>
      <c r="AZ221" s="71" t="s">
        <v>121</v>
      </c>
      <c r="BA221" s="8">
        <v>4.0883343790681108</v>
      </c>
      <c r="BB221" s="78" t="s">
        <v>144</v>
      </c>
      <c r="BC221" s="8">
        <v>4.5</v>
      </c>
      <c r="BD221" s="69" t="s">
        <v>79</v>
      </c>
      <c r="BE221" s="8">
        <v>124.53337516272443</v>
      </c>
      <c r="BF221" s="78" t="s">
        <v>79</v>
      </c>
      <c r="BG221" s="8">
        <v>1.9158980794265297</v>
      </c>
      <c r="BH221" s="78" t="s">
        <v>144</v>
      </c>
      <c r="BI221" s="78" t="s">
        <v>79</v>
      </c>
      <c r="BJ221" s="8">
        <v>9.9751231014672452</v>
      </c>
      <c r="BK221" s="8">
        <v>15.444444444444445</v>
      </c>
      <c r="BL221" s="244" t="s">
        <v>121</v>
      </c>
      <c r="BM221" s="78" t="s">
        <v>79</v>
      </c>
      <c r="BN221" s="8">
        <v>9.4020861783470657</v>
      </c>
      <c r="BO221" s="8">
        <v>22.666666666666668</v>
      </c>
      <c r="BP221" s="78" t="s">
        <v>144</v>
      </c>
      <c r="BQ221" s="50" t="s">
        <v>87</v>
      </c>
      <c r="BR221" s="8">
        <v>8.4532939967712082</v>
      </c>
      <c r="BS221" s="8">
        <v>13.222222222222221</v>
      </c>
      <c r="BT221" s="71" t="s">
        <v>121</v>
      </c>
      <c r="BU221" s="54" t="s">
        <v>87</v>
      </c>
      <c r="BV221" s="8">
        <v>8.3658549845590002</v>
      </c>
      <c r="BW221" s="8">
        <v>19.333333333333332</v>
      </c>
      <c r="BX221" s="71" t="s">
        <v>121</v>
      </c>
      <c r="BY221" s="61" t="s">
        <v>124</v>
      </c>
      <c r="BZ221" s="8">
        <v>7.7982203312820051</v>
      </c>
      <c r="CA221" s="8">
        <v>17.666666666666668</v>
      </c>
      <c r="CB221" s="8"/>
      <c r="CC221" s="59" t="s">
        <v>4384</v>
      </c>
      <c r="CD221" s="59" t="s">
        <v>4385</v>
      </c>
      <c r="CE221" s="555">
        <v>140.76600833473583</v>
      </c>
      <c r="CF221" s="555">
        <v>126.87705914536259</v>
      </c>
      <c r="CG221" s="555"/>
      <c r="CH221" s="555"/>
      <c r="CI221" s="408"/>
      <c r="CJ221" s="408"/>
      <c r="CK221" s="555"/>
      <c r="CL221" s="59"/>
      <c r="CM221" s="8"/>
      <c r="CN221" s="8"/>
    </row>
    <row r="222" spans="1:92" x14ac:dyDescent="0.45">
      <c r="A222" s="9">
        <v>196</v>
      </c>
      <c r="B222" s="9" t="s">
        <v>1104</v>
      </c>
      <c r="C222" s="224" t="s">
        <v>1800</v>
      </c>
      <c r="D222" s="63"/>
      <c r="E222" s="245" t="s">
        <v>1938</v>
      </c>
      <c r="F222" s="56" t="s">
        <v>1871</v>
      </c>
      <c r="G222" s="224"/>
      <c r="H222" s="9"/>
      <c r="I222" s="60">
        <v>218.12280275930152</v>
      </c>
      <c r="J222" s="60">
        <v>150.15700189951917</v>
      </c>
      <c r="K222" s="60">
        <v>140.67340177954952</v>
      </c>
      <c r="L222" s="47">
        <v>3170.1503402953085</v>
      </c>
      <c r="M222" s="47">
        <v>2768.8903969515932</v>
      </c>
      <c r="N222" s="47">
        <v>2484.7716898868616</v>
      </c>
      <c r="O222" s="59">
        <v>18.277487535366255</v>
      </c>
      <c r="P222" s="59">
        <v>470.50021058386915</v>
      </c>
      <c r="Q222" s="59">
        <v>288.70148296330609</v>
      </c>
      <c r="R222" s="58"/>
      <c r="S222" s="55" t="s">
        <v>101</v>
      </c>
      <c r="T222" s="8">
        <v>27.174736331116183</v>
      </c>
      <c r="U222" s="55" t="s">
        <v>101</v>
      </c>
      <c r="V222" s="8">
        <v>16.984210206947612</v>
      </c>
      <c r="W222" s="55" t="s">
        <v>101</v>
      </c>
      <c r="X222" s="8">
        <v>9.375</v>
      </c>
      <c r="Y222" s="224" t="s">
        <v>294</v>
      </c>
      <c r="Z222" s="8">
        <v>158.0484179866971</v>
      </c>
      <c r="AA222" s="224" t="s">
        <v>294</v>
      </c>
      <c r="AB222" s="8">
        <v>58.53645110618411</v>
      </c>
      <c r="AC222" s="55" t="s">
        <v>101</v>
      </c>
      <c r="AD222" s="55" t="s">
        <v>82</v>
      </c>
      <c r="AE222" s="8">
        <v>25.742061630378291</v>
      </c>
      <c r="AF222" s="8">
        <v>8.1333333333333329</v>
      </c>
      <c r="AG222" s="224" t="s">
        <v>101</v>
      </c>
      <c r="AH222" s="224" t="s">
        <v>294</v>
      </c>
      <c r="AI222" s="8">
        <v>25.055508798885636</v>
      </c>
      <c r="AJ222" s="8">
        <v>13.9</v>
      </c>
      <c r="AK222" s="55" t="s">
        <v>95</v>
      </c>
      <c r="AL222" s="55" t="s">
        <v>82</v>
      </c>
      <c r="AM222" s="8">
        <v>24.3747617449845</v>
      </c>
      <c r="AN222" s="8">
        <v>8.3000000000000007</v>
      </c>
      <c r="AO222" s="55" t="s">
        <v>95</v>
      </c>
      <c r="AP222" s="224" t="s">
        <v>294</v>
      </c>
      <c r="AQ222" s="8">
        <v>23.729696056452131</v>
      </c>
      <c r="AR222" s="8">
        <v>13.700000000000001</v>
      </c>
      <c r="AS222" s="55" t="s">
        <v>101</v>
      </c>
      <c r="AT222" s="13" t="s">
        <v>1553</v>
      </c>
      <c r="AU222" s="8">
        <v>23.045066681628292</v>
      </c>
      <c r="AV222" s="8">
        <v>8.2333333333333343</v>
      </c>
      <c r="AW222" s="58"/>
      <c r="AX222" s="55" t="s">
        <v>101</v>
      </c>
      <c r="AY222" s="8">
        <v>28.221725784360832</v>
      </c>
      <c r="AZ222" s="55" t="s">
        <v>101</v>
      </c>
      <c r="BA222" s="8">
        <v>7.0554314460902079</v>
      </c>
      <c r="BB222" s="224" t="s">
        <v>101</v>
      </c>
      <c r="BC222" s="8">
        <v>3</v>
      </c>
      <c r="BD222" s="55" t="s">
        <v>294</v>
      </c>
      <c r="BE222" s="8">
        <v>205.16294338270623</v>
      </c>
      <c r="BF222" s="224" t="s">
        <v>294</v>
      </c>
      <c r="BG222" s="8">
        <v>3.1563529751185575</v>
      </c>
      <c r="BH222" s="224" t="s">
        <v>101</v>
      </c>
      <c r="BI222" s="224" t="s">
        <v>294</v>
      </c>
      <c r="BJ222" s="8">
        <v>15.795468737411502</v>
      </c>
      <c r="BK222" s="8">
        <v>22.666666666666668</v>
      </c>
      <c r="BL222" s="224" t="s">
        <v>101</v>
      </c>
      <c r="BM222" s="224" t="s">
        <v>82</v>
      </c>
      <c r="BN222" s="8">
        <v>14.662333657690526</v>
      </c>
      <c r="BO222" s="8">
        <v>19.333333333333332</v>
      </c>
      <c r="BP222" s="224" t="s">
        <v>101</v>
      </c>
      <c r="BQ222" s="13" t="s">
        <v>1553</v>
      </c>
      <c r="BR222" s="8">
        <v>13.34231462719889</v>
      </c>
      <c r="BS222" s="8">
        <v>19.333333333333332</v>
      </c>
      <c r="BT222" s="55" t="s">
        <v>101</v>
      </c>
      <c r="BU222" s="224" t="s">
        <v>1502</v>
      </c>
      <c r="BV222" s="8">
        <v>12.4382704394468</v>
      </c>
      <c r="BW222" s="8">
        <v>21</v>
      </c>
      <c r="BX222" s="55" t="s">
        <v>95</v>
      </c>
      <c r="BY222" s="224" t="s">
        <v>294</v>
      </c>
      <c r="BZ222" s="8">
        <v>10.849172877054551</v>
      </c>
      <c r="CA222" s="8">
        <v>33.5</v>
      </c>
      <c r="CB222" s="8"/>
      <c r="CC222" s="59" t="s">
        <v>4389</v>
      </c>
      <c r="CD222" s="59" t="s">
        <v>4390</v>
      </c>
      <c r="CE222" s="555">
        <v>101.25948150522632</v>
      </c>
      <c r="CF222" s="555">
        <v>91.215990684822458</v>
      </c>
      <c r="CG222" s="555" t="s">
        <v>4387</v>
      </c>
      <c r="CH222" s="555" t="s">
        <v>4388</v>
      </c>
      <c r="CI222" s="408">
        <v>210.93103711098507</v>
      </c>
      <c r="CJ222" s="408">
        <v>193.11017284906183</v>
      </c>
      <c r="CK222" s="555" t="s">
        <v>4386</v>
      </c>
      <c r="CL222" s="59"/>
      <c r="CM222" s="8">
        <v>288.70148296330609</v>
      </c>
      <c r="CN222" s="8">
        <v>232.53769058978841</v>
      </c>
    </row>
    <row r="223" spans="1:92" x14ac:dyDescent="0.45">
      <c r="A223" s="9">
        <v>197</v>
      </c>
      <c r="B223" s="9" t="s">
        <v>1102</v>
      </c>
      <c r="C223" s="74" t="s">
        <v>1792</v>
      </c>
      <c r="D223" s="63"/>
      <c r="E223" s="56" t="s">
        <v>1933</v>
      </c>
      <c r="F223" s="75" t="s">
        <v>1868</v>
      </c>
      <c r="G223" s="224" t="s">
        <v>1800</v>
      </c>
      <c r="H223" s="9"/>
      <c r="I223" s="60">
        <v>111.43230140964317</v>
      </c>
      <c r="J223" s="60">
        <v>201.52650254935466</v>
      </c>
      <c r="K223" s="60">
        <v>182.55930230941541</v>
      </c>
      <c r="L223" s="47">
        <v>2137.3673341334297</v>
      </c>
      <c r="M223" s="47">
        <v>2561.5223929622221</v>
      </c>
      <c r="N223" s="47">
        <v>2960.6928043629978</v>
      </c>
      <c r="O223" s="59">
        <v>30.526021179025925</v>
      </c>
      <c r="P223" s="59">
        <v>412.05649628620466</v>
      </c>
      <c r="Q223" s="59">
        <v>221.778438773126</v>
      </c>
      <c r="R223" s="58"/>
      <c r="S223" s="65" t="s">
        <v>20</v>
      </c>
      <c r="T223" s="8">
        <v>9.0231257014943083</v>
      </c>
      <c r="U223" s="65" t="s">
        <v>14</v>
      </c>
      <c r="V223" s="8">
        <v>8.5399312050873224</v>
      </c>
      <c r="W223" s="65" t="s">
        <v>20</v>
      </c>
      <c r="X223" s="8">
        <v>12.727</v>
      </c>
      <c r="Y223" s="74" t="s">
        <v>160</v>
      </c>
      <c r="Z223" s="8">
        <v>54.487504676628724</v>
      </c>
      <c r="AA223" s="74" t="s">
        <v>30</v>
      </c>
      <c r="AB223" s="8">
        <v>23.900783296025065</v>
      </c>
      <c r="AC223" s="65" t="s">
        <v>20</v>
      </c>
      <c r="AD223" s="65" t="s">
        <v>30</v>
      </c>
      <c r="AE223" s="8">
        <v>13.49853273931828</v>
      </c>
      <c r="AF223" s="8">
        <v>5.9285714285714288</v>
      </c>
      <c r="AG223" s="74" t="s">
        <v>14</v>
      </c>
      <c r="AH223" s="74" t="s">
        <v>30</v>
      </c>
      <c r="AI223" s="8">
        <v>12.928746088212392</v>
      </c>
      <c r="AJ223" s="8">
        <v>7</v>
      </c>
      <c r="AK223" s="65" t="s">
        <v>20</v>
      </c>
      <c r="AL223" s="65" t="s">
        <v>160</v>
      </c>
      <c r="AM223" s="8">
        <v>12.515271655129046</v>
      </c>
      <c r="AN223" s="8">
        <v>6.9285714285714288</v>
      </c>
      <c r="AO223" s="65" t="s">
        <v>20</v>
      </c>
      <c r="AP223" s="62" t="s">
        <v>1553</v>
      </c>
      <c r="AQ223" s="8">
        <v>12.208993556019532</v>
      </c>
      <c r="AR223" s="8">
        <v>6.8285714285714292</v>
      </c>
      <c r="AS223" s="65" t="s">
        <v>14</v>
      </c>
      <c r="AT223" s="65" t="s">
        <v>160</v>
      </c>
      <c r="AU223" s="8">
        <v>12.148395087758168</v>
      </c>
      <c r="AV223" s="8">
        <v>8</v>
      </c>
      <c r="AW223" s="58"/>
      <c r="AX223" s="65" t="s">
        <v>14</v>
      </c>
      <c r="AY223" s="8">
        <v>6.2150317059713007</v>
      </c>
      <c r="AZ223" s="65" t="s">
        <v>14</v>
      </c>
      <c r="BA223" s="8">
        <v>3.1075158529856504</v>
      </c>
      <c r="BB223" s="74" t="s">
        <v>20</v>
      </c>
      <c r="BC223" s="8">
        <v>4.3333333333333002</v>
      </c>
      <c r="BD223" s="65" t="s">
        <v>160</v>
      </c>
      <c r="BE223" s="8">
        <v>70.533756079617348</v>
      </c>
      <c r="BF223" s="74" t="s">
        <v>160</v>
      </c>
      <c r="BG223" s="8">
        <v>1.410675121592347</v>
      </c>
      <c r="BH223" s="74" t="s">
        <v>20</v>
      </c>
      <c r="BI223" s="74" t="s">
        <v>160</v>
      </c>
      <c r="BJ223" s="8">
        <v>7.2652258698394467</v>
      </c>
      <c r="BK223" s="8">
        <v>12.538461538461538</v>
      </c>
      <c r="BL223" s="74" t="s">
        <v>20</v>
      </c>
      <c r="BM223" s="74" t="s">
        <v>30</v>
      </c>
      <c r="BN223" s="8">
        <v>7.0575011106727779</v>
      </c>
      <c r="BO223" s="8">
        <v>11.384615384615385</v>
      </c>
      <c r="BP223" s="74" t="s">
        <v>14</v>
      </c>
      <c r="BQ223" s="65" t="s">
        <v>160</v>
      </c>
      <c r="BR223" s="8">
        <v>6.9240954884553689</v>
      </c>
      <c r="BS223" s="8">
        <v>17.666666666666668</v>
      </c>
      <c r="BT223" s="65" t="s">
        <v>14</v>
      </c>
      <c r="BU223" s="74" t="s">
        <v>30</v>
      </c>
      <c r="BV223" s="8">
        <v>6.7784233977781208</v>
      </c>
      <c r="BW223" s="8">
        <v>16</v>
      </c>
      <c r="BX223" s="65" t="s">
        <v>20</v>
      </c>
      <c r="BY223" s="62" t="s">
        <v>1553</v>
      </c>
      <c r="BZ223" s="8">
        <v>6.4857580828315786</v>
      </c>
      <c r="CA223" s="8">
        <v>13.692307692307693</v>
      </c>
      <c r="CB223" s="8"/>
      <c r="CC223" s="59" t="s">
        <v>4391</v>
      </c>
      <c r="CD223" s="59" t="s">
        <v>4392</v>
      </c>
      <c r="CE223" s="555">
        <v>142.39169533839873</v>
      </c>
      <c r="CF223" s="555">
        <v>128.24888543961907</v>
      </c>
      <c r="CG223" s="555" t="s">
        <v>5650</v>
      </c>
      <c r="CH223" s="555"/>
      <c r="CI223" s="408">
        <v>221.778438773126</v>
      </c>
      <c r="CJ223" s="408">
        <v>177.07908603742561</v>
      </c>
      <c r="CK223" s="7"/>
      <c r="CL223" s="8"/>
      <c r="CM223" s="8"/>
      <c r="CN223" s="8"/>
    </row>
    <row r="224" spans="1:92" x14ac:dyDescent="0.45">
      <c r="A224" s="9">
        <v>198</v>
      </c>
      <c r="B224" s="9" t="s">
        <v>1101</v>
      </c>
      <c r="C224" s="243" t="s">
        <v>1848</v>
      </c>
      <c r="D224" s="63"/>
      <c r="E224" s="54" t="s">
        <v>1992</v>
      </c>
      <c r="F224" s="75" t="s">
        <v>1993</v>
      </c>
      <c r="G224" s="78" t="s">
        <v>1876</v>
      </c>
      <c r="H224" s="9"/>
      <c r="I224" s="60">
        <v>150.15700189951917</v>
      </c>
      <c r="J224" s="60">
        <v>80.610601019741864</v>
      </c>
      <c r="K224" s="60">
        <v>134.35100169956979</v>
      </c>
      <c r="L224" s="47">
        <v>1562.6514612173241</v>
      </c>
      <c r="M224" s="47">
        <v>1382.8840607265972</v>
      </c>
      <c r="N224" s="47">
        <v>1254.0784059205309</v>
      </c>
      <c r="O224" s="59">
        <v>9.9960342110766227</v>
      </c>
      <c r="P224" s="59">
        <v>170.89481457827134</v>
      </c>
      <c r="Q224" s="59">
        <v>91.431197587695678</v>
      </c>
      <c r="R224" s="58"/>
      <c r="S224" s="65" t="s">
        <v>5473</v>
      </c>
      <c r="T224" s="8">
        <v>10.009420113971149</v>
      </c>
      <c r="U224" s="65" t="s">
        <v>14</v>
      </c>
      <c r="V224" s="8">
        <v>11.121577904412389</v>
      </c>
      <c r="W224" s="65" t="s">
        <v>5474</v>
      </c>
      <c r="X224" s="8">
        <v>10</v>
      </c>
      <c r="Y224" s="74" t="s">
        <v>160</v>
      </c>
      <c r="Z224" s="8">
        <v>73.075360911769195</v>
      </c>
      <c r="AA224" s="74" t="s">
        <v>30</v>
      </c>
      <c r="AB224" s="8">
        <v>32.032970398899025</v>
      </c>
      <c r="AC224" s="65" t="s">
        <v>14</v>
      </c>
      <c r="AD224" s="65" t="s">
        <v>30</v>
      </c>
      <c r="AE224" s="8">
        <v>17.096261474265713</v>
      </c>
      <c r="AF224" s="8">
        <v>7</v>
      </c>
      <c r="AG224" s="74" t="s">
        <v>14</v>
      </c>
      <c r="AH224" s="243" t="s">
        <v>146</v>
      </c>
      <c r="AI224" s="8">
        <v>16.35416219500619</v>
      </c>
      <c r="AJ224" s="8">
        <v>5.6333333333333337</v>
      </c>
      <c r="AK224" s="14" t="s">
        <v>1501</v>
      </c>
      <c r="AL224" s="65" t="s">
        <v>30</v>
      </c>
      <c r="AM224" s="8">
        <v>16.30186305252197</v>
      </c>
      <c r="AN224" s="8">
        <v>7</v>
      </c>
      <c r="AO224" s="65" t="s">
        <v>14</v>
      </c>
      <c r="AP224" s="74" t="s">
        <v>160</v>
      </c>
      <c r="AQ224" s="8">
        <v>16.085406304228894</v>
      </c>
      <c r="AR224" s="8">
        <v>8</v>
      </c>
      <c r="AS224" s="14" t="s">
        <v>1501</v>
      </c>
      <c r="AT224" s="14" t="s">
        <v>146</v>
      </c>
      <c r="AU224" s="8">
        <v>15.696080662200725</v>
      </c>
      <c r="AV224" s="8">
        <v>5.6333333333333329</v>
      </c>
      <c r="AW224" s="58"/>
      <c r="AX224" s="65" t="s">
        <v>5473</v>
      </c>
      <c r="AY224" s="8">
        <v>8.0273476888974979</v>
      </c>
      <c r="AZ224" s="65" t="s">
        <v>5473</v>
      </c>
      <c r="BA224" s="8">
        <v>4.013673844448749</v>
      </c>
      <c r="BB224" s="74" t="s">
        <v>14</v>
      </c>
      <c r="BC224" s="8">
        <v>3</v>
      </c>
      <c r="BD224" s="65" t="s">
        <v>160</v>
      </c>
      <c r="BE224" s="8">
        <v>94.697969185299968</v>
      </c>
      <c r="BF224" s="74" t="s">
        <v>160</v>
      </c>
      <c r="BG224" s="8">
        <v>1.8939593837059994</v>
      </c>
      <c r="BH224" s="74" t="s">
        <v>14</v>
      </c>
      <c r="BI224" s="74" t="s">
        <v>160</v>
      </c>
      <c r="BJ224" s="8">
        <v>9.1467471656290069</v>
      </c>
      <c r="BK224" s="8">
        <v>17.666666666666668</v>
      </c>
      <c r="BL224" s="74" t="s">
        <v>14</v>
      </c>
      <c r="BM224" s="74" t="s">
        <v>30</v>
      </c>
      <c r="BN224" s="8">
        <v>8.9494269189917937</v>
      </c>
      <c r="BO224" s="8">
        <v>16</v>
      </c>
      <c r="BP224" s="74" t="s">
        <v>14</v>
      </c>
      <c r="BQ224" s="14" t="s">
        <v>146</v>
      </c>
      <c r="BR224" s="8">
        <v>8.7062182429040664</v>
      </c>
      <c r="BS224" s="8">
        <v>14.333333333333334</v>
      </c>
      <c r="BT224" s="14" t="s">
        <v>1501</v>
      </c>
      <c r="BU224" s="74" t="s">
        <v>160</v>
      </c>
      <c r="BV224" s="8">
        <v>8.3319736225845222</v>
      </c>
      <c r="BW224" s="8">
        <v>21</v>
      </c>
      <c r="BX224" s="14" t="s">
        <v>1501</v>
      </c>
      <c r="BY224" s="74" t="s">
        <v>30</v>
      </c>
      <c r="BZ224" s="8">
        <v>8.1700974861692082</v>
      </c>
      <c r="CA224" s="8">
        <v>19</v>
      </c>
      <c r="CB224" s="8"/>
      <c r="CC224" s="59" t="s">
        <v>4393</v>
      </c>
      <c r="CD224" s="59" t="s">
        <v>4394</v>
      </c>
      <c r="CE224" s="555">
        <v>87.80381763596759</v>
      </c>
      <c r="CF224" s="555">
        <v>66.44898528567289</v>
      </c>
      <c r="CG224" s="555"/>
      <c r="CH224" s="555"/>
      <c r="CI224" s="408"/>
      <c r="CJ224" s="408"/>
      <c r="CK224" s="555"/>
      <c r="CL224" s="59"/>
      <c r="CM224" s="8"/>
      <c r="CN224" s="8"/>
    </row>
    <row r="225" spans="1:92" x14ac:dyDescent="0.45">
      <c r="A225" s="9">
        <v>199</v>
      </c>
      <c r="B225" s="9" t="s">
        <v>1098</v>
      </c>
      <c r="C225" s="244" t="s">
        <v>1825</v>
      </c>
      <c r="D225" s="63"/>
      <c r="E225" s="245" t="s">
        <v>1945</v>
      </c>
      <c r="F225" s="56" t="s">
        <v>1946</v>
      </c>
      <c r="G225" s="224"/>
      <c r="H225" s="9"/>
      <c r="I225" s="60">
        <v>151.73760191951411</v>
      </c>
      <c r="J225" s="60">
        <v>154.10850194950652</v>
      </c>
      <c r="K225" s="60">
        <v>182.55930230941541</v>
      </c>
      <c r="L225" s="47">
        <v>2545.1213799249426</v>
      </c>
      <c r="M225" s="47">
        <v>2631.575623499516</v>
      </c>
      <c r="N225" s="47">
        <v>2702.8487242621095</v>
      </c>
      <c r="O225" s="59">
        <v>24.302522083003687</v>
      </c>
      <c r="P225" s="59">
        <v>439.13864326341434</v>
      </c>
      <c r="Q225" s="59">
        <v>250.01894806469875</v>
      </c>
      <c r="R225" s="58"/>
      <c r="S225" s="55" t="s">
        <v>101</v>
      </c>
      <c r="T225" s="8">
        <v>19.208512230341693</v>
      </c>
      <c r="U225" s="55" t="s">
        <v>101</v>
      </c>
      <c r="V225" s="8">
        <v>12.005320143963557</v>
      </c>
      <c r="W225" s="71" t="s">
        <v>121</v>
      </c>
      <c r="X225" s="8">
        <v>10</v>
      </c>
      <c r="Y225" s="73" t="s">
        <v>19</v>
      </c>
      <c r="Z225" s="8">
        <v>107.21632134365987</v>
      </c>
      <c r="AA225" s="247" t="s">
        <v>132</v>
      </c>
      <c r="AB225" s="8">
        <v>32.138529434736832</v>
      </c>
      <c r="AC225" s="55" t="s">
        <v>101</v>
      </c>
      <c r="AD225" s="55" t="s">
        <v>82</v>
      </c>
      <c r="AE225" s="8">
        <v>18.069673664468436</v>
      </c>
      <c r="AF225" s="8">
        <v>8.1333333333333329</v>
      </c>
      <c r="AG225" s="244" t="s">
        <v>121</v>
      </c>
      <c r="AH225" s="224" t="s">
        <v>82</v>
      </c>
      <c r="AI225" s="8">
        <v>17.751228924665622</v>
      </c>
      <c r="AJ225" s="8">
        <v>7.8</v>
      </c>
      <c r="AK225" s="55" t="s">
        <v>101</v>
      </c>
      <c r="AL225" s="72" t="s">
        <v>132</v>
      </c>
      <c r="AM225" s="8">
        <v>16.369862018187135</v>
      </c>
      <c r="AN225" s="8">
        <v>14.3</v>
      </c>
      <c r="AO225" s="71" t="s">
        <v>121</v>
      </c>
      <c r="AP225" s="247" t="s">
        <v>132</v>
      </c>
      <c r="AQ225" s="8">
        <v>16.081832244228444</v>
      </c>
      <c r="AR225" s="8">
        <v>13.1</v>
      </c>
      <c r="AS225" s="55" t="s">
        <v>101</v>
      </c>
      <c r="AT225" s="68" t="s">
        <v>19</v>
      </c>
      <c r="AU225" s="8">
        <v>15.69324071143193</v>
      </c>
      <c r="AV225" s="8">
        <v>15.4</v>
      </c>
      <c r="AW225" s="58"/>
      <c r="AX225" s="55" t="s">
        <v>101</v>
      </c>
      <c r="AY225" s="8">
        <v>19.936852719555361</v>
      </c>
      <c r="AZ225" s="55" t="s">
        <v>101</v>
      </c>
      <c r="BA225" s="8">
        <v>4.9842131798888403</v>
      </c>
      <c r="BB225" s="224" t="s">
        <v>3583</v>
      </c>
      <c r="BC225" s="8">
        <v>3</v>
      </c>
      <c r="BD225" s="68" t="s">
        <v>19</v>
      </c>
      <c r="BE225" s="8">
        <v>139.08121774675783</v>
      </c>
      <c r="BF225" s="224" t="s">
        <v>82</v>
      </c>
      <c r="BG225" s="8">
        <v>1.9549053917727073</v>
      </c>
      <c r="BH225" s="224" t="s">
        <v>101</v>
      </c>
      <c r="BI225" s="224" t="s">
        <v>82</v>
      </c>
      <c r="BJ225" s="8">
        <v>10.287777836834188</v>
      </c>
      <c r="BK225" s="8">
        <v>19.333333333333332</v>
      </c>
      <c r="BL225" s="244" t="s">
        <v>121</v>
      </c>
      <c r="BM225" s="224" t="s">
        <v>82</v>
      </c>
      <c r="BN225" s="8">
        <v>9.8766497122915755</v>
      </c>
      <c r="BO225" s="8">
        <v>19.333333333333332</v>
      </c>
      <c r="BP225" s="224" t="s">
        <v>101</v>
      </c>
      <c r="BQ225" s="68" t="s">
        <v>19</v>
      </c>
      <c r="BR225" s="8">
        <v>9.8310928630286831</v>
      </c>
      <c r="BS225" s="8">
        <v>27.666666666666668</v>
      </c>
      <c r="BT225" s="55" t="s">
        <v>101</v>
      </c>
      <c r="BU225" s="247" t="s">
        <v>132</v>
      </c>
      <c r="BV225" s="8">
        <v>9.7624462738157849</v>
      </c>
      <c r="BW225" s="8">
        <v>26</v>
      </c>
      <c r="BX225" s="71" t="s">
        <v>121</v>
      </c>
      <c r="BY225" s="73" t="s">
        <v>19</v>
      </c>
      <c r="BZ225" s="8">
        <v>9.4132101690795658</v>
      </c>
      <c r="CA225" s="8">
        <v>27.666666666666668</v>
      </c>
      <c r="CB225" s="8"/>
      <c r="CC225" s="59" t="s">
        <v>4117</v>
      </c>
      <c r="CD225" s="59" t="s">
        <v>4118</v>
      </c>
      <c r="CE225" s="555">
        <v>122.17550632254286</v>
      </c>
      <c r="CF225" s="555">
        <v>110.56668480622294</v>
      </c>
      <c r="CG225" s="555" t="s">
        <v>4115</v>
      </c>
      <c r="CH225" s="555" t="s">
        <v>4116</v>
      </c>
      <c r="CI225" s="408">
        <v>245.12724328199315</v>
      </c>
      <c r="CJ225" s="408">
        <v>201.26871479862089</v>
      </c>
      <c r="CK225" s="555" t="s">
        <v>4114</v>
      </c>
      <c r="CL225" s="59"/>
      <c r="CM225" s="8">
        <v>250.01894806469875</v>
      </c>
      <c r="CN225" s="8">
        <v>201.26871479862089</v>
      </c>
    </row>
    <row r="226" spans="1:92" x14ac:dyDescent="0.45">
      <c r="A226" s="9">
        <v>200</v>
      </c>
      <c r="B226" s="9" t="s">
        <v>1096</v>
      </c>
      <c r="C226" s="75" t="s">
        <v>1789</v>
      </c>
      <c r="D226" s="63"/>
      <c r="E226" s="75" t="s">
        <v>1868</v>
      </c>
      <c r="F226" s="61" t="s">
        <v>1810</v>
      </c>
      <c r="G226" s="62" t="s">
        <v>1994</v>
      </c>
      <c r="H226" s="9"/>
      <c r="I226" s="60">
        <v>143.83460181953942</v>
      </c>
      <c r="J226" s="60">
        <v>133.56070168957231</v>
      </c>
      <c r="K226" s="60">
        <v>134.35100169956979</v>
      </c>
      <c r="L226" s="47">
        <v>1926.7402760435648</v>
      </c>
      <c r="M226" s="47">
        <v>1881.5769500891467</v>
      </c>
      <c r="N226" s="47">
        <v>1846.2097103310255</v>
      </c>
      <c r="O226" s="59">
        <v>15.788421387339037</v>
      </c>
      <c r="P226" s="59">
        <v>208.37712090156984</v>
      </c>
      <c r="Q226" s="59">
        <v>119.66906466894525</v>
      </c>
      <c r="R226" s="58"/>
      <c r="S226" s="66" t="s">
        <v>70</v>
      </c>
      <c r="T226" s="8">
        <v>9.6300761091723643</v>
      </c>
      <c r="U226" s="66" t="s">
        <v>70</v>
      </c>
      <c r="V226" s="8">
        <v>8.0250634243103036</v>
      </c>
      <c r="W226" s="66" t="s">
        <v>276</v>
      </c>
      <c r="X226" s="8">
        <v>12.727</v>
      </c>
      <c r="Y226" s="74" t="s">
        <v>160</v>
      </c>
      <c r="Z226" s="8">
        <v>58.533840727815765</v>
      </c>
      <c r="AA226" s="74" t="s">
        <v>160</v>
      </c>
      <c r="AB226" s="8">
        <v>19.511280242605256</v>
      </c>
      <c r="AC226" s="66" t="s">
        <v>70</v>
      </c>
      <c r="AD226" s="66" t="s">
        <v>1472</v>
      </c>
      <c r="AE226" s="8">
        <v>13.198097250474355</v>
      </c>
      <c r="AF226" s="8">
        <v>4.9666666666666668</v>
      </c>
      <c r="AG226" s="75" t="s">
        <v>70</v>
      </c>
      <c r="AH226" s="74" t="s">
        <v>160</v>
      </c>
      <c r="AI226" s="8">
        <v>12.947727775008142</v>
      </c>
      <c r="AJ226" s="8">
        <v>7</v>
      </c>
      <c r="AK226" s="66" t="s">
        <v>276</v>
      </c>
      <c r="AL226" s="66" t="s">
        <v>1472</v>
      </c>
      <c r="AM226" s="8">
        <v>12.801171692449106</v>
      </c>
      <c r="AN226" s="8">
        <v>4.9190476190476193</v>
      </c>
      <c r="AO226" s="66" t="s">
        <v>276</v>
      </c>
      <c r="AP226" s="74" t="s">
        <v>160</v>
      </c>
      <c r="AQ226" s="8">
        <v>12.522441387178509</v>
      </c>
      <c r="AR226" s="8">
        <v>6.9285714285714288</v>
      </c>
      <c r="AS226" s="66" t="s">
        <v>70</v>
      </c>
      <c r="AT226" s="66" t="s">
        <v>151</v>
      </c>
      <c r="AU226" s="8">
        <v>11.775547846231611</v>
      </c>
      <c r="AV226" s="8">
        <v>5.5666666666666664</v>
      </c>
      <c r="AW226" s="58"/>
      <c r="AX226" s="66" t="s">
        <v>70</v>
      </c>
      <c r="AY226" s="8">
        <v>7.7314593651544445</v>
      </c>
      <c r="AZ226" s="66" t="s">
        <v>70</v>
      </c>
      <c r="BA226" s="8">
        <v>2.577153121718148</v>
      </c>
      <c r="BB226" s="75" t="s">
        <v>70</v>
      </c>
      <c r="BC226" s="8">
        <v>3.6666666666666998</v>
      </c>
      <c r="BD226" s="65" t="s">
        <v>160</v>
      </c>
      <c r="BE226" s="8">
        <v>75.7939929461605</v>
      </c>
      <c r="BF226" s="74" t="s">
        <v>160</v>
      </c>
      <c r="BG226" s="8">
        <v>1.5158798589232101</v>
      </c>
      <c r="BH226" s="75" t="s">
        <v>70</v>
      </c>
      <c r="BI226" s="74" t="s">
        <v>160</v>
      </c>
      <c r="BJ226" s="8">
        <v>7.5795459047545819</v>
      </c>
      <c r="BK226" s="8">
        <v>14.636363636363637</v>
      </c>
      <c r="BL226" s="75" t="s">
        <v>70</v>
      </c>
      <c r="BM226" s="75" t="s">
        <v>151</v>
      </c>
      <c r="BN226" s="8">
        <v>6.6846994057381783</v>
      </c>
      <c r="BO226" s="8">
        <v>13.272727272727273</v>
      </c>
      <c r="BP226" s="75" t="s">
        <v>276</v>
      </c>
      <c r="BQ226" s="65" t="s">
        <v>160</v>
      </c>
      <c r="BR226" s="8">
        <v>6.3687006922235634</v>
      </c>
      <c r="BS226" s="8">
        <v>17.666666666666664</v>
      </c>
      <c r="BT226" s="66" t="s">
        <v>70</v>
      </c>
      <c r="BU226" s="75" t="s">
        <v>1472</v>
      </c>
      <c r="BV226" s="8">
        <v>6.2620621168300801</v>
      </c>
      <c r="BW226" s="8">
        <v>13.272727272727273</v>
      </c>
      <c r="BX226" s="66" t="s">
        <v>276</v>
      </c>
      <c r="BY226" s="75" t="s">
        <v>151</v>
      </c>
      <c r="BZ226" s="8">
        <v>5.6339526290269104</v>
      </c>
      <c r="CA226" s="8">
        <v>16</v>
      </c>
      <c r="CB226" s="8"/>
      <c r="CC226" s="59" t="s">
        <v>4395</v>
      </c>
      <c r="CD226" s="59" t="s">
        <v>4396</v>
      </c>
      <c r="CE226" s="555">
        <v>87.076746038740637</v>
      </c>
      <c r="CF226" s="555">
        <v>78.683715545621752</v>
      </c>
      <c r="CG226" s="555"/>
      <c r="CH226" s="555"/>
      <c r="CI226" s="408"/>
      <c r="CJ226" s="408"/>
      <c r="CK226" s="555"/>
      <c r="CL226" s="8"/>
      <c r="CM226" s="8"/>
      <c r="CN226" s="8"/>
    </row>
    <row r="227" spans="1:92" x14ac:dyDescent="0.45">
      <c r="A227" s="9">
        <v>201</v>
      </c>
      <c r="B227" s="9" t="s">
        <v>1094</v>
      </c>
      <c r="C227" s="224" t="s">
        <v>1800</v>
      </c>
      <c r="D227" s="63"/>
      <c r="E227" s="245" t="s">
        <v>1938</v>
      </c>
      <c r="F227" s="56" t="s">
        <v>1871</v>
      </c>
      <c r="G227" s="224"/>
      <c r="H227" s="9"/>
      <c r="I227" s="60">
        <v>119.33530150961786</v>
      </c>
      <c r="J227" s="60">
        <v>83.771801059731743</v>
      </c>
      <c r="K227" s="60">
        <v>117.75470148962293</v>
      </c>
      <c r="L227" s="47">
        <v>1185.2418808584118</v>
      </c>
      <c r="M227" s="47">
        <v>1114.8848882707364</v>
      </c>
      <c r="N227" s="47">
        <v>1061.6184576879382</v>
      </c>
      <c r="O227" s="59">
        <v>9.0436941747374533</v>
      </c>
      <c r="P227" s="59">
        <v>78.407129187555086</v>
      </c>
      <c r="Q227" s="59">
        <v>34.146524660463548</v>
      </c>
      <c r="R227" s="58"/>
      <c r="S227" s="55" t="s">
        <v>1522</v>
      </c>
      <c r="T227" s="8">
        <v>11.740177135865608</v>
      </c>
      <c r="U227" s="55" t="s">
        <v>1522</v>
      </c>
      <c r="V227" s="8">
        <v>7.8267847572437388</v>
      </c>
      <c r="W227" s="69" t="s">
        <v>5475</v>
      </c>
      <c r="X227" s="8">
        <v>10</v>
      </c>
      <c r="Y227" s="62" t="s">
        <v>640</v>
      </c>
      <c r="Z227" s="8">
        <v>21.883677764183126</v>
      </c>
      <c r="AA227" s="62" t="s">
        <v>640</v>
      </c>
      <c r="AB227" s="8">
        <v>9.9471262564468752</v>
      </c>
      <c r="AC227" s="55" t="s">
        <v>1522</v>
      </c>
      <c r="AD227" s="13" t="s">
        <v>640</v>
      </c>
      <c r="AE227" s="8">
        <v>8.6698121003004083</v>
      </c>
      <c r="AF227" s="8">
        <v>5.5333333333333332</v>
      </c>
      <c r="AG227" s="78" t="s">
        <v>1504</v>
      </c>
      <c r="AH227" s="62" t="s">
        <v>640</v>
      </c>
      <c r="AI227" s="8">
        <v>7.9509247418087341</v>
      </c>
      <c r="AJ227" s="8">
        <v>5.5333333333333332</v>
      </c>
      <c r="AK227" s="50" t="s">
        <v>1486</v>
      </c>
      <c r="AL227" s="13" t="s">
        <v>640</v>
      </c>
      <c r="AM227" s="8">
        <v>7.9509247418087341</v>
      </c>
      <c r="AN227" s="8">
        <v>5.5333333333333332</v>
      </c>
      <c r="AO227" s="65" t="s">
        <v>1488</v>
      </c>
      <c r="AP227" s="62" t="s">
        <v>640</v>
      </c>
      <c r="AQ227" s="8">
        <v>7.9509247418087341</v>
      </c>
      <c r="AR227" s="8">
        <v>5.5333333333333332</v>
      </c>
      <c r="AS227" s="52" t="s">
        <v>1507</v>
      </c>
      <c r="AT227" s="13" t="s">
        <v>640</v>
      </c>
      <c r="AU227" s="8">
        <v>7.9509247418087341</v>
      </c>
      <c r="AV227" s="8">
        <v>5.5333333333333332</v>
      </c>
      <c r="AW227" s="58"/>
      <c r="AX227" s="55" t="s">
        <v>1522</v>
      </c>
      <c r="AY227" s="8">
        <v>9.3773381659751749</v>
      </c>
      <c r="AZ227" s="55" t="s">
        <v>1522</v>
      </c>
      <c r="BA227" s="8">
        <v>3.1257793886583918</v>
      </c>
      <c r="BB227" s="78" t="s">
        <v>3596</v>
      </c>
      <c r="BC227" s="8">
        <v>2.6666666666666998</v>
      </c>
      <c r="BD227" s="13" t="s">
        <v>640</v>
      </c>
      <c r="BE227" s="8">
        <v>28.148781093438064</v>
      </c>
      <c r="BF227" s="62" t="s">
        <v>640</v>
      </c>
      <c r="BG227" s="8">
        <v>0.28148781093438063</v>
      </c>
      <c r="BH227" s="224" t="s">
        <v>1522</v>
      </c>
      <c r="BI227" s="62" t="s">
        <v>640</v>
      </c>
      <c r="BJ227" s="8">
        <v>3.7757274848864348</v>
      </c>
      <c r="BK227" s="8">
        <v>38.5</v>
      </c>
      <c r="BL227" s="78" t="s">
        <v>1504</v>
      </c>
      <c r="BM227" s="62" t="s">
        <v>640</v>
      </c>
      <c r="BN227" s="8">
        <v>3.322408320060938</v>
      </c>
      <c r="BO227" s="8">
        <v>38.5</v>
      </c>
      <c r="BP227" s="54" t="s">
        <v>1486</v>
      </c>
      <c r="BQ227" s="13" t="s">
        <v>640</v>
      </c>
      <c r="BR227" s="8">
        <v>3.322408320060938</v>
      </c>
      <c r="BS227" s="8">
        <v>38.5</v>
      </c>
      <c r="BT227" s="65" t="s">
        <v>1488</v>
      </c>
      <c r="BU227" s="62" t="s">
        <v>640</v>
      </c>
      <c r="BV227" s="8">
        <v>3.322408320060938</v>
      </c>
      <c r="BW227" s="8">
        <v>38.5</v>
      </c>
      <c r="BX227" s="52" t="s">
        <v>1507</v>
      </c>
      <c r="BY227" s="62" t="s">
        <v>640</v>
      </c>
      <c r="BZ227" s="8">
        <v>3.322408320060938</v>
      </c>
      <c r="CA227" s="8">
        <v>38.5</v>
      </c>
      <c r="CB227" s="8"/>
      <c r="CC227" s="59" t="s">
        <v>5651</v>
      </c>
      <c r="CD227" s="59"/>
      <c r="CE227" s="555">
        <v>34.146524660463548</v>
      </c>
      <c r="CF227" s="555">
        <v>24.201920275231114</v>
      </c>
      <c r="CG227" s="555"/>
      <c r="CH227" s="555"/>
      <c r="CI227" s="408"/>
      <c r="CJ227" s="408"/>
      <c r="CK227" s="555"/>
      <c r="CL227" s="8"/>
      <c r="CM227" s="8"/>
      <c r="CN227" s="8"/>
    </row>
    <row r="228" spans="1:92" x14ac:dyDescent="0.45">
      <c r="A228" s="9">
        <v>202</v>
      </c>
      <c r="B228" s="9" t="s">
        <v>1092</v>
      </c>
      <c r="C228" s="224" t="s">
        <v>1800</v>
      </c>
      <c r="D228" s="63"/>
      <c r="E228" s="245" t="s">
        <v>1938</v>
      </c>
      <c r="F228" s="56" t="s">
        <v>1871</v>
      </c>
      <c r="G228" s="224"/>
      <c r="H228" s="9"/>
      <c r="I228" s="60">
        <v>59.272500749810199</v>
      </c>
      <c r="J228" s="60">
        <v>95.626301209693779</v>
      </c>
      <c r="K228" s="60">
        <v>313.74910396899531</v>
      </c>
      <c r="L228" s="47">
        <v>1026.6754489574485</v>
      </c>
      <c r="M228" s="47">
        <v>1467.8287904941549</v>
      </c>
      <c r="N228" s="47">
        <v>1953.7508586146309</v>
      </c>
      <c r="O228" s="59">
        <v>27.318650753077897</v>
      </c>
      <c r="P228" s="59">
        <v>186.36525388845419</v>
      </c>
      <c r="Q228" s="59">
        <v>119.56067801305326</v>
      </c>
      <c r="R228" s="58"/>
      <c r="S228" s="12" t="s">
        <v>161</v>
      </c>
      <c r="T228" s="8">
        <v>6.9272500749810195</v>
      </c>
      <c r="U228" s="53" t="s">
        <v>45</v>
      </c>
      <c r="V228" s="8">
        <v>5.0626111610984577</v>
      </c>
      <c r="W228" s="53" t="s">
        <v>45</v>
      </c>
      <c r="X228" s="8">
        <v>8.89</v>
      </c>
      <c r="Y228" s="224" t="s">
        <v>772</v>
      </c>
      <c r="Z228" s="8">
        <v>22.338100269931672</v>
      </c>
      <c r="AA228" s="62" t="s">
        <v>52</v>
      </c>
      <c r="AB228" s="8">
        <v>16.246696616023979</v>
      </c>
      <c r="AC228" s="53" t="s">
        <v>45</v>
      </c>
      <c r="AD228" s="13" t="s">
        <v>52</v>
      </c>
      <c r="AE228" s="8">
        <v>6.8219055023226973</v>
      </c>
      <c r="AF228" s="8">
        <v>4.45</v>
      </c>
      <c r="AG228" s="56" t="s">
        <v>45</v>
      </c>
      <c r="AH228" s="224" t="s">
        <v>772</v>
      </c>
      <c r="AI228" s="8">
        <v>6.178150522931368</v>
      </c>
      <c r="AJ228" s="8">
        <v>8.2249999999999996</v>
      </c>
      <c r="AK228" s="12" t="s">
        <v>161</v>
      </c>
      <c r="AL228" s="13" t="s">
        <v>52</v>
      </c>
      <c r="AM228" s="8">
        <v>6.1699809319945453</v>
      </c>
      <c r="AN228" s="8">
        <v>5.245454545454546</v>
      </c>
      <c r="AO228" s="12" t="s">
        <v>161</v>
      </c>
      <c r="AP228" s="224" t="s">
        <v>772</v>
      </c>
      <c r="AQ228" s="8">
        <v>5.7150734239218091</v>
      </c>
      <c r="AR228" s="8">
        <v>9.418181818181818</v>
      </c>
      <c r="AS228" s="53" t="s">
        <v>45</v>
      </c>
      <c r="AT228" s="13" t="s">
        <v>1521</v>
      </c>
      <c r="AU228" s="8">
        <v>3.9910290246277786</v>
      </c>
      <c r="AV228" s="8">
        <v>5.75</v>
      </c>
      <c r="AW228" s="58"/>
      <c r="AX228" s="12" t="s">
        <v>161</v>
      </c>
      <c r="AY228" s="8">
        <v>7.1643400779802606</v>
      </c>
      <c r="AZ228" s="12" t="s">
        <v>161</v>
      </c>
      <c r="BA228" s="8">
        <v>2.3881133593267534</v>
      </c>
      <c r="BB228" s="56" t="s">
        <v>45</v>
      </c>
      <c r="BC228" s="8">
        <v>3.5</v>
      </c>
      <c r="BD228" s="13" t="s">
        <v>52</v>
      </c>
      <c r="BE228" s="8">
        <v>51.085263133589621</v>
      </c>
      <c r="BF228" s="62" t="s">
        <v>52</v>
      </c>
      <c r="BG228" s="8">
        <v>0.72978947333699462</v>
      </c>
      <c r="BH228" s="56" t="s">
        <v>45</v>
      </c>
      <c r="BI228" s="62" t="s">
        <v>52</v>
      </c>
      <c r="BJ228" s="8">
        <v>4.3765220725471874</v>
      </c>
      <c r="BK228" s="8">
        <v>21</v>
      </c>
      <c r="BL228" s="63" t="s">
        <v>161</v>
      </c>
      <c r="BM228" s="62" t="s">
        <v>52</v>
      </c>
      <c r="BN228" s="8">
        <v>3.7408119641673889</v>
      </c>
      <c r="BO228" s="8">
        <v>36</v>
      </c>
      <c r="BP228" s="56" t="s">
        <v>45</v>
      </c>
      <c r="BQ228" s="55" t="s">
        <v>772</v>
      </c>
      <c r="BR228" s="8">
        <v>3.6384279025712423</v>
      </c>
      <c r="BS228" s="8">
        <v>16.714285714285715</v>
      </c>
      <c r="BT228" s="12" t="s">
        <v>161</v>
      </c>
      <c r="BU228" s="224" t="s">
        <v>772</v>
      </c>
      <c r="BV228" s="8">
        <v>3.3127244818384876</v>
      </c>
      <c r="BW228" s="8">
        <v>28.5</v>
      </c>
      <c r="BX228" s="12" t="s">
        <v>161</v>
      </c>
      <c r="BY228" s="62" t="s">
        <v>1521</v>
      </c>
      <c r="BZ228" s="8">
        <v>2.456574447921501</v>
      </c>
      <c r="CA228" s="8">
        <v>36</v>
      </c>
      <c r="CB228" s="8"/>
      <c r="CC228" s="59" t="s">
        <v>5652</v>
      </c>
      <c r="CD228" s="59"/>
      <c r="CE228" s="555">
        <v>119.56067801305326</v>
      </c>
      <c r="CF228" s="555">
        <v>83.897643472310904</v>
      </c>
      <c r="CG228" s="555"/>
      <c r="CH228" s="555"/>
      <c r="CI228" s="408"/>
      <c r="CJ228" s="408"/>
      <c r="CK228" s="7"/>
      <c r="CL228" s="8"/>
      <c r="CM228" s="8"/>
      <c r="CN228" s="8"/>
    </row>
    <row r="229" spans="1:92" x14ac:dyDescent="0.45">
      <c r="A229" s="9">
        <v>203</v>
      </c>
      <c r="B229" s="9" t="s">
        <v>1090</v>
      </c>
      <c r="C229" s="62" t="s">
        <v>1849</v>
      </c>
      <c r="D229" s="63"/>
      <c r="E229" s="245" t="s">
        <v>1925</v>
      </c>
      <c r="F229" s="75" t="s">
        <v>1995</v>
      </c>
      <c r="G229" s="224"/>
      <c r="H229" s="9"/>
      <c r="I229" s="60">
        <v>155.68910196950145</v>
      </c>
      <c r="J229" s="60">
        <v>116.96440147962545</v>
      </c>
      <c r="K229" s="60">
        <v>147.78610186952676</v>
      </c>
      <c r="L229" s="47">
        <v>2046.9246782339219</v>
      </c>
      <c r="M229" s="47">
        <v>1934.7744351140034</v>
      </c>
      <c r="N229" s="47">
        <v>1849.494835244484</v>
      </c>
      <c r="O229" s="59">
        <v>15.393299011793594</v>
      </c>
      <c r="P229" s="59">
        <v>285.18185179208382</v>
      </c>
      <c r="Q229" s="59">
        <v>162.37110503990033</v>
      </c>
      <c r="R229" s="58"/>
      <c r="S229" s="55" t="s">
        <v>101</v>
      </c>
      <c r="T229" s="8">
        <v>19.682692236340174</v>
      </c>
      <c r="U229" s="55" t="s">
        <v>101</v>
      </c>
      <c r="V229" s="8">
        <v>12.301682647712608</v>
      </c>
      <c r="W229" s="13" t="s">
        <v>127</v>
      </c>
      <c r="X229" s="8">
        <v>10</v>
      </c>
      <c r="Y229" s="224" t="s">
        <v>82</v>
      </c>
      <c r="Z229" s="8">
        <v>85.072115063530774</v>
      </c>
      <c r="AA229" s="224" t="s">
        <v>82</v>
      </c>
      <c r="AB229" s="8">
        <v>30.382898236975279</v>
      </c>
      <c r="AC229" s="55" t="s">
        <v>101</v>
      </c>
      <c r="AD229" s="55" t="s">
        <v>82</v>
      </c>
      <c r="AE229" s="8">
        <v>18.526363424344023</v>
      </c>
      <c r="AF229" s="8">
        <v>8.1333333333333329</v>
      </c>
      <c r="AG229" s="62" t="s">
        <v>127</v>
      </c>
      <c r="AH229" s="224" t="s">
        <v>82</v>
      </c>
      <c r="AI229" s="8">
        <v>18.176775083895027</v>
      </c>
      <c r="AJ229" s="8">
        <v>7.8</v>
      </c>
      <c r="AK229" s="55" t="s">
        <v>101</v>
      </c>
      <c r="AL229" s="49" t="s">
        <v>182</v>
      </c>
      <c r="AM229" s="8">
        <v>16.453355094757594</v>
      </c>
      <c r="AN229" s="8">
        <v>7.8333333333333339</v>
      </c>
      <c r="AO229" s="13" t="s">
        <v>127</v>
      </c>
      <c r="AP229" s="246" t="s">
        <v>182</v>
      </c>
      <c r="AQ229" s="8">
        <v>15.997649517153468</v>
      </c>
      <c r="AR229" s="8">
        <v>7.5</v>
      </c>
      <c r="AS229" s="55" t="s">
        <v>101</v>
      </c>
      <c r="AT229" s="55" t="s">
        <v>772</v>
      </c>
      <c r="AU229" s="8">
        <v>15.460972793716945</v>
      </c>
      <c r="AV229" s="8">
        <v>7.9333333333333336</v>
      </c>
      <c r="AW229" s="58"/>
      <c r="AX229" s="55" t="s">
        <v>101</v>
      </c>
      <c r="AY229" s="8">
        <v>20.429999925793783</v>
      </c>
      <c r="AZ229" s="55" t="s">
        <v>101</v>
      </c>
      <c r="BA229" s="8">
        <v>5.1074999814484459</v>
      </c>
      <c r="BB229" s="224" t="s">
        <v>101</v>
      </c>
      <c r="BC229" s="8">
        <v>3</v>
      </c>
      <c r="BD229" s="55" t="s">
        <v>82</v>
      </c>
      <c r="BE229" s="8">
        <v>110.29374958259002</v>
      </c>
      <c r="BF229" s="224" t="s">
        <v>82</v>
      </c>
      <c r="BG229" s="8">
        <v>2.0053409015016368</v>
      </c>
      <c r="BH229" s="224" t="s">
        <v>101</v>
      </c>
      <c r="BI229" s="224" t="s">
        <v>82</v>
      </c>
      <c r="BJ229" s="8">
        <v>10.548168064266115</v>
      </c>
      <c r="BK229" s="8">
        <v>19.333333333333332</v>
      </c>
      <c r="BL229" s="224" t="s">
        <v>101</v>
      </c>
      <c r="BM229" s="246" t="s">
        <v>182</v>
      </c>
      <c r="BN229" s="8">
        <v>9.6059805678644761</v>
      </c>
      <c r="BO229" s="8">
        <v>19.333333333333332</v>
      </c>
      <c r="BP229" s="224" t="s">
        <v>101</v>
      </c>
      <c r="BQ229" s="55" t="s">
        <v>772</v>
      </c>
      <c r="BR229" s="8">
        <v>8.6637930714628375</v>
      </c>
      <c r="BS229" s="8">
        <v>19.333333333333332</v>
      </c>
      <c r="BT229" s="13" t="s">
        <v>127</v>
      </c>
      <c r="BU229" s="224" t="s">
        <v>82</v>
      </c>
      <c r="BV229" s="8">
        <v>8.3501644456127782</v>
      </c>
      <c r="BW229" s="8">
        <v>28.5</v>
      </c>
      <c r="BX229" s="13" t="s">
        <v>127</v>
      </c>
      <c r="BY229" s="246" t="s">
        <v>182</v>
      </c>
      <c r="BZ229" s="8">
        <v>7.7110197112116676</v>
      </c>
      <c r="CA229" s="8">
        <v>28.5</v>
      </c>
      <c r="CB229" s="8"/>
      <c r="CC229" s="59" t="s">
        <v>4397</v>
      </c>
      <c r="CD229" s="59" t="s">
        <v>4398</v>
      </c>
      <c r="CE229" s="555">
        <v>107.93714936477211</v>
      </c>
      <c r="CF229" s="555">
        <v>97.431340948644618</v>
      </c>
      <c r="CG229" s="555" t="s">
        <v>5653</v>
      </c>
      <c r="CH229" s="555"/>
      <c r="CI229" s="408">
        <v>162.37110503990033</v>
      </c>
      <c r="CJ229" s="408">
        <v>125.41023977122488</v>
      </c>
      <c r="CK229" s="7"/>
      <c r="CL229" s="8"/>
      <c r="CM229" s="8"/>
      <c r="CN229" s="8"/>
    </row>
    <row r="230" spans="1:92" x14ac:dyDescent="0.45">
      <c r="A230" s="9">
        <v>204</v>
      </c>
      <c r="B230" s="9" t="s">
        <v>1088</v>
      </c>
      <c r="C230" s="245" t="s">
        <v>1788</v>
      </c>
      <c r="D230" s="63"/>
      <c r="E230" s="243" t="s">
        <v>1902</v>
      </c>
      <c r="F230" s="56" t="s">
        <v>1903</v>
      </c>
      <c r="G230" s="224"/>
      <c r="H230" s="9"/>
      <c r="I230" s="60">
        <v>97.206901229688725</v>
      </c>
      <c r="J230" s="60">
        <v>108.27110136965329</v>
      </c>
      <c r="K230" s="60">
        <v>120.12560151961533</v>
      </c>
      <c r="L230" s="47">
        <v>1108.5905287029386</v>
      </c>
      <c r="M230" s="47">
        <v>1169.2215714223234</v>
      </c>
      <c r="N230" s="47">
        <v>1220.1053839119859</v>
      </c>
      <c r="O230" s="59">
        <v>11.723243661502693</v>
      </c>
      <c r="P230" s="59">
        <v>113.85857993204667</v>
      </c>
      <c r="Q230" s="59">
        <v>65.337778253451432</v>
      </c>
      <c r="R230" s="58"/>
      <c r="S230" s="67" t="s">
        <v>38</v>
      </c>
      <c r="T230" s="8">
        <v>3.9162070368906616</v>
      </c>
      <c r="U230" s="67" t="s">
        <v>38</v>
      </c>
      <c r="V230" s="8">
        <v>7.8324140737813233</v>
      </c>
      <c r="W230" s="67" t="s">
        <v>38</v>
      </c>
      <c r="X230" s="8">
        <v>12</v>
      </c>
      <c r="Y230" s="57" t="s">
        <v>194</v>
      </c>
      <c r="Z230" s="8">
        <v>39.882760491875487</v>
      </c>
      <c r="AA230" s="57" t="s">
        <v>194</v>
      </c>
      <c r="AB230" s="8">
        <v>12.085684997538028</v>
      </c>
      <c r="AC230" s="67" t="s">
        <v>38</v>
      </c>
      <c r="AD230" s="51" t="s">
        <v>194</v>
      </c>
      <c r="AE230" s="8">
        <v>9.7122079195487956</v>
      </c>
      <c r="AF230" s="8">
        <v>7.4666666666666668</v>
      </c>
      <c r="AG230" s="245" t="s">
        <v>38</v>
      </c>
      <c r="AH230" s="54" t="s">
        <v>1474</v>
      </c>
      <c r="AI230" s="8">
        <v>9.1842724983456865</v>
      </c>
      <c r="AJ230" s="8">
        <v>7.3666666666666671</v>
      </c>
      <c r="AK230" s="13" t="s">
        <v>127</v>
      </c>
      <c r="AL230" s="51" t="s">
        <v>194</v>
      </c>
      <c r="AM230" s="8">
        <v>8.9378898553370671</v>
      </c>
      <c r="AN230" s="8">
        <v>8.3000000000000007</v>
      </c>
      <c r="AO230" s="13" t="s">
        <v>127</v>
      </c>
      <c r="AP230" s="54" t="s">
        <v>1474</v>
      </c>
      <c r="AQ230" s="8">
        <v>8.4541635046113708</v>
      </c>
      <c r="AR230" s="8">
        <v>8.1999999999999993</v>
      </c>
      <c r="AS230" s="67" t="s">
        <v>38</v>
      </c>
      <c r="AT230" s="69" t="s">
        <v>1478</v>
      </c>
      <c r="AU230" s="8">
        <v>7.6601472977818466</v>
      </c>
      <c r="AV230" s="8">
        <v>6.7777777777777786</v>
      </c>
      <c r="AW230" s="58"/>
      <c r="AX230" s="67" t="s">
        <v>38</v>
      </c>
      <c r="AY230" s="8">
        <v>3.2746414887747162</v>
      </c>
      <c r="AZ230" s="67" t="s">
        <v>38</v>
      </c>
      <c r="BA230" s="8">
        <v>3.2746414887747162</v>
      </c>
      <c r="BB230" s="245" t="s">
        <v>38</v>
      </c>
      <c r="BC230" s="8">
        <v>3</v>
      </c>
      <c r="BD230" s="51" t="s">
        <v>194</v>
      </c>
      <c r="BE230" s="8">
        <v>51.547588639438139</v>
      </c>
      <c r="BF230" s="57" t="s">
        <v>194</v>
      </c>
      <c r="BG230" s="8">
        <v>0.85912647732396896</v>
      </c>
      <c r="BH230" s="245" t="s">
        <v>38</v>
      </c>
      <c r="BI230" s="57" t="s">
        <v>194</v>
      </c>
      <c r="BJ230" s="8">
        <v>5.5733532578539267</v>
      </c>
      <c r="BK230" s="8">
        <v>21</v>
      </c>
      <c r="BL230" s="245" t="s">
        <v>38</v>
      </c>
      <c r="BM230" s="54" t="s">
        <v>1474</v>
      </c>
      <c r="BN230" s="8">
        <v>5.2724747540477477</v>
      </c>
      <c r="BO230" s="8">
        <v>21</v>
      </c>
      <c r="BP230" s="62" t="s">
        <v>127</v>
      </c>
      <c r="BQ230" s="51" t="s">
        <v>194</v>
      </c>
      <c r="BR230" s="8">
        <v>4.4649556728647113</v>
      </c>
      <c r="BS230" s="8">
        <v>31</v>
      </c>
      <c r="BT230" s="13" t="s">
        <v>127</v>
      </c>
      <c r="BU230" s="54" t="s">
        <v>1474</v>
      </c>
      <c r="BV230" s="8">
        <v>4.2611347509314932</v>
      </c>
      <c r="BW230" s="8">
        <v>31</v>
      </c>
      <c r="BX230" s="67" t="s">
        <v>38</v>
      </c>
      <c r="BY230" s="78" t="s">
        <v>1478</v>
      </c>
      <c r="BZ230" s="8">
        <v>4.2180005558246956</v>
      </c>
      <c r="CA230" s="8">
        <v>14.333333333333334</v>
      </c>
      <c r="CB230" s="8"/>
      <c r="CC230" s="59" t="s">
        <v>5654</v>
      </c>
      <c r="CD230" s="59"/>
      <c r="CE230" s="555">
        <v>65.337778253451432</v>
      </c>
      <c r="CF230" s="555">
        <v>47.634896309159537</v>
      </c>
      <c r="CG230" s="555"/>
      <c r="CH230" s="555"/>
      <c r="CI230" s="408"/>
      <c r="CJ230" s="408"/>
      <c r="CK230" s="7"/>
      <c r="CL230" s="8"/>
      <c r="CM230" s="8"/>
      <c r="CN230" s="8"/>
    </row>
    <row r="231" spans="1:92" x14ac:dyDescent="0.45">
      <c r="A231" s="9">
        <v>205</v>
      </c>
      <c r="B231" s="9" t="s">
        <v>39</v>
      </c>
      <c r="C231" s="245" t="s">
        <v>1850</v>
      </c>
      <c r="D231" s="73" t="s">
        <v>1802</v>
      </c>
      <c r="E231" s="56"/>
      <c r="F231" s="62" t="s">
        <v>1996</v>
      </c>
      <c r="G231" s="61" t="s">
        <v>1807</v>
      </c>
      <c r="H231" s="9"/>
      <c r="I231" s="60">
        <v>139.09280175955459</v>
      </c>
      <c r="J231" s="60">
        <v>173.86600219944324</v>
      </c>
      <c r="K231" s="60">
        <v>154.89880195950397</v>
      </c>
      <c r="L231" s="47">
        <v>2282.6326173865582</v>
      </c>
      <c r="M231" s="47">
        <v>2412.0052838879765</v>
      </c>
      <c r="N231" s="47">
        <v>2520.7631633208425</v>
      </c>
      <c r="O231" s="59">
        <v>22.809557725111667</v>
      </c>
      <c r="P231" s="59">
        <v>373.17471547745185</v>
      </c>
      <c r="Q231" s="59">
        <v>202.95049107945999</v>
      </c>
      <c r="R231" s="58"/>
      <c r="S231" s="67" t="s">
        <v>1509</v>
      </c>
      <c r="T231" s="8">
        <v>13.518352158359912</v>
      </c>
      <c r="U231" s="67" t="s">
        <v>38</v>
      </c>
      <c r="V231" s="8">
        <v>10.345568105573275</v>
      </c>
      <c r="W231" s="67" t="s">
        <v>38</v>
      </c>
      <c r="X231" s="8">
        <v>12</v>
      </c>
      <c r="Y231" s="78" t="s">
        <v>79</v>
      </c>
      <c r="Z231" s="8">
        <v>98.364961231688213</v>
      </c>
      <c r="AA231" s="57" t="s">
        <v>0</v>
      </c>
      <c r="AB231" s="8">
        <v>28.294750828101392</v>
      </c>
      <c r="AC231" s="67" t="s">
        <v>38</v>
      </c>
      <c r="AD231" s="51" t="s">
        <v>0</v>
      </c>
      <c r="AE231" s="8">
        <v>16.360453805143866</v>
      </c>
      <c r="AF231" s="8">
        <v>6.2666666666666675</v>
      </c>
      <c r="AG231" s="245" t="s">
        <v>38</v>
      </c>
      <c r="AH231" s="78" t="s">
        <v>79</v>
      </c>
      <c r="AI231" s="8">
        <v>15.396883481740582</v>
      </c>
      <c r="AJ231" s="8">
        <v>12.1</v>
      </c>
      <c r="AK231" s="67" t="s">
        <v>1509</v>
      </c>
      <c r="AL231" s="51" t="s">
        <v>0</v>
      </c>
      <c r="AM231" s="8">
        <v>14.715514169044033</v>
      </c>
      <c r="AN231" s="8">
        <v>7.1000000000000005</v>
      </c>
      <c r="AO231" s="67" t="s">
        <v>38</v>
      </c>
      <c r="AP231" s="57" t="s">
        <v>1738</v>
      </c>
      <c r="AQ231" s="8">
        <v>13.802355523393333</v>
      </c>
      <c r="AR231" s="8">
        <v>5.177777777777778</v>
      </c>
      <c r="AS231" s="67" t="s">
        <v>1509</v>
      </c>
      <c r="AT231" s="69" t="s">
        <v>79</v>
      </c>
      <c r="AU231" s="8">
        <v>13.687477045404796</v>
      </c>
      <c r="AV231" s="8">
        <v>14.1</v>
      </c>
      <c r="AW231" s="58"/>
      <c r="AX231" s="67" t="s">
        <v>1509</v>
      </c>
      <c r="AY231" s="8">
        <v>10.764314683520732</v>
      </c>
      <c r="AZ231" s="67" t="s">
        <v>38</v>
      </c>
      <c r="BA231" s="8">
        <v>4.2547715611735777</v>
      </c>
      <c r="BB231" s="245" t="s">
        <v>38</v>
      </c>
      <c r="BC231" s="8">
        <v>3</v>
      </c>
      <c r="BD231" s="69" t="s">
        <v>79</v>
      </c>
      <c r="BE231" s="8">
        <v>109.49238537245259</v>
      </c>
      <c r="BF231" s="78" t="s">
        <v>79</v>
      </c>
      <c r="BG231" s="8">
        <v>1.6844982364992707</v>
      </c>
      <c r="BH231" s="245" t="s">
        <v>38</v>
      </c>
      <c r="BI231" s="78" t="s">
        <v>79</v>
      </c>
      <c r="BJ231" s="8">
        <v>8.8976074646123564</v>
      </c>
      <c r="BK231" s="8">
        <v>22.666666666666668</v>
      </c>
      <c r="BL231" s="245" t="s">
        <v>38</v>
      </c>
      <c r="BM231" s="57" t="s">
        <v>0</v>
      </c>
      <c r="BN231" s="8">
        <v>8.3692941007703645</v>
      </c>
      <c r="BO231" s="8">
        <v>17.666666666666668</v>
      </c>
      <c r="BP231" s="245" t="s">
        <v>1509</v>
      </c>
      <c r="BQ231" s="69" t="s">
        <v>79</v>
      </c>
      <c r="BR231" s="8">
        <v>7.7616725980712715</v>
      </c>
      <c r="BS231" s="8">
        <v>25.375</v>
      </c>
      <c r="BT231" s="67" t="s">
        <v>1509</v>
      </c>
      <c r="BU231" s="57" t="s">
        <v>0</v>
      </c>
      <c r="BV231" s="8">
        <v>7.302361343428931</v>
      </c>
      <c r="BW231" s="8">
        <v>19.75</v>
      </c>
      <c r="BX231" s="67" t="s">
        <v>38</v>
      </c>
      <c r="BY231" s="54" t="s">
        <v>1474</v>
      </c>
      <c r="BZ231" s="8">
        <v>7.1134598106699469</v>
      </c>
      <c r="CA231" s="8">
        <v>21</v>
      </c>
      <c r="CB231" s="8"/>
      <c r="CC231" s="59" t="s">
        <v>4399</v>
      </c>
      <c r="CD231" s="59" t="s">
        <v>4400</v>
      </c>
      <c r="CE231" s="555">
        <v>119.33767215962655</v>
      </c>
      <c r="CF231" s="555">
        <v>107.50213862635556</v>
      </c>
      <c r="CG231" s="555" t="s">
        <v>5655</v>
      </c>
      <c r="CH231" s="555" t="s">
        <v>5656</v>
      </c>
      <c r="CI231" s="408">
        <v>202.95049107945999</v>
      </c>
      <c r="CJ231" s="408">
        <v>163.97657258816713</v>
      </c>
      <c r="CK231" s="7"/>
      <c r="CL231" s="8"/>
      <c r="CM231" s="8"/>
      <c r="CN231" s="8"/>
    </row>
    <row r="232" spans="1:92" x14ac:dyDescent="0.45">
      <c r="A232" s="9">
        <v>206</v>
      </c>
      <c r="B232" s="9" t="s">
        <v>1086</v>
      </c>
      <c r="C232" s="62" t="s">
        <v>1790</v>
      </c>
      <c r="D232" s="63"/>
      <c r="E232" s="56" t="s">
        <v>1798</v>
      </c>
      <c r="F232" s="75"/>
      <c r="G232" s="75" t="s">
        <v>1789</v>
      </c>
      <c r="H232" s="9"/>
      <c r="I232" s="60">
        <v>115.38380145963052</v>
      </c>
      <c r="J232" s="60">
        <v>113.01290142963811</v>
      </c>
      <c r="K232" s="60">
        <v>189.67200239939262</v>
      </c>
      <c r="L232" s="47">
        <v>1689.3143461786215</v>
      </c>
      <c r="M232" s="47">
        <v>1828.8751748510845</v>
      </c>
      <c r="N232" s="47">
        <v>1948.7805682481533</v>
      </c>
      <c r="O232" s="59">
        <v>19.190647604143599</v>
      </c>
      <c r="P232" s="59">
        <v>220.68697142576244</v>
      </c>
      <c r="Q232" s="59">
        <v>123.30938418743102</v>
      </c>
      <c r="R232" s="58"/>
      <c r="S232" s="66" t="s">
        <v>276</v>
      </c>
      <c r="T232" s="8">
        <v>5.6153520583852208</v>
      </c>
      <c r="U232" s="65" t="s">
        <v>66</v>
      </c>
      <c r="V232" s="8">
        <v>8.9230280875778316</v>
      </c>
      <c r="W232" s="66" t="s">
        <v>276</v>
      </c>
      <c r="X232" s="8">
        <v>12.727</v>
      </c>
      <c r="Y232" s="78" t="s">
        <v>1476</v>
      </c>
      <c r="Z232" s="8">
        <v>58.691900729815259</v>
      </c>
      <c r="AA232" s="54" t="s">
        <v>40</v>
      </c>
      <c r="AB232" s="8">
        <v>17.464266882908223</v>
      </c>
      <c r="AC232" s="65" t="s">
        <v>66</v>
      </c>
      <c r="AD232" s="50" t="s">
        <v>40</v>
      </c>
      <c r="AE232" s="8">
        <v>11.499714651532251</v>
      </c>
      <c r="AF232" s="8">
        <v>8.9499999999999993</v>
      </c>
      <c r="AG232" s="74" t="s">
        <v>66</v>
      </c>
      <c r="AH232" s="78" t="s">
        <v>1473</v>
      </c>
      <c r="AI232" s="8">
        <v>11.372645981349573</v>
      </c>
      <c r="AJ232" s="8">
        <v>9.0500000000000007</v>
      </c>
      <c r="AK232" s="65" t="s">
        <v>66</v>
      </c>
      <c r="AL232" s="69" t="s">
        <v>1476</v>
      </c>
      <c r="AM232" s="8">
        <v>10.453043495632576</v>
      </c>
      <c r="AN232" s="8">
        <v>10.95</v>
      </c>
      <c r="AO232" s="66" t="s">
        <v>276</v>
      </c>
      <c r="AP232" s="54" t="s">
        <v>40</v>
      </c>
      <c r="AQ232" s="8">
        <v>10.139190636780086</v>
      </c>
      <c r="AR232" s="8">
        <v>6.628571428571429</v>
      </c>
      <c r="AS232" s="66" t="s">
        <v>276</v>
      </c>
      <c r="AT232" s="69" t="s">
        <v>1473</v>
      </c>
      <c r="AU232" s="8">
        <v>9.9885020285901476</v>
      </c>
      <c r="AV232" s="8">
        <v>6.7285714285714286</v>
      </c>
      <c r="AW232" s="58"/>
      <c r="AX232" s="66" t="s">
        <v>276</v>
      </c>
      <c r="AY232" s="8">
        <v>4.7499735474379916</v>
      </c>
      <c r="AZ232" s="65" t="s">
        <v>66</v>
      </c>
      <c r="BA232" s="8">
        <v>3.9999788379503936</v>
      </c>
      <c r="BB232" s="75" t="s">
        <v>276</v>
      </c>
      <c r="BC232" s="8">
        <v>3</v>
      </c>
      <c r="BD232" s="69" t="s">
        <v>1476</v>
      </c>
      <c r="BE232" s="8">
        <v>75.999470948759836</v>
      </c>
      <c r="BF232" s="54" t="s">
        <v>5547</v>
      </c>
      <c r="BG232" s="8">
        <v>1.3555461502001749</v>
      </c>
      <c r="BH232" s="74" t="s">
        <v>66</v>
      </c>
      <c r="BI232" s="54" t="s">
        <v>40</v>
      </c>
      <c r="BJ232" s="8">
        <v>6.4254936431017757</v>
      </c>
      <c r="BK232" s="8">
        <v>23.5</v>
      </c>
      <c r="BL232" s="74" t="s">
        <v>66</v>
      </c>
      <c r="BM232" s="78" t="s">
        <v>1473</v>
      </c>
      <c r="BN232" s="8">
        <v>6.4254936431017757</v>
      </c>
      <c r="BO232" s="8">
        <v>23.5</v>
      </c>
      <c r="BP232" s="74" t="s">
        <v>66</v>
      </c>
      <c r="BQ232" s="69" t="s">
        <v>1476</v>
      </c>
      <c r="BR232" s="8">
        <v>5.7560640113847699</v>
      </c>
      <c r="BS232" s="8">
        <v>41</v>
      </c>
      <c r="BT232" s="66" t="s">
        <v>276</v>
      </c>
      <c r="BU232" s="54" t="s">
        <v>40</v>
      </c>
      <c r="BV232" s="8">
        <v>5.296840281012364</v>
      </c>
      <c r="BW232" s="8">
        <v>16</v>
      </c>
      <c r="BX232" s="66" t="s">
        <v>276</v>
      </c>
      <c r="BY232" s="78" t="s">
        <v>1473</v>
      </c>
      <c r="BZ232" s="8">
        <v>5.296840281012364</v>
      </c>
      <c r="CA232" s="8">
        <v>16</v>
      </c>
      <c r="CB232" s="8"/>
      <c r="CC232" s="59" t="s">
        <v>4401</v>
      </c>
      <c r="CD232" s="59" t="s">
        <v>4402</v>
      </c>
      <c r="CE232" s="555">
        <v>110.73292207248306</v>
      </c>
      <c r="CF232" s="555">
        <v>95.416052757081587</v>
      </c>
      <c r="CG232" s="555"/>
      <c r="CH232" s="555"/>
      <c r="CI232" s="408"/>
      <c r="CJ232" s="408"/>
      <c r="CK232" s="555"/>
      <c r="CL232" s="8"/>
      <c r="CM232" s="8"/>
      <c r="CN232" s="8"/>
    </row>
    <row r="233" spans="1:92" x14ac:dyDescent="0.45">
      <c r="A233" s="9">
        <v>207</v>
      </c>
      <c r="B233" s="9" t="s">
        <v>1084</v>
      </c>
      <c r="C233" s="78" t="s">
        <v>1851</v>
      </c>
      <c r="D233" s="247" t="s">
        <v>1799</v>
      </c>
      <c r="E233" s="244" t="s">
        <v>1805</v>
      </c>
      <c r="F233" s="56" t="s">
        <v>1997</v>
      </c>
      <c r="G233" s="78" t="s">
        <v>1793</v>
      </c>
      <c r="H233" s="9"/>
      <c r="I233" s="60">
        <v>124.86740157960016</v>
      </c>
      <c r="J233" s="60">
        <v>157.26970198949638</v>
      </c>
      <c r="K233" s="60">
        <v>140.67340177954952</v>
      </c>
      <c r="L233" s="47">
        <v>1857.2809369673928</v>
      </c>
      <c r="M233" s="47">
        <v>1968.8112636344686</v>
      </c>
      <c r="N233" s="47">
        <v>2062.838710478612</v>
      </c>
      <c r="O233" s="59">
        <v>19.025606771419071</v>
      </c>
      <c r="P233" s="59">
        <v>241.62153695294595</v>
      </c>
      <c r="Q233" s="59">
        <v>136.67823554585902</v>
      </c>
      <c r="R233" s="58"/>
      <c r="S233" s="14" t="s">
        <v>1491</v>
      </c>
      <c r="T233" s="8">
        <v>6.9936352758208074</v>
      </c>
      <c r="U233" s="14" t="s">
        <v>1491</v>
      </c>
      <c r="V233" s="8">
        <v>8.7420440947760092</v>
      </c>
      <c r="W233" s="67" t="s">
        <v>27</v>
      </c>
      <c r="X233" s="8">
        <v>15</v>
      </c>
      <c r="Y233" s="78" t="s">
        <v>1476</v>
      </c>
      <c r="Z233" s="8">
        <v>75.920440947760085</v>
      </c>
      <c r="AA233" s="243" t="s">
        <v>203</v>
      </c>
      <c r="AB233" s="8">
        <v>17.585934383861691</v>
      </c>
      <c r="AC233" s="14" t="s">
        <v>1491</v>
      </c>
      <c r="AD233" s="14" t="s">
        <v>203</v>
      </c>
      <c r="AE233" s="8">
        <v>12.69980715232264</v>
      </c>
      <c r="AF233" s="8">
        <v>5.3629629629629632</v>
      </c>
      <c r="AG233" s="245" t="s">
        <v>27</v>
      </c>
      <c r="AH233" s="243" t="s">
        <v>203</v>
      </c>
      <c r="AI233" s="8">
        <v>12.584296487406553</v>
      </c>
      <c r="AJ233" s="8">
        <v>4.6222222222222227</v>
      </c>
      <c r="AK233" s="14" t="s">
        <v>1491</v>
      </c>
      <c r="AL233" s="69" t="s">
        <v>1476</v>
      </c>
      <c r="AM233" s="8">
        <v>12.551223965016781</v>
      </c>
      <c r="AN233" s="8">
        <v>9.1444444444444439</v>
      </c>
      <c r="AO233" s="67" t="s">
        <v>27</v>
      </c>
      <c r="AP233" s="78" t="s">
        <v>1476</v>
      </c>
      <c r="AQ233" s="8">
        <v>12.430979188200428</v>
      </c>
      <c r="AR233" s="8">
        <v>8.0333333333333332</v>
      </c>
      <c r="AS233" s="14" t="s">
        <v>1491</v>
      </c>
      <c r="AT233" s="65" t="s">
        <v>1477</v>
      </c>
      <c r="AU233" s="8">
        <v>11.256947548381502</v>
      </c>
      <c r="AV233" s="8">
        <v>5.1629629629629639</v>
      </c>
      <c r="AW233" s="58"/>
      <c r="AX233" s="14" t="s">
        <v>1491</v>
      </c>
      <c r="AY233" s="8">
        <v>5.869828661604406</v>
      </c>
      <c r="AZ233" s="14" t="s">
        <v>1491</v>
      </c>
      <c r="BA233" s="8">
        <v>2.934914330802203</v>
      </c>
      <c r="BB233" s="245" t="s">
        <v>27</v>
      </c>
      <c r="BC233" s="8">
        <v>4</v>
      </c>
      <c r="BD233" s="69" t="s">
        <v>1476</v>
      </c>
      <c r="BE233" s="8">
        <v>98.39657323208813</v>
      </c>
      <c r="BF233" s="78" t="s">
        <v>1476</v>
      </c>
      <c r="BG233" s="8">
        <v>1.2299571654011017</v>
      </c>
      <c r="BH233" s="245" t="s">
        <v>27</v>
      </c>
      <c r="BI233" s="78" t="s">
        <v>1476</v>
      </c>
      <c r="BJ233" s="8">
        <v>7.1839094115611504</v>
      </c>
      <c r="BK233" s="8">
        <v>21</v>
      </c>
      <c r="BL233" s="243" t="s">
        <v>1491</v>
      </c>
      <c r="BM233" s="78" t="s">
        <v>1476</v>
      </c>
      <c r="BN233" s="8">
        <v>6.9363012308561043</v>
      </c>
      <c r="BO233" s="8">
        <v>23.857142857142858</v>
      </c>
      <c r="BP233" s="245" t="s">
        <v>27</v>
      </c>
      <c r="BQ233" s="14" t="s">
        <v>203</v>
      </c>
      <c r="BR233" s="8">
        <v>6.8636712456053059</v>
      </c>
      <c r="BS233" s="8">
        <v>12.25</v>
      </c>
      <c r="BT233" s="14" t="s">
        <v>1491</v>
      </c>
      <c r="BU233" s="243" t="s">
        <v>203</v>
      </c>
      <c r="BV233" s="8">
        <v>6.6610216156261606</v>
      </c>
      <c r="BW233" s="8">
        <v>13.857142857142858</v>
      </c>
      <c r="BX233" s="67" t="s">
        <v>27</v>
      </c>
      <c r="BY233" s="74" t="s">
        <v>1477</v>
      </c>
      <c r="BZ233" s="8">
        <v>6.6190330710820078</v>
      </c>
      <c r="CA233" s="8">
        <v>9.75</v>
      </c>
      <c r="CB233" s="8"/>
      <c r="CC233" s="59" t="s">
        <v>4403</v>
      </c>
      <c r="CD233" s="59" t="s">
        <v>4404</v>
      </c>
      <c r="CE233" s="555">
        <v>107.40000242951372</v>
      </c>
      <c r="CF233" s="555">
        <v>96.346263990817008</v>
      </c>
      <c r="CG233" s="555"/>
      <c r="CH233" s="555"/>
      <c r="CI233" s="408"/>
      <c r="CJ233" s="408"/>
      <c r="CK233" s="7"/>
      <c r="CL233" s="8"/>
      <c r="CM233" s="8"/>
      <c r="CN233" s="8"/>
    </row>
    <row r="234" spans="1:92" x14ac:dyDescent="0.45">
      <c r="A234" s="9">
        <v>208</v>
      </c>
      <c r="B234" s="9" t="s">
        <v>2</v>
      </c>
      <c r="C234" s="78" t="s">
        <v>1820</v>
      </c>
      <c r="D234" s="63"/>
      <c r="E234" s="56" t="s">
        <v>1931</v>
      </c>
      <c r="F234" s="62" t="s">
        <v>1932</v>
      </c>
      <c r="G234" s="54" t="s">
        <v>1824</v>
      </c>
      <c r="H234" s="61" t="s">
        <v>1801</v>
      </c>
      <c r="I234" s="60">
        <v>128.81890162958749</v>
      </c>
      <c r="J234" s="60">
        <v>226.81610286927369</v>
      </c>
      <c r="K234" s="60">
        <v>154.89880195950397</v>
      </c>
      <c r="L234" s="47">
        <v>2414.5742415890986</v>
      </c>
      <c r="M234" s="47">
        <v>2736.115060027782</v>
      </c>
      <c r="N234" s="47">
        <v>3023.9136895565753</v>
      </c>
      <c r="O234" s="59">
        <v>28.471813958240947</v>
      </c>
      <c r="P234" s="59">
        <v>422.28005515534591</v>
      </c>
      <c r="Q234" s="59">
        <v>245.91019504461207</v>
      </c>
      <c r="R234" s="58"/>
      <c r="S234" s="51" t="s">
        <v>1</v>
      </c>
      <c r="T234" s="8">
        <v>12.593701146662873</v>
      </c>
      <c r="U234" s="51" t="s">
        <v>1</v>
      </c>
      <c r="V234" s="8">
        <v>11.448819224238974</v>
      </c>
      <c r="W234" s="49" t="s">
        <v>196</v>
      </c>
      <c r="X234" s="8">
        <v>13.333</v>
      </c>
      <c r="Y234" s="78" t="s">
        <v>79</v>
      </c>
      <c r="Z234" s="8">
        <v>109.20787736885349</v>
      </c>
      <c r="AA234" s="78" t="s">
        <v>79</v>
      </c>
      <c r="AB234" s="8">
        <v>30.335521491348189</v>
      </c>
      <c r="AC234" s="51" t="s">
        <v>1</v>
      </c>
      <c r="AD234" s="69" t="s">
        <v>79</v>
      </c>
      <c r="AE234" s="8">
        <v>14.831512167601819</v>
      </c>
      <c r="AF234" s="8">
        <v>20.100000000000001</v>
      </c>
      <c r="AG234" s="57" t="s">
        <v>1</v>
      </c>
      <c r="AH234" s="57" t="s">
        <v>0</v>
      </c>
      <c r="AI234" s="8">
        <v>14.568330389155388</v>
      </c>
      <c r="AJ234" s="8">
        <v>9.9571428571428591</v>
      </c>
      <c r="AK234" s="49" t="s">
        <v>196</v>
      </c>
      <c r="AL234" s="69" t="s">
        <v>79</v>
      </c>
      <c r="AM234" s="8">
        <v>14.192651337773354</v>
      </c>
      <c r="AN234" s="8">
        <v>12</v>
      </c>
      <c r="AO234" s="64" t="s">
        <v>88</v>
      </c>
      <c r="AP234" s="78" t="s">
        <v>79</v>
      </c>
      <c r="AQ234" s="8">
        <v>14.115767192588226</v>
      </c>
      <c r="AR234" s="8">
        <v>16.8</v>
      </c>
      <c r="AS234" s="49" t="s">
        <v>196</v>
      </c>
      <c r="AT234" s="51" t="s">
        <v>0</v>
      </c>
      <c r="AU234" s="8">
        <v>14.082475682046905</v>
      </c>
      <c r="AV234" s="8">
        <v>5.85</v>
      </c>
      <c r="AW234" s="58"/>
      <c r="AX234" s="51" t="s">
        <v>1</v>
      </c>
      <c r="AY234" s="8">
        <v>10.043086894397042</v>
      </c>
      <c r="AZ234" s="49" t="s">
        <v>196</v>
      </c>
      <c r="BA234" s="8">
        <v>3.8492914423692746</v>
      </c>
      <c r="BB234" s="76" t="s">
        <v>88</v>
      </c>
      <c r="BC234" s="8">
        <v>3.3333333333333002</v>
      </c>
      <c r="BD234" s="69" t="s">
        <v>79</v>
      </c>
      <c r="BE234" s="8">
        <v>121.5744919252939</v>
      </c>
      <c r="BF234" s="78" t="s">
        <v>79</v>
      </c>
      <c r="BG234" s="8">
        <v>1.8703767988506754</v>
      </c>
      <c r="BH234" s="76" t="s">
        <v>88</v>
      </c>
      <c r="BI234" s="78" t="s">
        <v>79</v>
      </c>
      <c r="BJ234" s="8">
        <v>8.6369697204850997</v>
      </c>
      <c r="BK234" s="8">
        <v>20.5</v>
      </c>
      <c r="BL234" s="246" t="s">
        <v>196</v>
      </c>
      <c r="BM234" s="78" t="s">
        <v>79</v>
      </c>
      <c r="BN234" s="8">
        <v>8.209484052847964</v>
      </c>
      <c r="BO234" s="8">
        <v>27</v>
      </c>
      <c r="BP234" s="76" t="s">
        <v>88</v>
      </c>
      <c r="BQ234" s="51" t="s">
        <v>0</v>
      </c>
      <c r="BR234" s="8">
        <v>7.1259155635255693</v>
      </c>
      <c r="BS234" s="8">
        <v>16</v>
      </c>
      <c r="BT234" s="49" t="s">
        <v>196</v>
      </c>
      <c r="BU234" s="57" t="s">
        <v>0</v>
      </c>
      <c r="BV234" s="8">
        <v>7.0629023398638209</v>
      </c>
      <c r="BW234" s="8">
        <v>21</v>
      </c>
      <c r="BX234" s="51" t="s">
        <v>1</v>
      </c>
      <c r="BY234" s="78" t="s">
        <v>79</v>
      </c>
      <c r="BZ234" s="8">
        <v>6.8768537297889116</v>
      </c>
      <c r="CA234" s="8">
        <v>33.5</v>
      </c>
      <c r="CB234" s="8"/>
      <c r="CC234" s="59" t="s">
        <v>4407</v>
      </c>
      <c r="CD234" s="59" t="s">
        <v>4408</v>
      </c>
      <c r="CE234" s="555">
        <v>132.88309035930973</v>
      </c>
      <c r="CF234" s="555">
        <v>119.78494209564485</v>
      </c>
      <c r="CG234" s="555" t="s">
        <v>4405</v>
      </c>
      <c r="CH234" s="555" t="s">
        <v>4406</v>
      </c>
      <c r="CI234" s="408">
        <v>245.91019504461207</v>
      </c>
      <c r="CJ234" s="408">
        <v>199.26470585291614</v>
      </c>
      <c r="CK234" s="555"/>
      <c r="CL234" s="8"/>
      <c r="CM234" s="8"/>
      <c r="CN234" s="8"/>
    </row>
    <row r="235" spans="1:92" x14ac:dyDescent="0.45">
      <c r="A235" s="9">
        <v>209</v>
      </c>
      <c r="B235" s="9" t="s">
        <v>1080</v>
      </c>
      <c r="C235" s="63" t="s">
        <v>1795</v>
      </c>
      <c r="D235" s="63"/>
      <c r="E235" s="61" t="s">
        <v>1920</v>
      </c>
      <c r="F235" s="56" t="s">
        <v>1921</v>
      </c>
      <c r="G235" s="76" t="s">
        <v>1794</v>
      </c>
      <c r="H235" s="9"/>
      <c r="I235" s="60">
        <v>120.12560151961533</v>
      </c>
      <c r="J235" s="60">
        <v>79.030000999746932</v>
      </c>
      <c r="K235" s="60">
        <v>134.35100169956979</v>
      </c>
      <c r="L235" s="47">
        <v>1237.8044038825944</v>
      </c>
      <c r="M235" s="47">
        <v>1176.1037852801098</v>
      </c>
      <c r="N235" s="47">
        <v>1128.9651792229699</v>
      </c>
      <c r="O235" s="59">
        <v>9.814388964305147</v>
      </c>
      <c r="P235" s="59">
        <v>131.4850917390394</v>
      </c>
      <c r="Q235" s="59">
        <v>67.714393967083652</v>
      </c>
      <c r="R235" s="58"/>
      <c r="S235" s="65" t="s">
        <v>66</v>
      </c>
      <c r="T235" s="8">
        <v>4.6037680455884598</v>
      </c>
      <c r="U235" s="65" t="s">
        <v>66</v>
      </c>
      <c r="V235" s="8">
        <v>9.2075360911769195</v>
      </c>
      <c r="W235" s="13" t="s">
        <v>127</v>
      </c>
      <c r="X235" s="8">
        <v>10</v>
      </c>
      <c r="Y235" s="63" t="s">
        <v>63</v>
      </c>
      <c r="Z235" s="8">
        <v>73.075360911769195</v>
      </c>
      <c r="AA235" s="63" t="s">
        <v>63</v>
      </c>
      <c r="AB235" s="8">
        <v>20.87867454621977</v>
      </c>
      <c r="AC235" s="65" t="s">
        <v>66</v>
      </c>
      <c r="AD235" s="12" t="s">
        <v>63</v>
      </c>
      <c r="AE235" s="8">
        <v>13.397175536576919</v>
      </c>
      <c r="AF235" s="8">
        <v>9.75</v>
      </c>
      <c r="AG235" s="62" t="s">
        <v>127</v>
      </c>
      <c r="AH235" s="63" t="s">
        <v>63</v>
      </c>
      <c r="AI235" s="8">
        <v>13.306677799020356</v>
      </c>
      <c r="AJ235" s="8">
        <v>8.5</v>
      </c>
      <c r="AK235" s="65" t="s">
        <v>66</v>
      </c>
      <c r="AL235" s="65" t="s">
        <v>91</v>
      </c>
      <c r="AM235" s="8">
        <v>11.050953969923421</v>
      </c>
      <c r="AN235" s="8">
        <v>7.3666666666666671</v>
      </c>
      <c r="AO235" s="65" t="s">
        <v>66</v>
      </c>
      <c r="AP235" s="56" t="s">
        <v>106</v>
      </c>
      <c r="AQ235" s="8">
        <v>10.992460234189634</v>
      </c>
      <c r="AR235" s="8">
        <v>5.7666666666666675</v>
      </c>
      <c r="AS235" s="13" t="s">
        <v>127</v>
      </c>
      <c r="AT235" s="65" t="s">
        <v>91</v>
      </c>
      <c r="AU235" s="8">
        <v>10.673198079357336</v>
      </c>
      <c r="AV235" s="8">
        <v>6.5333333333333332</v>
      </c>
      <c r="AW235" s="58"/>
      <c r="AX235" s="65" t="s">
        <v>66</v>
      </c>
      <c r="AY235" s="8">
        <v>4.1232656395099987</v>
      </c>
      <c r="AZ235" s="65" t="s">
        <v>66</v>
      </c>
      <c r="BA235" s="8">
        <v>4.1232656395099987</v>
      </c>
      <c r="BB235" s="74" t="s">
        <v>3601</v>
      </c>
      <c r="BC235" s="8">
        <v>2</v>
      </c>
      <c r="BD235" s="12" t="s">
        <v>63</v>
      </c>
      <c r="BE235" s="8">
        <v>104.06776610382995</v>
      </c>
      <c r="BF235" s="63" t="s">
        <v>63</v>
      </c>
      <c r="BG235" s="8">
        <v>1.4866823729118566</v>
      </c>
      <c r="BH235" s="74" t="s">
        <v>66</v>
      </c>
      <c r="BI235" s="63" t="s">
        <v>63</v>
      </c>
      <c r="BJ235" s="8">
        <v>6.8995017635188862</v>
      </c>
      <c r="BK235" s="8">
        <v>36</v>
      </c>
      <c r="BL235" s="74" t="s">
        <v>66</v>
      </c>
      <c r="BM235" s="74" t="s">
        <v>91</v>
      </c>
      <c r="BN235" s="8">
        <v>6.3161968332085081</v>
      </c>
      <c r="BO235" s="8">
        <v>23.5</v>
      </c>
      <c r="BP235" s="62" t="s">
        <v>127</v>
      </c>
      <c r="BQ235" s="12" t="s">
        <v>63</v>
      </c>
      <c r="BR235" s="8">
        <v>6.1403746983602066</v>
      </c>
      <c r="BS235" s="8">
        <v>36</v>
      </c>
      <c r="BT235" s="65" t="s">
        <v>66</v>
      </c>
      <c r="BU235" s="56" t="s">
        <v>106</v>
      </c>
      <c r="BV235" s="8">
        <v>5.6426921668391872</v>
      </c>
      <c r="BW235" s="8">
        <v>18.5</v>
      </c>
      <c r="BX235" s="13" t="s">
        <v>127</v>
      </c>
      <c r="BY235" s="74" t="s">
        <v>91</v>
      </c>
      <c r="BZ235" s="8">
        <v>5.5686066535385619</v>
      </c>
      <c r="CA235" s="8">
        <v>23.5</v>
      </c>
      <c r="CB235" s="8"/>
      <c r="CC235" s="59" t="s">
        <v>5657</v>
      </c>
      <c r="CD235" s="59"/>
      <c r="CE235" s="555">
        <v>67.714393967083652</v>
      </c>
      <c r="CF235" s="555">
        <v>48.51403165941624</v>
      </c>
      <c r="CG235" s="555"/>
      <c r="CH235" s="555"/>
      <c r="CI235" s="408"/>
      <c r="CJ235" s="408"/>
      <c r="CK235" s="555"/>
      <c r="CL235" s="59"/>
      <c r="CM235" s="8"/>
      <c r="CN235" s="8"/>
    </row>
    <row r="236" spans="1:92" x14ac:dyDescent="0.45">
      <c r="A236" s="9">
        <v>210</v>
      </c>
      <c r="B236" s="9" t="s">
        <v>284</v>
      </c>
      <c r="C236" s="63" t="s">
        <v>1795</v>
      </c>
      <c r="D236" s="63"/>
      <c r="E236" s="61" t="s">
        <v>1920</v>
      </c>
      <c r="F236" s="56" t="s">
        <v>1921</v>
      </c>
      <c r="G236" s="76" t="s">
        <v>1794</v>
      </c>
      <c r="H236" s="9"/>
      <c r="I236" s="60">
        <v>179.39810226942552</v>
      </c>
      <c r="J236" s="60">
        <v>115.38380145963052</v>
      </c>
      <c r="K236" s="60">
        <v>175.44660221943818</v>
      </c>
      <c r="L236" s="47">
        <v>2552.4823469630555</v>
      </c>
      <c r="M236" s="47">
        <v>2362.6810597336907</v>
      </c>
      <c r="N236" s="47">
        <v>2221.0533062534864</v>
      </c>
      <c r="O236" s="59">
        <v>18.103333784309189</v>
      </c>
      <c r="P236" s="59">
        <v>373.07657479105808</v>
      </c>
      <c r="Q236" s="59">
        <v>225.73346578959709</v>
      </c>
      <c r="R236" s="58"/>
      <c r="S236" s="12" t="s">
        <v>161</v>
      </c>
      <c r="T236" s="8">
        <v>22.527772272331063</v>
      </c>
      <c r="U236" s="12" t="s">
        <v>161</v>
      </c>
      <c r="V236" s="8">
        <v>15.018514848220709</v>
      </c>
      <c r="W236" s="65" t="s">
        <v>20</v>
      </c>
      <c r="X236" s="8">
        <v>12.727</v>
      </c>
      <c r="Y236" s="63" t="s">
        <v>84</v>
      </c>
      <c r="Z236" s="8">
        <v>97.874975225489777</v>
      </c>
      <c r="AA236" s="56" t="s">
        <v>216</v>
      </c>
      <c r="AB236" s="8">
        <v>39.434370058570771</v>
      </c>
      <c r="AC236" s="12" t="s">
        <v>161</v>
      </c>
      <c r="AD236" s="12" t="s">
        <v>84</v>
      </c>
      <c r="AE236" s="8">
        <v>20.608169701561653</v>
      </c>
      <c r="AF236" s="8">
        <v>9.7181818181818187</v>
      </c>
      <c r="AG236" s="74" t="s">
        <v>20</v>
      </c>
      <c r="AH236" s="63" t="s">
        <v>84</v>
      </c>
      <c r="AI236" s="8">
        <v>20.485815480806835</v>
      </c>
      <c r="AJ236" s="8">
        <v>6.8285714285714292</v>
      </c>
      <c r="AK236" s="65" t="s">
        <v>66</v>
      </c>
      <c r="AL236" s="12" t="s">
        <v>84</v>
      </c>
      <c r="AM236" s="8">
        <v>19.415220063008125</v>
      </c>
      <c r="AN236" s="8">
        <v>9.15</v>
      </c>
      <c r="AO236" s="12" t="s">
        <v>161</v>
      </c>
      <c r="AP236" s="56" t="s">
        <v>216</v>
      </c>
      <c r="AQ236" s="8">
        <v>18.264553402197883</v>
      </c>
      <c r="AR236" s="8">
        <v>17.3</v>
      </c>
      <c r="AS236" s="12" t="s">
        <v>161</v>
      </c>
      <c r="AT236" s="65" t="s">
        <v>91</v>
      </c>
      <c r="AU236" s="8">
        <v>17.049394790473283</v>
      </c>
      <c r="AV236" s="8">
        <v>7.745454545454546</v>
      </c>
      <c r="AW236" s="58"/>
      <c r="AX236" s="12" t="s">
        <v>161</v>
      </c>
      <c r="AY236" s="8">
        <v>23.388883163224307</v>
      </c>
      <c r="AZ236" s="12" t="s">
        <v>161</v>
      </c>
      <c r="BA236" s="8">
        <v>7.7962943877414359</v>
      </c>
      <c r="BB236" s="74" t="s">
        <v>20</v>
      </c>
      <c r="BC236" s="8">
        <v>4.3333333333333002</v>
      </c>
      <c r="BD236" s="12" t="s">
        <v>84</v>
      </c>
      <c r="BE236" s="8">
        <v>126.93746779313672</v>
      </c>
      <c r="BF236" s="56" t="s">
        <v>216</v>
      </c>
      <c r="BG236" s="8">
        <v>2.6135281438917017</v>
      </c>
      <c r="BH236" s="63" t="s">
        <v>161</v>
      </c>
      <c r="BI236" s="56" t="s">
        <v>216</v>
      </c>
      <c r="BJ236" s="8">
        <v>12.469165540396123</v>
      </c>
      <c r="BK236" s="8">
        <v>23.5</v>
      </c>
      <c r="BL236" s="74" t="s">
        <v>20</v>
      </c>
      <c r="BM236" s="56" t="s">
        <v>216</v>
      </c>
      <c r="BN236" s="8">
        <v>12.407322221254597</v>
      </c>
      <c r="BO236" s="8">
        <v>11.384615384615385</v>
      </c>
      <c r="BP236" s="63" t="s">
        <v>161</v>
      </c>
      <c r="BQ236" s="12" t="s">
        <v>84</v>
      </c>
      <c r="BR236" s="8">
        <v>11.639558045979992</v>
      </c>
      <c r="BS236" s="8">
        <v>31</v>
      </c>
      <c r="BT236" s="12" t="s">
        <v>161</v>
      </c>
      <c r="BU236" s="74" t="s">
        <v>91</v>
      </c>
      <c r="BV236" s="8">
        <v>10.980542989649827</v>
      </c>
      <c r="BW236" s="8">
        <v>23.5</v>
      </c>
      <c r="BX236" s="65" t="s">
        <v>20</v>
      </c>
      <c r="BY236" s="63" t="s">
        <v>84</v>
      </c>
      <c r="BZ236" s="8">
        <v>10.673644459772836</v>
      </c>
      <c r="CA236" s="8">
        <v>14.846153846153845</v>
      </c>
      <c r="CB236" s="8"/>
      <c r="CC236" s="59" t="s">
        <v>4412</v>
      </c>
      <c r="CD236" s="59" t="s">
        <v>4413</v>
      </c>
      <c r="CE236" s="555">
        <v>108.65182748258076</v>
      </c>
      <c r="CF236" s="555">
        <v>97.80651811344228</v>
      </c>
      <c r="CG236" s="555" t="s">
        <v>4410</v>
      </c>
      <c r="CH236" s="555" t="s">
        <v>4411</v>
      </c>
      <c r="CI236" s="408">
        <v>220.90559240981557</v>
      </c>
      <c r="CJ236" s="408">
        <v>178.44519562619379</v>
      </c>
      <c r="CK236" s="555" t="s">
        <v>4409</v>
      </c>
      <c r="CL236" s="59"/>
      <c r="CM236" s="8">
        <v>225.73346578959709</v>
      </c>
      <c r="CN236" s="8">
        <v>178.44519562619379</v>
      </c>
    </row>
    <row r="237" spans="1:92" x14ac:dyDescent="0.45">
      <c r="A237" s="9">
        <v>211</v>
      </c>
      <c r="B237" s="9" t="s">
        <v>1076</v>
      </c>
      <c r="C237" s="61" t="s">
        <v>1822</v>
      </c>
      <c r="D237" s="63"/>
      <c r="E237" s="78" t="s">
        <v>1939</v>
      </c>
      <c r="F237" s="56" t="s">
        <v>1940</v>
      </c>
      <c r="G237" s="224"/>
      <c r="H237" s="9"/>
      <c r="I237" s="60">
        <v>157.26970198949638</v>
      </c>
      <c r="J237" s="60">
        <v>120.9159015296128</v>
      </c>
      <c r="K237" s="60">
        <v>140.67340177954952</v>
      </c>
      <c r="L237" s="47">
        <v>2051.128021792224</v>
      </c>
      <c r="M237" s="47">
        <v>1927.0529494632676</v>
      </c>
      <c r="N237" s="47">
        <v>1833.2190092210876</v>
      </c>
      <c r="O237" s="59">
        <v>15.102137627850018</v>
      </c>
      <c r="P237" s="59">
        <v>250.741047893684</v>
      </c>
      <c r="Q237" s="59">
        <v>158.13257970929533</v>
      </c>
      <c r="R237" s="58"/>
      <c r="S237" s="52" t="s">
        <v>5476</v>
      </c>
      <c r="T237" s="8">
        <v>5.7180910596848911</v>
      </c>
      <c r="U237" s="71" t="s">
        <v>121</v>
      </c>
      <c r="V237" s="8">
        <v>11.436182119369782</v>
      </c>
      <c r="W237" s="52" t="s">
        <v>92</v>
      </c>
      <c r="X237" s="8">
        <v>11.667</v>
      </c>
      <c r="Y237" s="61" t="s">
        <v>167</v>
      </c>
      <c r="Z237" s="8">
        <v>104.79800331306761</v>
      </c>
      <c r="AA237" s="61" t="s">
        <v>167</v>
      </c>
      <c r="AB237" s="8">
        <v>32.749376035333626</v>
      </c>
      <c r="AC237" s="71" t="s">
        <v>121</v>
      </c>
      <c r="AD237" s="52" t="s">
        <v>167</v>
      </c>
      <c r="AE237" s="8">
        <v>16.60301700808829</v>
      </c>
      <c r="AF237" s="8">
        <v>13.2</v>
      </c>
      <c r="AG237" s="244" t="s">
        <v>121</v>
      </c>
      <c r="AH237" s="244" t="s">
        <v>305</v>
      </c>
      <c r="AI237" s="8">
        <v>16.49073585886908</v>
      </c>
      <c r="AJ237" s="8">
        <v>5.2333333333333334</v>
      </c>
      <c r="AK237" s="52" t="s">
        <v>92</v>
      </c>
      <c r="AL237" s="71" t="s">
        <v>305</v>
      </c>
      <c r="AM237" s="8">
        <v>15.851934219242404</v>
      </c>
      <c r="AN237" s="8">
        <v>4.7571428571428571</v>
      </c>
      <c r="AO237" s="52" t="s">
        <v>92</v>
      </c>
      <c r="AP237" s="61" t="s">
        <v>167</v>
      </c>
      <c r="AQ237" s="8">
        <v>15.620440099044345</v>
      </c>
      <c r="AR237" s="8">
        <v>12.2</v>
      </c>
      <c r="AS237" s="71" t="s">
        <v>121</v>
      </c>
      <c r="AT237" s="72" t="s">
        <v>189</v>
      </c>
      <c r="AU237" s="8">
        <v>15.536418854472563</v>
      </c>
      <c r="AV237" s="8">
        <v>8.3000000000000007</v>
      </c>
      <c r="AW237" s="58"/>
      <c r="AX237" s="52" t="s">
        <v>5476</v>
      </c>
      <c r="AY237" s="8">
        <v>4.6801110265542158</v>
      </c>
      <c r="AZ237" s="71" t="s">
        <v>121</v>
      </c>
      <c r="BA237" s="8">
        <v>4.6801110265542158</v>
      </c>
      <c r="BB237" s="61" t="s">
        <v>3602</v>
      </c>
      <c r="BC237" s="8">
        <v>3</v>
      </c>
      <c r="BD237" s="52" t="s">
        <v>167</v>
      </c>
      <c r="BE237" s="8">
        <v>135.9374043069879</v>
      </c>
      <c r="BF237" s="61" t="s">
        <v>167</v>
      </c>
      <c r="BG237" s="8">
        <v>2.0913446816459675</v>
      </c>
      <c r="BH237" s="244" t="s">
        <v>121</v>
      </c>
      <c r="BI237" s="61" t="s">
        <v>167</v>
      </c>
      <c r="BJ237" s="8">
        <v>10.470873965396878</v>
      </c>
      <c r="BK237" s="8">
        <v>22.666666666666668</v>
      </c>
      <c r="BL237" s="244" t="s">
        <v>121</v>
      </c>
      <c r="BM237" s="247" t="s">
        <v>189</v>
      </c>
      <c r="BN237" s="8">
        <v>9.2485247146904825</v>
      </c>
      <c r="BO237" s="8">
        <v>19.333333333333332</v>
      </c>
      <c r="BP237" s="244" t="s">
        <v>121</v>
      </c>
      <c r="BQ237" s="71" t="s">
        <v>305</v>
      </c>
      <c r="BR237" s="8">
        <v>9.2318272962396932</v>
      </c>
      <c r="BS237" s="8">
        <v>12.666666666666666</v>
      </c>
      <c r="BT237" s="52" t="s">
        <v>92</v>
      </c>
      <c r="BU237" s="61" t="s">
        <v>167</v>
      </c>
      <c r="BV237" s="8">
        <v>8.2340561953525828</v>
      </c>
      <c r="BW237" s="8">
        <v>22.666666666666668</v>
      </c>
      <c r="BX237" s="52" t="s">
        <v>92</v>
      </c>
      <c r="BY237" s="244" t="s">
        <v>305</v>
      </c>
      <c r="BZ237" s="8">
        <v>7.076513007694988</v>
      </c>
      <c r="CA237" s="8">
        <v>12.666666666666666</v>
      </c>
      <c r="CB237" s="8"/>
      <c r="CC237" s="59" t="s">
        <v>4414</v>
      </c>
      <c r="CD237" s="59" t="s">
        <v>4415</v>
      </c>
      <c r="CE237" s="555">
        <v>105.84606718632837</v>
      </c>
      <c r="CF237" s="555">
        <v>95.040070084094836</v>
      </c>
      <c r="CG237" s="555" t="s">
        <v>5658</v>
      </c>
      <c r="CH237" s="555"/>
      <c r="CI237" s="408">
        <v>158.13257970929533</v>
      </c>
      <c r="CJ237" s="408">
        <v>122.81213115311378</v>
      </c>
      <c r="CK237" s="555"/>
      <c r="CL237" s="59"/>
      <c r="CM237" s="8"/>
      <c r="CN237" s="8"/>
    </row>
    <row r="238" spans="1:92" x14ac:dyDescent="0.45">
      <c r="A238" s="9">
        <v>212</v>
      </c>
      <c r="B238" s="9" t="s">
        <v>28</v>
      </c>
      <c r="C238" s="245" t="s">
        <v>1850</v>
      </c>
      <c r="D238" s="73" t="s">
        <v>1802</v>
      </c>
      <c r="E238" s="56"/>
      <c r="F238" s="62" t="s">
        <v>1996</v>
      </c>
      <c r="G238" s="61" t="s">
        <v>1807</v>
      </c>
      <c r="H238" s="9"/>
      <c r="I238" s="60">
        <v>198.3653025093648</v>
      </c>
      <c r="J238" s="60">
        <v>154.89880195950397</v>
      </c>
      <c r="K238" s="60">
        <v>147.78610186952676</v>
      </c>
      <c r="L238" s="47">
        <v>3001.2801459154616</v>
      </c>
      <c r="M238" s="47">
        <v>2742.1944095356212</v>
      </c>
      <c r="N238" s="47">
        <v>2551.1242192319942</v>
      </c>
      <c r="O238" s="59">
        <v>19.7161204509116</v>
      </c>
      <c r="P238" s="59">
        <v>416.29761113926367</v>
      </c>
      <c r="Q238" s="59">
        <v>256.06701303835911</v>
      </c>
      <c r="R238" s="58"/>
      <c r="S238" s="51" t="s">
        <v>51</v>
      </c>
      <c r="T238" s="8">
        <v>11.711726335505698</v>
      </c>
      <c r="U238" s="51" t="s">
        <v>51</v>
      </c>
      <c r="V238" s="8">
        <v>13.013029261672997</v>
      </c>
      <c r="W238" s="67" t="s">
        <v>27</v>
      </c>
      <c r="X238" s="8">
        <v>15</v>
      </c>
      <c r="Y238" s="57" t="s">
        <v>184</v>
      </c>
      <c r="Z238" s="8">
        <v>72.411508903371328</v>
      </c>
      <c r="AA238" s="62" t="s">
        <v>52</v>
      </c>
      <c r="AB238" s="8">
        <v>51.019897055912637</v>
      </c>
      <c r="AC238" s="67" t="s">
        <v>27</v>
      </c>
      <c r="AD238" s="51" t="s">
        <v>184</v>
      </c>
      <c r="AE238" s="8">
        <v>21.114580435625996</v>
      </c>
      <c r="AF238" s="8">
        <v>5.2333333333333334</v>
      </c>
      <c r="AG238" s="245" t="s">
        <v>27</v>
      </c>
      <c r="AH238" s="245" t="s">
        <v>26</v>
      </c>
      <c r="AI238" s="8">
        <v>20.917338876633274</v>
      </c>
      <c r="AJ238" s="8">
        <v>3.8222222222222229</v>
      </c>
      <c r="AK238" s="67" t="s">
        <v>27</v>
      </c>
      <c r="AL238" s="13" t="s">
        <v>52</v>
      </c>
      <c r="AM238" s="8">
        <v>20.910803182915508</v>
      </c>
      <c r="AN238" s="8">
        <v>2.9222222222222225</v>
      </c>
      <c r="AO238" s="51" t="s">
        <v>51</v>
      </c>
      <c r="AP238" s="57" t="s">
        <v>184</v>
      </c>
      <c r="AQ238" s="8">
        <v>20.464084465765595</v>
      </c>
      <c r="AR238" s="8">
        <v>6.4</v>
      </c>
      <c r="AS238" s="51" t="s">
        <v>51</v>
      </c>
      <c r="AT238" s="67" t="s">
        <v>26</v>
      </c>
      <c r="AU238" s="8">
        <v>20.347330317945104</v>
      </c>
      <c r="AV238" s="8">
        <v>4.6000000000000005</v>
      </c>
      <c r="AW238" s="58"/>
      <c r="AX238" s="51" t="s">
        <v>51</v>
      </c>
      <c r="AY238" s="8">
        <v>10.283496157438273</v>
      </c>
      <c r="AZ238" s="51" t="s">
        <v>51</v>
      </c>
      <c r="BA238" s="8">
        <v>5.1417480787191367</v>
      </c>
      <c r="BB238" s="245" t="s">
        <v>27</v>
      </c>
      <c r="BC238" s="8">
        <v>4</v>
      </c>
      <c r="BD238" s="13" t="s">
        <v>52</v>
      </c>
      <c r="BE238" s="8">
        <v>168.61868062041324</v>
      </c>
      <c r="BF238" s="62" t="s">
        <v>52</v>
      </c>
      <c r="BG238" s="8">
        <v>2.4088382945773321</v>
      </c>
      <c r="BH238" s="245" t="s">
        <v>27</v>
      </c>
      <c r="BI238" s="62" t="s">
        <v>52</v>
      </c>
      <c r="BJ238" s="8">
        <v>12.987697740836207</v>
      </c>
      <c r="BK238" s="8">
        <v>18.5</v>
      </c>
      <c r="BL238" s="57" t="s">
        <v>51</v>
      </c>
      <c r="BM238" s="62" t="s">
        <v>52</v>
      </c>
      <c r="BN238" s="8">
        <v>12.926363914037903</v>
      </c>
      <c r="BO238" s="8">
        <v>21</v>
      </c>
      <c r="BP238" s="57" t="s">
        <v>51</v>
      </c>
      <c r="BQ238" s="51" t="s">
        <v>184</v>
      </c>
      <c r="BR238" s="8">
        <v>11.956327047315009</v>
      </c>
      <c r="BS238" s="8">
        <v>15.285714285714286</v>
      </c>
      <c r="BT238" s="67" t="s">
        <v>27</v>
      </c>
      <c r="BU238" s="57" t="s">
        <v>184</v>
      </c>
      <c r="BV238" s="8">
        <v>11.888051048847357</v>
      </c>
      <c r="BW238" s="8">
        <v>13.5</v>
      </c>
      <c r="BX238" s="51" t="s">
        <v>51</v>
      </c>
      <c r="BY238" s="245" t="s">
        <v>26</v>
      </c>
      <c r="BZ238" s="8">
        <v>11.094881997088946</v>
      </c>
      <c r="CA238" s="8">
        <v>11</v>
      </c>
      <c r="CB238" s="8"/>
      <c r="CC238" s="59" t="s">
        <v>4419</v>
      </c>
      <c r="CD238" s="59" t="s">
        <v>4420</v>
      </c>
      <c r="CE238" s="555">
        <v>99.954842488409398</v>
      </c>
      <c r="CF238" s="555">
        <v>89.688885541784686</v>
      </c>
      <c r="CG238" s="555" t="s">
        <v>4417</v>
      </c>
      <c r="CH238" s="555" t="s">
        <v>4418</v>
      </c>
      <c r="CI238" s="408">
        <v>205.2932672212572</v>
      </c>
      <c r="CJ238" s="408">
        <v>189.23983040706034</v>
      </c>
      <c r="CK238" s="555" t="s">
        <v>4416</v>
      </c>
      <c r="CL238" s="59"/>
      <c r="CM238" s="8">
        <v>256.06701303835911</v>
      </c>
      <c r="CN238" s="8">
        <v>207.31555710946677</v>
      </c>
    </row>
    <row r="239" spans="1:92" x14ac:dyDescent="0.45">
      <c r="A239" s="9">
        <v>213</v>
      </c>
      <c r="B239" s="9" t="s">
        <v>1073</v>
      </c>
      <c r="C239" s="245" t="s">
        <v>1852</v>
      </c>
      <c r="D239" s="63"/>
      <c r="E239" s="54" t="s">
        <v>1998</v>
      </c>
      <c r="F239" s="62" t="s">
        <v>1999</v>
      </c>
      <c r="G239" s="224"/>
      <c r="H239" s="9"/>
      <c r="I239" s="60">
        <v>25.289600319919018</v>
      </c>
      <c r="J239" s="60">
        <v>324.81330410895987</v>
      </c>
      <c r="K239" s="60">
        <v>79.030000999746932</v>
      </c>
      <c r="L239" s="47">
        <v>405.18640391688626</v>
      </c>
      <c r="M239" s="47">
        <v>749.74200220266562</v>
      </c>
      <c r="N239" s="47">
        <v>1226.6408502374677</v>
      </c>
      <c r="O239" s="59">
        <v>19.368956323899802</v>
      </c>
      <c r="P239" s="59">
        <v>71.697659289788518</v>
      </c>
      <c r="Q239" s="59">
        <v>41.335601201867966</v>
      </c>
      <c r="R239" s="58"/>
      <c r="S239" s="67" t="s">
        <v>1509</v>
      </c>
      <c r="T239" s="8">
        <v>3.2760640287927116</v>
      </c>
      <c r="U239" s="50" t="s">
        <v>41</v>
      </c>
      <c r="V239" s="8">
        <v>3.1342791367046323</v>
      </c>
      <c r="W239" s="67" t="s">
        <v>1509</v>
      </c>
      <c r="X239" s="8">
        <v>10</v>
      </c>
      <c r="Y239" s="54" t="s">
        <v>87</v>
      </c>
      <c r="Z239" s="8">
        <v>16.173760191951409</v>
      </c>
      <c r="AA239" s="54" t="s">
        <v>87</v>
      </c>
      <c r="AB239" s="8">
        <v>7.0320696486745264</v>
      </c>
      <c r="AC239" s="50" t="s">
        <v>41</v>
      </c>
      <c r="AD239" s="50" t="s">
        <v>87</v>
      </c>
      <c r="AE239" s="8">
        <v>3.7016790213584776</v>
      </c>
      <c r="AF239" s="8">
        <v>15.8</v>
      </c>
      <c r="AG239" s="54" t="s">
        <v>41</v>
      </c>
      <c r="AH239" s="54" t="s">
        <v>285</v>
      </c>
      <c r="AI239" s="8">
        <v>3.4482446257934871</v>
      </c>
      <c r="AJ239" s="8">
        <v>6.3857142857142861</v>
      </c>
      <c r="AK239" s="50" t="s">
        <v>41</v>
      </c>
      <c r="AL239" s="51" t="s">
        <v>194</v>
      </c>
      <c r="AM239" s="8">
        <v>3.2137069316810822</v>
      </c>
      <c r="AN239" s="8">
        <v>9.7285714285714295</v>
      </c>
      <c r="AO239" s="67" t="s">
        <v>1509</v>
      </c>
      <c r="AP239" s="54" t="s">
        <v>87</v>
      </c>
      <c r="AQ239" s="8">
        <v>3.0551725307422175</v>
      </c>
      <c r="AR239" s="8">
        <v>12.8</v>
      </c>
      <c r="AS239" s="67" t="s">
        <v>1509</v>
      </c>
      <c r="AT239" s="50" t="s">
        <v>285</v>
      </c>
      <c r="AU239" s="8">
        <v>2.920310867886208</v>
      </c>
      <c r="AV239" s="8">
        <v>5.4333333333333336</v>
      </c>
      <c r="AW239" s="58"/>
      <c r="AX239" s="67" t="s">
        <v>1509</v>
      </c>
      <c r="AY239" s="8">
        <v>2.7753299424583151</v>
      </c>
      <c r="AZ239" s="50" t="s">
        <v>41</v>
      </c>
      <c r="BA239" s="8">
        <v>1.2890355299814733</v>
      </c>
      <c r="BB239" s="245" t="s">
        <v>1509</v>
      </c>
      <c r="BC239" s="8">
        <v>2.6666666666666998</v>
      </c>
      <c r="BD239" s="50" t="s">
        <v>87</v>
      </c>
      <c r="BE239" s="8">
        <v>20.725888249536833</v>
      </c>
      <c r="BF239" s="54" t="s">
        <v>87</v>
      </c>
      <c r="BG239" s="8">
        <v>0.37683433180976061</v>
      </c>
      <c r="BH239" s="54" t="s">
        <v>41</v>
      </c>
      <c r="BI239" s="54" t="s">
        <v>87</v>
      </c>
      <c r="BJ239" s="8">
        <v>2.1341160830056194</v>
      </c>
      <c r="BK239" s="8">
        <v>23</v>
      </c>
      <c r="BL239" s="54" t="s">
        <v>41</v>
      </c>
      <c r="BM239" s="54" t="s">
        <v>285</v>
      </c>
      <c r="BN239" s="8">
        <v>1.8522066237924699</v>
      </c>
      <c r="BO239" s="8">
        <v>17</v>
      </c>
      <c r="BP239" s="245" t="s">
        <v>1509</v>
      </c>
      <c r="BQ239" s="50" t="s">
        <v>87</v>
      </c>
      <c r="BR239" s="8">
        <v>1.840752906540474</v>
      </c>
      <c r="BS239" s="8">
        <v>21.625</v>
      </c>
      <c r="BT239" s="50" t="s">
        <v>41</v>
      </c>
      <c r="BU239" s="57" t="s">
        <v>194</v>
      </c>
      <c r="BV239" s="8">
        <v>1.8034977954365301</v>
      </c>
      <c r="BW239" s="8">
        <v>25</v>
      </c>
      <c r="BX239" s="67" t="s">
        <v>1509</v>
      </c>
      <c r="BY239" s="54" t="s">
        <v>285</v>
      </c>
      <c r="BZ239" s="8">
        <v>1.5462246148162495</v>
      </c>
      <c r="CA239" s="8">
        <v>16</v>
      </c>
      <c r="CB239" s="8"/>
      <c r="CC239" s="59"/>
      <c r="CD239" s="59"/>
      <c r="CE239" s="555"/>
      <c r="CF239" s="555"/>
      <c r="CG239" s="555"/>
      <c r="CH239" s="555"/>
      <c r="CI239" s="408"/>
      <c r="CJ239" s="408"/>
      <c r="CK239" s="555"/>
      <c r="CL239" s="59"/>
      <c r="CM239" s="8"/>
      <c r="CN239" s="8"/>
    </row>
    <row r="240" spans="1:92" x14ac:dyDescent="0.45">
      <c r="A240" s="9">
        <v>214</v>
      </c>
      <c r="B240" s="9" t="s">
        <v>1070</v>
      </c>
      <c r="C240" s="56" t="s">
        <v>1853</v>
      </c>
      <c r="D240" s="243" t="s">
        <v>1791</v>
      </c>
      <c r="E240" s="73" t="s">
        <v>2000</v>
      </c>
      <c r="F240" s="56" t="s">
        <v>2001</v>
      </c>
      <c r="G240" s="224"/>
      <c r="H240" s="9"/>
      <c r="I240" s="60">
        <v>196.78470248936986</v>
      </c>
      <c r="J240" s="60">
        <v>153.31820193950904</v>
      </c>
      <c r="K240" s="60">
        <v>162.01150204948121</v>
      </c>
      <c r="L240" s="47">
        <v>3101.4238154303707</v>
      </c>
      <c r="M240" s="47">
        <v>2880.1864324994126</v>
      </c>
      <c r="N240" s="47">
        <v>2714.6146372913031</v>
      </c>
      <c r="O240" s="59">
        <v>21.535729404453793</v>
      </c>
      <c r="P240" s="59">
        <v>508.28719203184085</v>
      </c>
      <c r="Q240" s="59">
        <v>372.77146930733926</v>
      </c>
      <c r="R240" s="58"/>
      <c r="S240" s="67" t="s">
        <v>1509</v>
      </c>
      <c r="T240" s="8">
        <v>18.710623224043285</v>
      </c>
      <c r="U240" s="53" t="s">
        <v>45</v>
      </c>
      <c r="V240" s="8">
        <v>16.853887310260699</v>
      </c>
      <c r="W240" s="67" t="s">
        <v>1509</v>
      </c>
      <c r="X240" s="8">
        <v>10</v>
      </c>
      <c r="Y240" s="78" t="s">
        <v>79</v>
      </c>
      <c r="Z240" s="8">
        <v>138.74929174255891</v>
      </c>
      <c r="AA240" s="245" t="s">
        <v>97</v>
      </c>
      <c r="AB240" s="8">
        <v>59.489956201356406</v>
      </c>
      <c r="AC240" s="53" t="s">
        <v>45</v>
      </c>
      <c r="AD240" s="67" t="s">
        <v>97</v>
      </c>
      <c r="AE240" s="8">
        <v>23.602042098779446</v>
      </c>
      <c r="AF240" s="8">
        <v>13.9</v>
      </c>
      <c r="AG240" s="56" t="s">
        <v>45</v>
      </c>
      <c r="AH240" s="56" t="s">
        <v>216</v>
      </c>
      <c r="AI240" s="8">
        <v>22.590093073119437</v>
      </c>
      <c r="AJ240" s="8">
        <v>14</v>
      </c>
      <c r="AK240" s="53" t="s">
        <v>45</v>
      </c>
      <c r="AL240" s="69" t="s">
        <v>79</v>
      </c>
      <c r="AM240" s="8">
        <v>21.956847926314321</v>
      </c>
      <c r="AN240" s="8">
        <v>15.3</v>
      </c>
      <c r="AO240" s="67" t="s">
        <v>1509</v>
      </c>
      <c r="AP240" s="245" t="s">
        <v>97</v>
      </c>
      <c r="AQ240" s="8">
        <v>20.618288678054103</v>
      </c>
      <c r="AR240" s="8">
        <v>12.7</v>
      </c>
      <c r="AS240" s="67" t="s">
        <v>1509</v>
      </c>
      <c r="AT240" s="53" t="s">
        <v>216</v>
      </c>
      <c r="AU240" s="8">
        <v>19.534780004837884</v>
      </c>
      <c r="AV240" s="8">
        <v>12.8</v>
      </c>
      <c r="AW240" s="58"/>
      <c r="AX240" s="67" t="s">
        <v>1509</v>
      </c>
      <c r="AY240" s="8">
        <v>14.814286114753765</v>
      </c>
      <c r="AZ240" s="53" t="s">
        <v>45</v>
      </c>
      <c r="BA240" s="8">
        <v>6.6396827176683395</v>
      </c>
      <c r="BB240" s="56" t="s">
        <v>45</v>
      </c>
      <c r="BC240" s="8">
        <v>3.5</v>
      </c>
      <c r="BD240" s="53" t="s">
        <v>5548</v>
      </c>
      <c r="BE240" s="8">
        <v>154.49206794170851</v>
      </c>
      <c r="BF240" s="56" t="s">
        <v>216</v>
      </c>
      <c r="BG240" s="8">
        <v>3.4331570653713004</v>
      </c>
      <c r="BH240" s="56" t="s">
        <v>45</v>
      </c>
      <c r="BI240" s="56" t="s">
        <v>216</v>
      </c>
      <c r="BJ240" s="8">
        <v>17.309442476104227</v>
      </c>
      <c r="BK240" s="8">
        <v>13.857142857142858</v>
      </c>
      <c r="BL240" s="56" t="s">
        <v>45</v>
      </c>
      <c r="BM240" s="245" t="s">
        <v>97</v>
      </c>
      <c r="BN240" s="8">
        <v>15.485551919106639</v>
      </c>
      <c r="BO240" s="8">
        <v>16.714285714285715</v>
      </c>
      <c r="BP240" s="56" t="s">
        <v>45</v>
      </c>
      <c r="BQ240" s="69" t="s">
        <v>79</v>
      </c>
      <c r="BR240" s="8">
        <v>14.194184152473312</v>
      </c>
      <c r="BS240" s="8">
        <v>19.571428571428573</v>
      </c>
      <c r="BT240" s="67" t="s">
        <v>1509</v>
      </c>
      <c r="BU240" s="56" t="s">
        <v>216</v>
      </c>
      <c r="BV240" s="8">
        <v>13.304751179703409</v>
      </c>
      <c r="BW240" s="8">
        <v>17.875</v>
      </c>
      <c r="BX240" s="67" t="s">
        <v>1509</v>
      </c>
      <c r="BY240" s="245" t="s">
        <v>97</v>
      </c>
      <c r="BZ240" s="8">
        <v>11.853886010665464</v>
      </c>
      <c r="CA240" s="8">
        <v>21.625</v>
      </c>
      <c r="CB240" s="8"/>
      <c r="CC240" s="59" t="s">
        <v>4424</v>
      </c>
      <c r="CD240" s="59" t="s">
        <v>4425</v>
      </c>
      <c r="CE240" s="555">
        <v>136.05451334583563</v>
      </c>
      <c r="CF240" s="555">
        <v>122.87800315010186</v>
      </c>
      <c r="CG240" s="555" t="s">
        <v>4422</v>
      </c>
      <c r="CH240" s="555" t="s">
        <v>4423</v>
      </c>
      <c r="CI240" s="408">
        <v>281.1045838958949</v>
      </c>
      <c r="CJ240" s="408">
        <v>259.60240309473414</v>
      </c>
      <c r="CK240" s="555" t="s">
        <v>4421</v>
      </c>
      <c r="CL240" s="59"/>
      <c r="CM240" s="8">
        <v>372.77146930733926</v>
      </c>
      <c r="CN240" s="8">
        <v>302.99475290658779</v>
      </c>
    </row>
    <row r="241" spans="1:92" x14ac:dyDescent="0.45">
      <c r="A241" s="9">
        <v>215</v>
      </c>
      <c r="B241" s="9" t="s">
        <v>1067</v>
      </c>
      <c r="C241" s="247" t="s">
        <v>1854</v>
      </c>
      <c r="D241" s="56" t="s">
        <v>1798</v>
      </c>
      <c r="E241" s="245" t="s">
        <v>2002</v>
      </c>
      <c r="F241" s="75" t="s">
        <v>2003</v>
      </c>
      <c r="G241" s="224" t="s">
        <v>1800</v>
      </c>
      <c r="H241" s="9"/>
      <c r="I241" s="60">
        <v>161.22120203948373</v>
      </c>
      <c r="J241" s="60">
        <v>127.23830160959255</v>
      </c>
      <c r="K241" s="60">
        <v>127.23830160959255</v>
      </c>
      <c r="L241" s="47">
        <v>2051.3511930960885</v>
      </c>
      <c r="M241" s="47">
        <v>1895.7100880422054</v>
      </c>
      <c r="N241" s="47">
        <v>1779.7436147896103</v>
      </c>
      <c r="O241" s="59">
        <v>14.33526902106175</v>
      </c>
      <c r="P241" s="59">
        <v>274.33498405315061</v>
      </c>
      <c r="Q241" s="59">
        <v>167.68019691564857</v>
      </c>
      <c r="R241" s="58"/>
      <c r="S241" s="72" t="s">
        <v>240</v>
      </c>
      <c r="T241" s="8">
        <v>12.607926546842828</v>
      </c>
      <c r="U241" s="65" t="s">
        <v>14</v>
      </c>
      <c r="V241" s="8">
        <v>11.859191247076692</v>
      </c>
      <c r="W241" s="72" t="s">
        <v>5477</v>
      </c>
      <c r="X241" s="8">
        <v>10</v>
      </c>
      <c r="Y241" s="247" t="s">
        <v>306</v>
      </c>
      <c r="Z241" s="8">
        <v>88.059449101321206</v>
      </c>
      <c r="AA241" s="62" t="s">
        <v>52</v>
      </c>
      <c r="AB241" s="8">
        <v>41.733871938442363</v>
      </c>
      <c r="AC241" s="65" t="s">
        <v>14</v>
      </c>
      <c r="AD241" s="72" t="s">
        <v>306</v>
      </c>
      <c r="AE241" s="8">
        <v>19.137065628143464</v>
      </c>
      <c r="AF241" s="8">
        <v>7.7</v>
      </c>
      <c r="AG241" s="74" t="s">
        <v>14</v>
      </c>
      <c r="AH241" s="74" t="s">
        <v>30</v>
      </c>
      <c r="AI241" s="8">
        <v>18.286980155995231</v>
      </c>
      <c r="AJ241" s="8">
        <v>7</v>
      </c>
      <c r="AK241" s="72" t="s">
        <v>240</v>
      </c>
      <c r="AL241" s="72" t="s">
        <v>306</v>
      </c>
      <c r="AM241" s="8">
        <v>18.258763166212077</v>
      </c>
      <c r="AN241" s="8">
        <v>7.7</v>
      </c>
      <c r="AO241" s="72" t="s">
        <v>240</v>
      </c>
      <c r="AP241" s="74" t="s">
        <v>30</v>
      </c>
      <c r="AQ241" s="8">
        <v>17.320847447870708</v>
      </c>
      <c r="AR241" s="8">
        <v>7</v>
      </c>
      <c r="AS241" s="65" t="s">
        <v>14</v>
      </c>
      <c r="AT241" s="13" t="s">
        <v>52</v>
      </c>
      <c r="AU241" s="8">
        <v>17.044053185247591</v>
      </c>
      <c r="AV241" s="8">
        <v>4.0333333333333341</v>
      </c>
      <c r="AW241" s="58"/>
      <c r="AX241" s="72" t="s">
        <v>240</v>
      </c>
      <c r="AY241" s="8">
        <v>12.317728383171758</v>
      </c>
      <c r="AZ241" s="65" t="s">
        <v>14</v>
      </c>
      <c r="BA241" s="8">
        <v>4.2725761277239194</v>
      </c>
      <c r="BB241" s="247" t="s">
        <v>240</v>
      </c>
      <c r="BC241" s="8">
        <v>3.3333333333333002</v>
      </c>
      <c r="BD241" s="13" t="s">
        <v>52</v>
      </c>
      <c r="BE241" s="8">
        <v>137.23191572336376</v>
      </c>
      <c r="BF241" s="247" t="s">
        <v>306</v>
      </c>
      <c r="BG241" s="8">
        <v>2.5372729740381681</v>
      </c>
      <c r="BH241" s="247" t="s">
        <v>240</v>
      </c>
      <c r="BI241" s="247" t="s">
        <v>306</v>
      </c>
      <c r="BJ241" s="8">
        <v>11.697038727999345</v>
      </c>
      <c r="BK241" s="8">
        <v>14.5</v>
      </c>
      <c r="BL241" s="74" t="s">
        <v>14</v>
      </c>
      <c r="BM241" s="247" t="s">
        <v>306</v>
      </c>
      <c r="BN241" s="8">
        <v>11.141620359223523</v>
      </c>
      <c r="BO241" s="8">
        <v>16</v>
      </c>
      <c r="BP241" s="247" t="s">
        <v>240</v>
      </c>
      <c r="BQ241" s="13" t="s">
        <v>52</v>
      </c>
      <c r="BR241" s="8">
        <v>10.157091563889367</v>
      </c>
      <c r="BS241" s="8">
        <v>22</v>
      </c>
      <c r="BT241" s="72" t="s">
        <v>240</v>
      </c>
      <c r="BU241" s="74" t="s">
        <v>30</v>
      </c>
      <c r="BV241" s="8">
        <v>9.9625209681262792</v>
      </c>
      <c r="BW241" s="8">
        <v>14.5</v>
      </c>
      <c r="BX241" s="65" t="s">
        <v>14</v>
      </c>
      <c r="BY241" s="62" t="s">
        <v>52</v>
      </c>
      <c r="BZ241" s="8">
        <v>9.7366585768598028</v>
      </c>
      <c r="CA241" s="8">
        <v>24.333333333333332</v>
      </c>
      <c r="CB241" s="8"/>
      <c r="CC241" s="59" t="s">
        <v>4426</v>
      </c>
      <c r="CD241" s="59" t="s">
        <v>4427</v>
      </c>
      <c r="CE241" s="555">
        <v>110.37570531221287</v>
      </c>
      <c r="CF241" s="555">
        <v>99.763728992310789</v>
      </c>
      <c r="CG241" s="555" t="s">
        <v>5659</v>
      </c>
      <c r="CH241" s="555"/>
      <c r="CI241" s="408">
        <v>167.68019691564857</v>
      </c>
      <c r="CJ241" s="408">
        <v>129.25346607594346</v>
      </c>
      <c r="CK241" s="555"/>
      <c r="CL241" s="8"/>
      <c r="CM241" s="8"/>
      <c r="CN241" s="8"/>
    </row>
    <row r="242" spans="1:92" x14ac:dyDescent="0.45">
      <c r="A242" s="9">
        <v>216</v>
      </c>
      <c r="B242" s="9" t="s">
        <v>1065</v>
      </c>
      <c r="C242" s="62" t="s">
        <v>1790</v>
      </c>
      <c r="D242" s="63"/>
      <c r="E242" s="56" t="s">
        <v>1798</v>
      </c>
      <c r="F242" s="75"/>
      <c r="G242" s="75" t="s">
        <v>1789</v>
      </c>
      <c r="H242" s="9"/>
      <c r="I242" s="60">
        <v>124.07710156960268</v>
      </c>
      <c r="J242" s="60">
        <v>85.35240107972669</v>
      </c>
      <c r="K242" s="60">
        <v>134.35100169956979</v>
      </c>
      <c r="L242" s="47">
        <v>1328.678677993714</v>
      </c>
      <c r="M242" s="47">
        <v>1265.0242797375402</v>
      </c>
      <c r="N242" s="47">
        <v>1216.3035584349852</v>
      </c>
      <c r="O242" s="59">
        <v>10.537795589068985</v>
      </c>
      <c r="P242" s="59">
        <v>144.15403942235983</v>
      </c>
      <c r="Q242" s="59">
        <v>74.911263572204703</v>
      </c>
      <c r="R242" s="58"/>
      <c r="S242" s="13" t="s">
        <v>1475</v>
      </c>
      <c r="T242" s="8">
        <v>5.4667756565056962</v>
      </c>
      <c r="U242" s="13" t="s">
        <v>1475</v>
      </c>
      <c r="V242" s="8">
        <v>10.933551313011392</v>
      </c>
      <c r="W242" s="66" t="s">
        <v>272</v>
      </c>
      <c r="X242" s="8">
        <v>12</v>
      </c>
      <c r="Y242" s="63" t="s">
        <v>84</v>
      </c>
      <c r="Z242" s="8">
        <v>56.834695706321206</v>
      </c>
      <c r="AA242" s="56" t="s">
        <v>1499</v>
      </c>
      <c r="AB242" s="8">
        <v>21.34618359493378</v>
      </c>
      <c r="AC242" s="13" t="s">
        <v>1475</v>
      </c>
      <c r="AD242" s="12" t="s">
        <v>84</v>
      </c>
      <c r="AE242" s="8">
        <v>13.67971490848551</v>
      </c>
      <c r="AF242" s="8">
        <v>9.15</v>
      </c>
      <c r="AG242" s="62" t="s">
        <v>1475</v>
      </c>
      <c r="AH242" s="56" t="s">
        <v>1499</v>
      </c>
      <c r="AI242" s="8">
        <v>12.948899496609274</v>
      </c>
      <c r="AJ242" s="8">
        <v>7.75</v>
      </c>
      <c r="AK242" s="66" t="s">
        <v>272</v>
      </c>
      <c r="AL242" s="12" t="s">
        <v>84</v>
      </c>
      <c r="AM242" s="8">
        <v>12.879824320753082</v>
      </c>
      <c r="AN242" s="8">
        <v>7.0666666666666664</v>
      </c>
      <c r="AO242" s="13" t="s">
        <v>1475</v>
      </c>
      <c r="AP242" s="74" t="s">
        <v>91</v>
      </c>
      <c r="AQ242" s="8">
        <v>12.214947876050914</v>
      </c>
      <c r="AR242" s="8">
        <v>7.3666666666666671</v>
      </c>
      <c r="AS242" s="66" t="s">
        <v>272</v>
      </c>
      <c r="AT242" s="53" t="s">
        <v>1499</v>
      </c>
      <c r="AU242" s="8">
        <v>11.682706744600216</v>
      </c>
      <c r="AV242" s="8">
        <v>5.666666666666667</v>
      </c>
      <c r="AW242" s="58"/>
      <c r="AX242" s="13" t="s">
        <v>1475</v>
      </c>
      <c r="AY242" s="8">
        <v>4.8712055689716038</v>
      </c>
      <c r="AZ242" s="13" t="s">
        <v>1475</v>
      </c>
      <c r="BA242" s="8">
        <v>4.8712055689716038</v>
      </c>
      <c r="BB242" s="75" t="s">
        <v>272</v>
      </c>
      <c r="BC242" s="8">
        <v>3</v>
      </c>
      <c r="BD242" s="12" t="s">
        <v>84</v>
      </c>
      <c r="BE242" s="8">
        <v>73.585104418217568</v>
      </c>
      <c r="BF242" s="74" t="s">
        <v>91</v>
      </c>
      <c r="BG242" s="8">
        <v>1.2767795825370938</v>
      </c>
      <c r="BH242" s="62" t="s">
        <v>1475</v>
      </c>
      <c r="BI242" s="74" t="s">
        <v>91</v>
      </c>
      <c r="BJ242" s="8">
        <v>7.1088172985544809</v>
      </c>
      <c r="BK242" s="8">
        <v>23.5</v>
      </c>
      <c r="BL242" s="62" t="s">
        <v>1475</v>
      </c>
      <c r="BM242" s="63" t="s">
        <v>84</v>
      </c>
      <c r="BN242" s="8">
        <v>7.0877829512053454</v>
      </c>
      <c r="BO242" s="8">
        <v>31</v>
      </c>
      <c r="BP242" s="62" t="s">
        <v>1475</v>
      </c>
      <c r="BQ242" s="53" t="s">
        <v>1499</v>
      </c>
      <c r="BR242" s="8">
        <v>6.8416840793039961</v>
      </c>
      <c r="BS242" s="8">
        <v>18.5</v>
      </c>
      <c r="BT242" s="66" t="s">
        <v>272</v>
      </c>
      <c r="BU242" s="74" t="s">
        <v>91</v>
      </c>
      <c r="BV242" s="8">
        <v>6.7967270889548752</v>
      </c>
      <c r="BW242" s="8">
        <v>16</v>
      </c>
      <c r="BX242" s="66" t="s">
        <v>272</v>
      </c>
      <c r="BY242" s="63" t="s">
        <v>84</v>
      </c>
      <c r="BZ242" s="8">
        <v>6.7607225728744096</v>
      </c>
      <c r="CA242" s="8">
        <v>21</v>
      </c>
      <c r="CB242" s="8"/>
      <c r="CC242" s="59" t="s">
        <v>4428</v>
      </c>
      <c r="CD242" s="59"/>
      <c r="CE242" s="555">
        <v>74.911263572204703</v>
      </c>
      <c r="CF242" s="555">
        <v>54.503645751741324</v>
      </c>
      <c r="CG242" s="555"/>
      <c r="CH242" s="555"/>
      <c r="CI242" s="408"/>
      <c r="CJ242" s="408"/>
      <c r="CK242" s="555"/>
      <c r="CL242" s="59"/>
      <c r="CM242" s="8"/>
      <c r="CN242" s="8"/>
    </row>
    <row r="243" spans="1:92" x14ac:dyDescent="0.45">
      <c r="A243" s="9">
        <v>217</v>
      </c>
      <c r="B243" s="9" t="s">
        <v>113</v>
      </c>
      <c r="C243" s="62" t="s">
        <v>1790</v>
      </c>
      <c r="D243" s="63"/>
      <c r="E243" s="56" t="s">
        <v>1798</v>
      </c>
      <c r="F243" s="75"/>
      <c r="G243" s="75" t="s">
        <v>1789</v>
      </c>
      <c r="H243" s="9"/>
      <c r="I243" s="60">
        <v>198.3653025093648</v>
      </c>
      <c r="J243" s="60">
        <v>125.65770158959762</v>
      </c>
      <c r="K243" s="60">
        <v>175.44660221943818</v>
      </c>
      <c r="L243" s="47">
        <v>2945.3217584026088</v>
      </c>
      <c r="M243" s="47">
        <v>2674.2367644401538</v>
      </c>
      <c r="N243" s="47">
        <v>2475.4464874206737</v>
      </c>
      <c r="O243" s="59">
        <v>19.535332763349164</v>
      </c>
      <c r="P243" s="59">
        <v>437.65914472911589</v>
      </c>
      <c r="Q243" s="59">
        <v>298.09975627735741</v>
      </c>
      <c r="R243" s="58"/>
      <c r="S243" s="53" t="s">
        <v>45</v>
      </c>
      <c r="T243" s="8">
        <v>12.901918150561889</v>
      </c>
      <c r="U243" s="53" t="s">
        <v>45</v>
      </c>
      <c r="V243" s="8">
        <v>14.335464611735432</v>
      </c>
      <c r="W243" s="51" t="s">
        <v>56</v>
      </c>
      <c r="X243" s="8">
        <v>10</v>
      </c>
      <c r="Y243" s="62" t="s">
        <v>112</v>
      </c>
      <c r="Z243" s="8">
        <v>179.52877225842832</v>
      </c>
      <c r="AA243" s="62" t="s">
        <v>112</v>
      </c>
      <c r="AB243" s="8">
        <v>47.24441375221798</v>
      </c>
      <c r="AC243" s="53" t="s">
        <v>45</v>
      </c>
      <c r="AD243" s="13" t="s">
        <v>112</v>
      </c>
      <c r="AE243" s="8">
        <v>22.403465046176311</v>
      </c>
      <c r="AF243" s="8">
        <v>15.5</v>
      </c>
      <c r="AG243" s="75" t="s">
        <v>49</v>
      </c>
      <c r="AH243" s="62" t="s">
        <v>112</v>
      </c>
      <c r="AI243" s="8">
        <v>22.183326667394418</v>
      </c>
      <c r="AJ243" s="8">
        <v>15.7</v>
      </c>
      <c r="AK243" s="51" t="s">
        <v>56</v>
      </c>
      <c r="AL243" s="13" t="s">
        <v>112</v>
      </c>
      <c r="AM243" s="8">
        <v>21.926430333150154</v>
      </c>
      <c r="AN243" s="8">
        <v>14.299999999999999</v>
      </c>
      <c r="AO243" s="53" t="s">
        <v>45</v>
      </c>
      <c r="AP243" s="63" t="s">
        <v>84</v>
      </c>
      <c r="AQ243" s="8">
        <v>20.04708206102357</v>
      </c>
      <c r="AR243" s="8">
        <v>8.5250000000000004</v>
      </c>
      <c r="AS243" s="66" t="s">
        <v>49</v>
      </c>
      <c r="AT243" s="12" t="s">
        <v>84</v>
      </c>
      <c r="AU243" s="8">
        <v>19.807409301934271</v>
      </c>
      <c r="AV243" s="8">
        <v>8.7333333333333325</v>
      </c>
      <c r="AW243" s="58"/>
      <c r="AX243" s="53" t="s">
        <v>45</v>
      </c>
      <c r="AY243" s="8">
        <v>11.31499573048697</v>
      </c>
      <c r="AZ243" s="53" t="s">
        <v>45</v>
      </c>
      <c r="BA243" s="8">
        <v>5.6574978652434851</v>
      </c>
      <c r="BB243" s="75" t="s">
        <v>49</v>
      </c>
      <c r="BC243" s="8">
        <v>4</v>
      </c>
      <c r="BD243" s="13" t="s">
        <v>112</v>
      </c>
      <c r="BE243" s="8">
        <v>233.08740393595681</v>
      </c>
      <c r="BF243" s="62" t="s">
        <v>112</v>
      </c>
      <c r="BG243" s="8">
        <v>2.9135925491994601</v>
      </c>
      <c r="BH243" s="75" t="s">
        <v>49</v>
      </c>
      <c r="BI243" s="62" t="s">
        <v>112</v>
      </c>
      <c r="BJ243" s="8">
        <v>15.25951771021948</v>
      </c>
      <c r="BK243" s="8">
        <v>21</v>
      </c>
      <c r="BL243" s="56" t="s">
        <v>45</v>
      </c>
      <c r="BM243" s="62" t="s">
        <v>112</v>
      </c>
      <c r="BN243" s="8">
        <v>15.190487940063804</v>
      </c>
      <c r="BO243" s="8">
        <v>23.857142857142858</v>
      </c>
      <c r="BP243" s="56" t="s">
        <v>45</v>
      </c>
      <c r="BQ243" s="53" t="s">
        <v>216</v>
      </c>
      <c r="BR243" s="8">
        <v>14.626153961747663</v>
      </c>
      <c r="BS243" s="8">
        <v>13.857142857142858</v>
      </c>
      <c r="BT243" s="66" t="s">
        <v>49</v>
      </c>
      <c r="BU243" s="56" t="s">
        <v>216</v>
      </c>
      <c r="BV243" s="8">
        <v>14.61868039747584</v>
      </c>
      <c r="BW243" s="8">
        <v>12.25</v>
      </c>
      <c r="BX243" s="51" t="s">
        <v>56</v>
      </c>
      <c r="BY243" s="62" t="s">
        <v>112</v>
      </c>
      <c r="BZ243" s="8">
        <v>12.013700061084876</v>
      </c>
      <c r="CA243" s="8">
        <v>27.666666666666668</v>
      </c>
      <c r="CB243" s="8"/>
      <c r="CC243" s="59" t="s">
        <v>4432</v>
      </c>
      <c r="CD243" s="59" t="s">
        <v>4433</v>
      </c>
      <c r="CE243" s="555">
        <v>116.63676549833571</v>
      </c>
      <c r="CF243" s="555">
        <v>105.25093632849121</v>
      </c>
      <c r="CG243" s="555" t="s">
        <v>4430</v>
      </c>
      <c r="CH243" s="555" t="s">
        <v>4431</v>
      </c>
      <c r="CI243" s="408">
        <v>242.16143466010374</v>
      </c>
      <c r="CJ243" s="408">
        <v>225.13836100829607</v>
      </c>
      <c r="CK243" s="555" t="s">
        <v>4429</v>
      </c>
      <c r="CL243" s="59"/>
      <c r="CM243" s="8">
        <v>298.09975627735741</v>
      </c>
      <c r="CN243" s="8">
        <v>239.47446734014491</v>
      </c>
    </row>
    <row r="244" spans="1:92" x14ac:dyDescent="0.45">
      <c r="A244" s="9">
        <v>218</v>
      </c>
      <c r="B244" s="9" t="s">
        <v>1060</v>
      </c>
      <c r="C244" s="73" t="s">
        <v>1802</v>
      </c>
      <c r="D244" s="63"/>
      <c r="E244" s="78" t="s">
        <v>1897</v>
      </c>
      <c r="F244" s="245" t="s">
        <v>1898</v>
      </c>
      <c r="G244" s="224"/>
      <c r="H244" s="9"/>
      <c r="I244" s="60">
        <v>105.10990132966342</v>
      </c>
      <c r="J244" s="60">
        <v>67.965800859782362</v>
      </c>
      <c r="K244" s="60">
        <v>106.69050134965836</v>
      </c>
      <c r="L244" s="47">
        <v>895.05912749389881</v>
      </c>
      <c r="M244" s="47">
        <v>834.39792486636657</v>
      </c>
      <c r="N244" s="47">
        <v>788.84269299736161</v>
      </c>
      <c r="O244" s="59">
        <v>6.7458853882183654</v>
      </c>
      <c r="P244" s="59">
        <v>72.72670872622372</v>
      </c>
      <c r="Q244" s="59">
        <v>42.183169844028313</v>
      </c>
      <c r="R244" s="58"/>
      <c r="S244" s="50" t="s">
        <v>3658</v>
      </c>
      <c r="T244" s="8">
        <v>7.3065940797798046</v>
      </c>
      <c r="U244" s="50" t="s">
        <v>41</v>
      </c>
      <c r="V244" s="8">
        <v>8.1184378664220045</v>
      </c>
      <c r="W244" s="68" t="s">
        <v>138</v>
      </c>
      <c r="X244" s="8">
        <v>10</v>
      </c>
      <c r="Y244" s="73" t="s">
        <v>3548</v>
      </c>
      <c r="Z244" s="8">
        <v>45.14615855845863</v>
      </c>
      <c r="AA244" s="73" t="s">
        <v>279</v>
      </c>
      <c r="AB244" s="8">
        <v>17.363907137868704</v>
      </c>
      <c r="AC244" s="50" t="s">
        <v>41</v>
      </c>
      <c r="AD244" s="68" t="s">
        <v>279</v>
      </c>
      <c r="AE244" s="8">
        <v>10.780898954085453</v>
      </c>
      <c r="AF244" s="8">
        <v>9.0285714285714285</v>
      </c>
      <c r="AG244" s="73" t="s">
        <v>138</v>
      </c>
      <c r="AH244" s="73" t="s">
        <v>279</v>
      </c>
      <c r="AI244" s="8">
        <v>10.747253810178638</v>
      </c>
      <c r="AJ244" s="8">
        <v>7.6</v>
      </c>
      <c r="AK244" s="50" t="s">
        <v>41</v>
      </c>
      <c r="AL244" s="50" t="s">
        <v>40</v>
      </c>
      <c r="AM244" s="8">
        <v>10.432510605822344</v>
      </c>
      <c r="AN244" s="8">
        <v>9.1285714285714299</v>
      </c>
      <c r="AO244" s="68" t="s">
        <v>138</v>
      </c>
      <c r="AP244" s="54" t="s">
        <v>40</v>
      </c>
      <c r="AQ244" s="8">
        <v>10.334666354644726</v>
      </c>
      <c r="AR244" s="8">
        <v>7.7</v>
      </c>
      <c r="AS244" s="50" t="s">
        <v>41</v>
      </c>
      <c r="AT244" s="68" t="s">
        <v>1468</v>
      </c>
      <c r="AU244" s="8">
        <v>9.88650611134047</v>
      </c>
      <c r="AV244" s="8">
        <v>8.0857142857142854</v>
      </c>
      <c r="AW244" s="58"/>
      <c r="AX244" s="50" t="s">
        <v>41</v>
      </c>
      <c r="AY244" s="8">
        <v>6.4657148691424977</v>
      </c>
      <c r="AZ244" s="50" t="s">
        <v>41</v>
      </c>
      <c r="BA244" s="8">
        <v>3.2328574345712489</v>
      </c>
      <c r="BB244" s="73" t="s">
        <v>138</v>
      </c>
      <c r="BC244" s="8">
        <v>3</v>
      </c>
      <c r="BD244" s="68" t="s">
        <v>3547</v>
      </c>
      <c r="BE244" s="8">
        <v>58.39000612599623</v>
      </c>
      <c r="BF244" s="54" t="s">
        <v>40</v>
      </c>
      <c r="BG244" s="8">
        <v>1.2368255264761105</v>
      </c>
      <c r="BH244" s="73" t="s">
        <v>138</v>
      </c>
      <c r="BI244" s="54" t="s">
        <v>40</v>
      </c>
      <c r="BJ244" s="8">
        <v>6.2531702536335523</v>
      </c>
      <c r="BK244" s="8">
        <v>16</v>
      </c>
      <c r="BL244" s="73" t="s">
        <v>138</v>
      </c>
      <c r="BM244" s="73" t="s">
        <v>1468</v>
      </c>
      <c r="BN244" s="8">
        <v>6.0971434515791483</v>
      </c>
      <c r="BO244" s="8">
        <v>17.666666666666668</v>
      </c>
      <c r="BP244" s="54" t="s">
        <v>41</v>
      </c>
      <c r="BQ244" s="50" t="s">
        <v>40</v>
      </c>
      <c r="BR244" s="8">
        <v>5.9920306586161818</v>
      </c>
      <c r="BS244" s="8">
        <v>19</v>
      </c>
      <c r="BT244" s="50" t="s">
        <v>41</v>
      </c>
      <c r="BU244" s="73" t="s">
        <v>1468</v>
      </c>
      <c r="BV244" s="8">
        <v>5.859388324639105</v>
      </c>
      <c r="BW244" s="8">
        <v>21</v>
      </c>
      <c r="BX244" s="68" t="s">
        <v>138</v>
      </c>
      <c r="BY244" s="73" t="s">
        <v>279</v>
      </c>
      <c r="BZ244" s="8">
        <v>5.8266631274011296</v>
      </c>
      <c r="CA244" s="8">
        <v>19.333333333333332</v>
      </c>
      <c r="CB244" s="8"/>
      <c r="CC244" s="59"/>
      <c r="CD244" s="59"/>
      <c r="CE244" s="555"/>
      <c r="CF244" s="555"/>
      <c r="CG244" s="555"/>
      <c r="CH244" s="555"/>
      <c r="CI244" s="408"/>
      <c r="CJ244" s="408"/>
      <c r="CK244" s="7"/>
      <c r="CL244" s="8"/>
      <c r="CM244" s="8"/>
      <c r="CN244" s="8"/>
    </row>
    <row r="245" spans="1:92" x14ac:dyDescent="0.45">
      <c r="A245" s="9">
        <v>219</v>
      </c>
      <c r="B245" s="9" t="s">
        <v>1058</v>
      </c>
      <c r="C245" s="54" t="s">
        <v>1855</v>
      </c>
      <c r="D245" s="78" t="s">
        <v>1847</v>
      </c>
      <c r="E245" s="56" t="s">
        <v>1894</v>
      </c>
      <c r="F245" s="62" t="s">
        <v>2004</v>
      </c>
      <c r="G245" s="73" t="s">
        <v>1802</v>
      </c>
      <c r="H245" s="9"/>
      <c r="I245" s="60">
        <v>121.70620153961028</v>
      </c>
      <c r="J245" s="60">
        <v>162.80180205947869</v>
      </c>
      <c r="K245" s="60">
        <v>120.12560151961533</v>
      </c>
      <c r="L245" s="47">
        <v>1702.0021323728324</v>
      </c>
      <c r="M245" s="47">
        <v>1782.6728939658381</v>
      </c>
      <c r="N245" s="47">
        <v>1849.9539159006285</v>
      </c>
      <c r="O245" s="59">
        <v>16.800985526971296</v>
      </c>
      <c r="P245" s="59">
        <v>253.72430827858369</v>
      </c>
      <c r="Q245" s="59">
        <v>161.45345793072025</v>
      </c>
      <c r="R245" s="58"/>
      <c r="S245" s="50" t="s">
        <v>41</v>
      </c>
      <c r="T245" s="8">
        <v>9.76284651085194</v>
      </c>
      <c r="U245" s="50" t="s">
        <v>41</v>
      </c>
      <c r="V245" s="8">
        <v>10.847607234279932</v>
      </c>
      <c r="W245" s="68" t="s">
        <v>138</v>
      </c>
      <c r="X245" s="8">
        <v>10</v>
      </c>
      <c r="Y245" s="73" t="s">
        <v>48</v>
      </c>
      <c r="Z245" s="8">
        <v>117.83795347802587</v>
      </c>
      <c r="AA245" s="54" t="s">
        <v>87</v>
      </c>
      <c r="AB245" s="8">
        <v>32.184226488593985</v>
      </c>
      <c r="AC245" s="50" t="s">
        <v>41</v>
      </c>
      <c r="AD245" s="68" t="s">
        <v>48</v>
      </c>
      <c r="AE245" s="8">
        <v>15.101751493760284</v>
      </c>
      <c r="AF245" s="8">
        <v>17.5</v>
      </c>
      <c r="AG245" s="73" t="s">
        <v>138</v>
      </c>
      <c r="AH245" s="73" t="s">
        <v>48</v>
      </c>
      <c r="AI245" s="8">
        <v>14.34726245727086</v>
      </c>
      <c r="AJ245" s="8">
        <v>14</v>
      </c>
      <c r="AK245" s="50" t="s">
        <v>41</v>
      </c>
      <c r="AL245" s="50" t="s">
        <v>87</v>
      </c>
      <c r="AM245" s="8">
        <v>13.953570796616789</v>
      </c>
      <c r="AN245" s="8">
        <v>15.8</v>
      </c>
      <c r="AO245" s="50" t="s">
        <v>41</v>
      </c>
      <c r="AP245" s="73" t="s">
        <v>269</v>
      </c>
      <c r="AQ245" s="8">
        <v>13.140317123657997</v>
      </c>
      <c r="AR245" s="8">
        <v>16.5</v>
      </c>
      <c r="AS245" s="68" t="s">
        <v>138</v>
      </c>
      <c r="AT245" s="50" t="s">
        <v>87</v>
      </c>
      <c r="AU245" s="8">
        <v>12.768084703051407</v>
      </c>
      <c r="AV245" s="8">
        <v>12.3</v>
      </c>
      <c r="AW245" s="58"/>
      <c r="AX245" s="50" t="s">
        <v>41</v>
      </c>
      <c r="AY245" s="8">
        <v>8.594466976071681</v>
      </c>
      <c r="AZ245" s="50" t="s">
        <v>41</v>
      </c>
      <c r="BA245" s="8">
        <v>4.2972334880358405</v>
      </c>
      <c r="BB245" s="73" t="s">
        <v>138</v>
      </c>
      <c r="BC245" s="8">
        <v>3</v>
      </c>
      <c r="BD245" s="68" t="s">
        <v>48</v>
      </c>
      <c r="BE245" s="8">
        <v>124.41008836116482</v>
      </c>
      <c r="BF245" s="73" t="s">
        <v>48</v>
      </c>
      <c r="BG245" s="8">
        <v>2.2620016065666331</v>
      </c>
      <c r="BH245" s="73" t="s">
        <v>138</v>
      </c>
      <c r="BI245" s="73" t="s">
        <v>48</v>
      </c>
      <c r="BJ245" s="8">
        <v>9.6097611459478092</v>
      </c>
      <c r="BK245" s="8">
        <v>19.333333333333332</v>
      </c>
      <c r="BL245" s="54" t="s">
        <v>41</v>
      </c>
      <c r="BM245" s="73" t="s">
        <v>48</v>
      </c>
      <c r="BN245" s="8">
        <v>9.5195315259979694</v>
      </c>
      <c r="BO245" s="8">
        <v>23</v>
      </c>
      <c r="BP245" s="54" t="s">
        <v>41</v>
      </c>
      <c r="BQ245" s="50" t="s">
        <v>87</v>
      </c>
      <c r="BR245" s="8">
        <v>8.2813032146819356</v>
      </c>
      <c r="BS245" s="8">
        <v>23</v>
      </c>
      <c r="BT245" s="68" t="s">
        <v>138</v>
      </c>
      <c r="BU245" s="54" t="s">
        <v>87</v>
      </c>
      <c r="BV245" s="8">
        <v>8.1366964307614911</v>
      </c>
      <c r="BW245" s="8">
        <v>19.333333333333332</v>
      </c>
      <c r="BX245" s="50" t="s">
        <v>41</v>
      </c>
      <c r="BY245" s="73" t="s">
        <v>269</v>
      </c>
      <c r="BZ245" s="8">
        <v>7.1000419349008528</v>
      </c>
      <c r="CA245" s="8">
        <v>31</v>
      </c>
      <c r="CB245" s="8"/>
      <c r="CC245" s="59" t="s">
        <v>4434</v>
      </c>
      <c r="CD245" s="59" t="s">
        <v>4435</v>
      </c>
      <c r="CE245" s="555">
        <v>141.36296713835276</v>
      </c>
      <c r="CF245" s="555">
        <v>123.58262147159627</v>
      </c>
      <c r="CG245" s="555"/>
      <c r="CH245" s="555"/>
      <c r="CI245" s="408"/>
      <c r="CJ245" s="408"/>
      <c r="CK245" s="555"/>
      <c r="CL245" s="8"/>
      <c r="CM245" s="8"/>
      <c r="CN245" s="8"/>
    </row>
    <row r="246" spans="1:92" x14ac:dyDescent="0.45">
      <c r="A246" s="9">
        <v>220</v>
      </c>
      <c r="B246" s="9" t="s">
        <v>1055</v>
      </c>
      <c r="C246" s="78" t="s">
        <v>1856</v>
      </c>
      <c r="D246" s="63"/>
      <c r="E246" s="56" t="s">
        <v>2005</v>
      </c>
      <c r="F246" s="61" t="s">
        <v>1801</v>
      </c>
      <c r="G246" s="246" t="s">
        <v>1804</v>
      </c>
      <c r="H246" s="9"/>
      <c r="I246" s="60">
        <v>82.981501049734277</v>
      </c>
      <c r="J246" s="60">
        <v>66.385200839787416</v>
      </c>
      <c r="K246" s="60">
        <v>120.12560151961533</v>
      </c>
      <c r="L246" s="47">
        <v>741.02815814242092</v>
      </c>
      <c r="M246" s="47">
        <v>759.37930425080344</v>
      </c>
      <c r="N246" s="47">
        <v>774.38689309377878</v>
      </c>
      <c r="O246" s="59">
        <v>7.4703063156737555</v>
      </c>
      <c r="P246" s="59">
        <v>63.00085322944912</v>
      </c>
      <c r="Q246" s="59">
        <v>39.235045205166514</v>
      </c>
      <c r="R246" s="58"/>
      <c r="S246" s="72" t="s">
        <v>59</v>
      </c>
      <c r="T246" s="8">
        <v>3.987334037790434</v>
      </c>
      <c r="U246" s="13" t="s">
        <v>127</v>
      </c>
      <c r="V246" s="8">
        <v>6.1490750524867135</v>
      </c>
      <c r="W246" s="72" t="s">
        <v>59</v>
      </c>
      <c r="X246" s="8">
        <v>15</v>
      </c>
      <c r="Y246" s="54" t="s">
        <v>40</v>
      </c>
      <c r="Z246" s="8">
        <v>34.192600419893708</v>
      </c>
      <c r="AA246" s="54" t="s">
        <v>40</v>
      </c>
      <c r="AB246" s="8">
        <v>12.663926081442114</v>
      </c>
      <c r="AC246" s="13" t="s">
        <v>127</v>
      </c>
      <c r="AD246" s="50" t="s">
        <v>40</v>
      </c>
      <c r="AE246" s="8">
        <v>8.4335033353671793</v>
      </c>
      <c r="AF246" s="8">
        <v>7.7</v>
      </c>
      <c r="AG246" s="62" t="s">
        <v>127</v>
      </c>
      <c r="AH246" s="62" t="s">
        <v>1466</v>
      </c>
      <c r="AI246" s="8">
        <v>8.0717755612845767</v>
      </c>
      <c r="AJ246" s="8">
        <v>5.2333333333333334</v>
      </c>
      <c r="AK246" s="72" t="s">
        <v>59</v>
      </c>
      <c r="AL246" s="50" t="s">
        <v>40</v>
      </c>
      <c r="AM246" s="8">
        <v>7.8702288197561039</v>
      </c>
      <c r="AN246" s="8">
        <v>6.0333333333333332</v>
      </c>
      <c r="AO246" s="13" t="s">
        <v>127</v>
      </c>
      <c r="AP246" s="247" t="s">
        <v>69</v>
      </c>
      <c r="AQ246" s="8">
        <v>7.7442598823407112</v>
      </c>
      <c r="AR246" s="8">
        <v>6.6333333333333329</v>
      </c>
      <c r="AS246" s="72" t="s">
        <v>59</v>
      </c>
      <c r="AT246" s="13" t="s">
        <v>1466</v>
      </c>
      <c r="AU246" s="8">
        <v>7.4246646392913975</v>
      </c>
      <c r="AV246" s="8">
        <v>4.1222222222222218</v>
      </c>
      <c r="AW246" s="58"/>
      <c r="AX246" s="72" t="s">
        <v>59</v>
      </c>
      <c r="AY246" s="8">
        <v>3.5890228327517097</v>
      </c>
      <c r="AZ246" s="13" t="s">
        <v>127</v>
      </c>
      <c r="BA246" s="8">
        <v>2.6181392704698183</v>
      </c>
      <c r="BB246" s="247" t="s">
        <v>59</v>
      </c>
      <c r="BC246" s="8">
        <v>4</v>
      </c>
      <c r="BD246" s="50" t="s">
        <v>40</v>
      </c>
      <c r="BE246" s="8">
        <v>44.150380545861829</v>
      </c>
      <c r="BF246" s="54" t="s">
        <v>40</v>
      </c>
      <c r="BG246" s="8">
        <v>0.98111956768581843</v>
      </c>
      <c r="BH246" s="247" t="s">
        <v>59</v>
      </c>
      <c r="BI246" s="54" t="s">
        <v>40</v>
      </c>
      <c r="BJ246" s="8">
        <v>5.2521333861298114</v>
      </c>
      <c r="BK246" s="8">
        <v>12.25</v>
      </c>
      <c r="BL246" s="247" t="s">
        <v>59</v>
      </c>
      <c r="BM246" s="62" t="s">
        <v>1466</v>
      </c>
      <c r="BN246" s="8">
        <v>5.032283107967702</v>
      </c>
      <c r="BO246" s="8">
        <v>9.75</v>
      </c>
      <c r="BP246" s="247" t="s">
        <v>59</v>
      </c>
      <c r="BQ246" s="72" t="s">
        <v>69</v>
      </c>
      <c r="BR246" s="8">
        <v>4.8998853816737959</v>
      </c>
      <c r="BS246" s="8">
        <v>12.25</v>
      </c>
      <c r="BT246" s="13" t="s">
        <v>127</v>
      </c>
      <c r="BU246" s="54" t="s">
        <v>40</v>
      </c>
      <c r="BV246" s="8">
        <v>4.3854686864439465</v>
      </c>
      <c r="BW246" s="8">
        <v>23.5</v>
      </c>
      <c r="BX246" s="13" t="s">
        <v>127</v>
      </c>
      <c r="BY246" s="62" t="s">
        <v>1466</v>
      </c>
      <c r="BZ246" s="8">
        <v>4.2800120347361181</v>
      </c>
      <c r="CA246" s="8">
        <v>18.5</v>
      </c>
      <c r="CB246" s="8"/>
      <c r="CC246" s="59"/>
      <c r="CD246" s="59"/>
      <c r="CE246" s="555"/>
      <c r="CF246" s="555"/>
      <c r="CG246" s="555"/>
      <c r="CH246" s="555"/>
      <c r="CI246" s="408"/>
      <c r="CJ246" s="408"/>
      <c r="CK246" s="7"/>
      <c r="CL246" s="8"/>
      <c r="CM246" s="8"/>
      <c r="CN246" s="8"/>
    </row>
    <row r="247" spans="1:92" x14ac:dyDescent="0.45">
      <c r="A247" s="9">
        <v>221</v>
      </c>
      <c r="B247" s="9" t="s">
        <v>1053</v>
      </c>
      <c r="C247" s="78" t="s">
        <v>1856</v>
      </c>
      <c r="D247" s="63"/>
      <c r="E247" s="56" t="s">
        <v>2005</v>
      </c>
      <c r="F247" s="61" t="s">
        <v>1801</v>
      </c>
      <c r="G247" s="246" t="s">
        <v>1804</v>
      </c>
      <c r="H247" s="9"/>
      <c r="I247" s="60">
        <v>154.89880195950397</v>
      </c>
      <c r="J247" s="60">
        <v>120.9159015296128</v>
      </c>
      <c r="K247" s="60">
        <v>189.67200239939262</v>
      </c>
      <c r="L247" s="47">
        <v>2345.8021634720653</v>
      </c>
      <c r="M247" s="47">
        <v>2328.2152922726923</v>
      </c>
      <c r="N247" s="47">
        <v>2314.2407761038453</v>
      </c>
      <c r="O247" s="59">
        <v>20.387885797597527</v>
      </c>
      <c r="P247" s="59">
        <v>360.1104697650913</v>
      </c>
      <c r="Q247" s="59">
        <v>237.2462522521293</v>
      </c>
      <c r="R247" s="58"/>
      <c r="S247" s="72" t="s">
        <v>240</v>
      </c>
      <c r="T247" s="8">
        <v>12.152713741084286</v>
      </c>
      <c r="U247" s="72" t="s">
        <v>240</v>
      </c>
      <c r="V247" s="8">
        <v>10.127261450903571</v>
      </c>
      <c r="W247" s="72" t="s">
        <v>59</v>
      </c>
      <c r="X247" s="8">
        <v>15</v>
      </c>
      <c r="Y247" s="247" t="s">
        <v>306</v>
      </c>
      <c r="Z247" s="8">
        <v>84.645353058132144</v>
      </c>
      <c r="AA247" s="54" t="s">
        <v>87</v>
      </c>
      <c r="AB247" s="8">
        <v>34.108435208587821</v>
      </c>
      <c r="AC247" s="72" t="s">
        <v>59</v>
      </c>
      <c r="AD247" s="72" t="s">
        <v>306</v>
      </c>
      <c r="AE247" s="8">
        <v>17.662962866288279</v>
      </c>
      <c r="AF247" s="8">
        <v>6.0333333333333332</v>
      </c>
      <c r="AG247" s="247" t="s">
        <v>240</v>
      </c>
      <c r="AH247" s="247" t="s">
        <v>306</v>
      </c>
      <c r="AI247" s="8">
        <v>17.569046793850653</v>
      </c>
      <c r="AJ247" s="8">
        <v>7.7</v>
      </c>
      <c r="AK247" s="72" t="s">
        <v>240</v>
      </c>
      <c r="AL247" s="69" t="s">
        <v>1490</v>
      </c>
      <c r="AM247" s="8">
        <v>14.822086140597619</v>
      </c>
      <c r="AN247" s="8">
        <v>8.5</v>
      </c>
      <c r="AO247" s="72" t="s">
        <v>240</v>
      </c>
      <c r="AP247" s="54" t="s">
        <v>87</v>
      </c>
      <c r="AQ247" s="8">
        <v>14.337696538130578</v>
      </c>
      <c r="AR247" s="8">
        <v>13.1</v>
      </c>
      <c r="AS247" s="72" t="s">
        <v>59</v>
      </c>
      <c r="AT247" s="69" t="s">
        <v>1490</v>
      </c>
      <c r="AU247" s="8">
        <v>14.235016757419858</v>
      </c>
      <c r="AV247" s="8">
        <v>6.8333333333333339</v>
      </c>
      <c r="AW247" s="58"/>
      <c r="AX247" s="72" t="s">
        <v>240</v>
      </c>
      <c r="AY247" s="8">
        <v>11.87389589755718</v>
      </c>
      <c r="AZ247" s="72" t="s">
        <v>240</v>
      </c>
      <c r="BA247" s="8">
        <v>3.9579652991857266</v>
      </c>
      <c r="BB247" s="247" t="s">
        <v>59</v>
      </c>
      <c r="BC247" s="8">
        <v>4</v>
      </c>
      <c r="BD247" s="72" t="s">
        <v>306</v>
      </c>
      <c r="BE247" s="8">
        <v>109.73895897557179</v>
      </c>
      <c r="BF247" s="247" t="s">
        <v>306</v>
      </c>
      <c r="BG247" s="8">
        <v>2.4386435327904841</v>
      </c>
      <c r="BH247" s="247" t="s">
        <v>59</v>
      </c>
      <c r="BI247" s="247" t="s">
        <v>306</v>
      </c>
      <c r="BJ247" s="8">
        <v>11.636628466895081</v>
      </c>
      <c r="BK247" s="8">
        <v>12.25</v>
      </c>
      <c r="BL247" s="247" t="s">
        <v>240</v>
      </c>
      <c r="BM247" s="247" t="s">
        <v>306</v>
      </c>
      <c r="BN247" s="8">
        <v>11.253206242384765</v>
      </c>
      <c r="BO247" s="8">
        <v>14.5</v>
      </c>
      <c r="BP247" s="247" t="s">
        <v>59</v>
      </c>
      <c r="BQ247" s="50" t="s">
        <v>87</v>
      </c>
      <c r="BR247" s="8">
        <v>9.6125433419655035</v>
      </c>
      <c r="BS247" s="8">
        <v>14.75</v>
      </c>
      <c r="BT247" s="72" t="s">
        <v>240</v>
      </c>
      <c r="BU247" s="54" t="s">
        <v>87</v>
      </c>
      <c r="BV247" s="8">
        <v>9.5423227834424029</v>
      </c>
      <c r="BW247" s="8">
        <v>17.5</v>
      </c>
      <c r="BX247" s="72" t="s">
        <v>240</v>
      </c>
      <c r="BY247" s="78" t="s">
        <v>1490</v>
      </c>
      <c r="BZ247" s="8">
        <v>8.8894856741091353</v>
      </c>
      <c r="CA247" s="8">
        <v>19</v>
      </c>
      <c r="CB247" s="8"/>
      <c r="CC247" s="59" t="s">
        <v>4437</v>
      </c>
      <c r="CD247" s="59" t="s">
        <v>4438</v>
      </c>
      <c r="CE247" s="555">
        <v>129.93504924864925</v>
      </c>
      <c r="CF247" s="555">
        <v>117.89277826571249</v>
      </c>
      <c r="CG247" s="555" t="s">
        <v>4436</v>
      </c>
      <c r="CH247" s="555"/>
      <c r="CI247" s="408">
        <v>237.2462522521293</v>
      </c>
      <c r="CJ247" s="408">
        <v>187.7620915300781</v>
      </c>
      <c r="CK247" s="7"/>
      <c r="CL247" s="8"/>
      <c r="CM247" s="8"/>
      <c r="CN247" s="8"/>
    </row>
    <row r="248" spans="1:92" x14ac:dyDescent="0.45">
      <c r="A248" s="9">
        <v>222</v>
      </c>
      <c r="B248" s="9" t="s">
        <v>1052</v>
      </c>
      <c r="C248" s="54" t="s">
        <v>1837</v>
      </c>
      <c r="D248" s="77" t="s">
        <v>1803</v>
      </c>
      <c r="E248" s="56" t="s">
        <v>1970</v>
      </c>
      <c r="F248" s="62" t="s">
        <v>1971</v>
      </c>
      <c r="G248" s="73" t="s">
        <v>1802</v>
      </c>
      <c r="H248" s="9"/>
      <c r="I248" s="60">
        <v>105.10990132966342</v>
      </c>
      <c r="J248" s="60">
        <v>135.14130170956724</v>
      </c>
      <c r="K248" s="60">
        <v>127.23830160959255</v>
      </c>
      <c r="L248" s="47">
        <v>1378.3090541222743</v>
      </c>
      <c r="M248" s="47">
        <v>1483.7693412712579</v>
      </c>
      <c r="N248" s="47">
        <v>1573.9184284069327</v>
      </c>
      <c r="O248" s="59">
        <v>15.119655404368578</v>
      </c>
      <c r="P248" s="59">
        <v>172.64875724510802</v>
      </c>
      <c r="Q248" s="59">
        <v>93.884814173526976</v>
      </c>
      <c r="R248" s="58"/>
      <c r="S248" s="71" t="s">
        <v>214</v>
      </c>
      <c r="T248" s="8">
        <v>8.5679128957357662</v>
      </c>
      <c r="U248" s="13" t="s">
        <v>127</v>
      </c>
      <c r="V248" s="8">
        <v>7.2554950664831708</v>
      </c>
      <c r="W248" s="71" t="s">
        <v>214</v>
      </c>
      <c r="X248" s="8">
        <v>11.667</v>
      </c>
      <c r="Y248" s="54" t="s">
        <v>1506</v>
      </c>
      <c r="Z248" s="8">
        <v>51.452752638238437</v>
      </c>
      <c r="AA248" s="54" t="s">
        <v>1506</v>
      </c>
      <c r="AB248" s="8">
        <v>17.742328495944289</v>
      </c>
      <c r="AC248" s="71" t="s">
        <v>214</v>
      </c>
      <c r="AD248" s="50" t="s">
        <v>1506</v>
      </c>
      <c r="AE248" s="8">
        <v>11.418828844156327</v>
      </c>
      <c r="AF248" s="8">
        <v>7.1857142857142859</v>
      </c>
      <c r="AG248" s="62" t="s">
        <v>127</v>
      </c>
      <c r="AH248" s="54" t="s">
        <v>1506</v>
      </c>
      <c r="AI248" s="8">
        <v>11.105092148184086</v>
      </c>
      <c r="AJ248" s="8">
        <v>7.9</v>
      </c>
      <c r="AK248" s="71" t="s">
        <v>214</v>
      </c>
      <c r="AL248" s="50" t="s">
        <v>285</v>
      </c>
      <c r="AM248" s="8">
        <v>10.678078992926684</v>
      </c>
      <c r="AN248" s="8">
        <v>4.9571428571428573</v>
      </c>
      <c r="AO248" s="71" t="s">
        <v>214</v>
      </c>
      <c r="AP248" s="244" t="s">
        <v>1510</v>
      </c>
      <c r="AQ248" s="8">
        <v>10.464152005265063</v>
      </c>
      <c r="AR248" s="8">
        <v>4.7571428571428571</v>
      </c>
      <c r="AS248" s="13" t="s">
        <v>127</v>
      </c>
      <c r="AT248" s="50" t="s">
        <v>285</v>
      </c>
      <c r="AU248" s="8">
        <v>10.438887230768637</v>
      </c>
      <c r="AV248" s="8">
        <v>5.4333333333333336</v>
      </c>
      <c r="AW248" s="58"/>
      <c r="AX248" s="71" t="s">
        <v>214</v>
      </c>
      <c r="AY248" s="8">
        <v>7.5588578429709976</v>
      </c>
      <c r="AZ248" s="13" t="s">
        <v>127</v>
      </c>
      <c r="BA248" s="8">
        <v>3.0496430759284365</v>
      </c>
      <c r="BB248" s="244" t="s">
        <v>214</v>
      </c>
      <c r="BC248" s="8">
        <v>3.6666666666666998</v>
      </c>
      <c r="BD248" s="50" t="s">
        <v>1506</v>
      </c>
      <c r="BE248" s="8">
        <v>66.588578429709969</v>
      </c>
      <c r="BF248" s="54" t="s">
        <v>1506</v>
      </c>
      <c r="BG248" s="8">
        <v>1.1098096404951661</v>
      </c>
      <c r="BH248" s="244" t="s">
        <v>214</v>
      </c>
      <c r="BI248" s="54" t="s">
        <v>1506</v>
      </c>
      <c r="BJ248" s="8">
        <v>6.2094546246338718</v>
      </c>
      <c r="BK248" s="8">
        <v>17.363636363636363</v>
      </c>
      <c r="BL248" s="244" t="s">
        <v>214</v>
      </c>
      <c r="BM248" s="54" t="s">
        <v>285</v>
      </c>
      <c r="BN248" s="8">
        <v>5.8341663391076031</v>
      </c>
      <c r="BO248" s="8">
        <v>11.909090909090908</v>
      </c>
      <c r="BP248" s="62" t="s">
        <v>127</v>
      </c>
      <c r="BQ248" s="50" t="s">
        <v>1506</v>
      </c>
      <c r="BR248" s="8">
        <v>5.0992861518568739</v>
      </c>
      <c r="BS248" s="8">
        <v>31</v>
      </c>
      <c r="BT248" s="13" t="s">
        <v>127</v>
      </c>
      <c r="BU248" s="54" t="s">
        <v>285</v>
      </c>
      <c r="BV248" s="8">
        <v>4.9040820493874984</v>
      </c>
      <c r="BW248" s="8">
        <v>21</v>
      </c>
      <c r="BX248" s="71" t="s">
        <v>214</v>
      </c>
      <c r="BY248" s="244" t="s">
        <v>1510</v>
      </c>
      <c r="BZ248" s="8">
        <v>4.11309200054174</v>
      </c>
      <c r="CA248" s="8">
        <v>11.909090909090908</v>
      </c>
      <c r="CB248" s="8"/>
      <c r="CC248" s="59" t="s">
        <v>4439</v>
      </c>
      <c r="CD248" s="59"/>
      <c r="CE248" s="555">
        <v>93.884814173526976</v>
      </c>
      <c r="CF248" s="555">
        <v>70.064823767673062</v>
      </c>
      <c r="CG248" s="555"/>
      <c r="CH248" s="555"/>
      <c r="CI248" s="408"/>
      <c r="CJ248" s="408"/>
      <c r="CK248" s="7"/>
      <c r="CL248" s="8"/>
      <c r="CM248" s="8"/>
      <c r="CN248" s="8"/>
    </row>
    <row r="249" spans="1:92" x14ac:dyDescent="0.45">
      <c r="A249" s="9">
        <v>223</v>
      </c>
      <c r="B249" s="9" t="s">
        <v>1050</v>
      </c>
      <c r="C249" s="244" t="s">
        <v>1805</v>
      </c>
      <c r="D249" s="63"/>
      <c r="E249" s="246" t="s">
        <v>1900</v>
      </c>
      <c r="F249" s="57" t="s">
        <v>1901</v>
      </c>
      <c r="G249" s="224"/>
      <c r="H249" s="9"/>
      <c r="I249" s="60">
        <v>112.22260141964064</v>
      </c>
      <c r="J249" s="60">
        <v>66.385200839787416</v>
      </c>
      <c r="K249" s="60">
        <v>99.577801259681138</v>
      </c>
      <c r="L249" s="47">
        <v>912.42512314521298</v>
      </c>
      <c r="M249" s="47">
        <v>819.48830213958877</v>
      </c>
      <c r="N249" s="47">
        <v>752.00231502840336</v>
      </c>
      <c r="O249" s="59">
        <v>6.163002710430848</v>
      </c>
      <c r="P249" s="59">
        <v>68.995772128505905</v>
      </c>
      <c r="Q249" s="59">
        <v>39.558764209237417</v>
      </c>
      <c r="R249" s="58"/>
      <c r="S249" s="71" t="s">
        <v>121</v>
      </c>
      <c r="T249" s="8">
        <v>4.3666780425892187</v>
      </c>
      <c r="U249" s="71" t="s">
        <v>121</v>
      </c>
      <c r="V249" s="8">
        <v>8.7333560851784373</v>
      </c>
      <c r="W249" s="69" t="s">
        <v>144</v>
      </c>
      <c r="X249" s="8">
        <v>11.667</v>
      </c>
      <c r="Y249" s="244" t="s">
        <v>237</v>
      </c>
      <c r="Z249" s="8">
        <v>48.13349259624907</v>
      </c>
      <c r="AA249" s="244" t="s">
        <v>237</v>
      </c>
      <c r="AB249" s="8">
        <v>15.041716436327834</v>
      </c>
      <c r="AC249" s="71" t="s">
        <v>121</v>
      </c>
      <c r="AD249" s="71" t="s">
        <v>237</v>
      </c>
      <c r="AE249" s="8">
        <v>11.195155246602592</v>
      </c>
      <c r="AF249" s="8">
        <v>8.1999999999999993</v>
      </c>
      <c r="AG249" s="244" t="s">
        <v>121</v>
      </c>
      <c r="AH249" s="54" t="s">
        <v>285</v>
      </c>
      <c r="AI249" s="8">
        <v>10.705552878313796</v>
      </c>
      <c r="AJ249" s="8">
        <v>5.4333333333333336</v>
      </c>
      <c r="AK249" s="71" t="s">
        <v>121</v>
      </c>
      <c r="AL249" s="72" t="s">
        <v>108</v>
      </c>
      <c r="AM249" s="8">
        <v>10.474365028508588</v>
      </c>
      <c r="AN249" s="8">
        <v>8.5500000000000007</v>
      </c>
      <c r="AO249" s="69" t="s">
        <v>144</v>
      </c>
      <c r="AP249" s="244" t="s">
        <v>237</v>
      </c>
      <c r="AQ249" s="8">
        <v>10.06131106771554</v>
      </c>
      <c r="AR249" s="8">
        <v>7.4857142857142858</v>
      </c>
      <c r="AS249" s="69" t="s">
        <v>144</v>
      </c>
      <c r="AT249" s="50" t="s">
        <v>285</v>
      </c>
      <c r="AU249" s="8">
        <v>9.5170524591951473</v>
      </c>
      <c r="AV249" s="8">
        <v>4.9571428571428573</v>
      </c>
      <c r="AW249" s="58"/>
      <c r="AX249" s="71" t="s">
        <v>121</v>
      </c>
      <c r="AY249" s="8">
        <v>3.626008873219591</v>
      </c>
      <c r="AZ249" s="71" t="s">
        <v>121</v>
      </c>
      <c r="BA249" s="8">
        <v>3.626008873219591</v>
      </c>
      <c r="BB249" s="78" t="s">
        <v>144</v>
      </c>
      <c r="BC249" s="8">
        <v>4.5</v>
      </c>
      <c r="BD249" s="71" t="s">
        <v>237</v>
      </c>
      <c r="BE249" s="8">
        <v>62.273540375123794</v>
      </c>
      <c r="BF249" s="244" t="s">
        <v>237</v>
      </c>
      <c r="BG249" s="8">
        <v>1.0378923395853965</v>
      </c>
      <c r="BH249" s="244" t="s">
        <v>121</v>
      </c>
      <c r="BI249" s="244" t="s">
        <v>237</v>
      </c>
      <c r="BJ249" s="8">
        <v>6.4187484685483627</v>
      </c>
      <c r="BK249" s="8">
        <v>21</v>
      </c>
      <c r="BL249" s="244" t="s">
        <v>121</v>
      </c>
      <c r="BM249" s="247" t="s">
        <v>108</v>
      </c>
      <c r="BN249" s="8">
        <v>6.279806200124046</v>
      </c>
      <c r="BO249" s="8">
        <v>21</v>
      </c>
      <c r="BP249" s="244" t="s">
        <v>121</v>
      </c>
      <c r="BQ249" s="50" t="s">
        <v>285</v>
      </c>
      <c r="BR249" s="8">
        <v>5.9873811933240288</v>
      </c>
      <c r="BS249" s="8">
        <v>14.333333333333334</v>
      </c>
      <c r="BT249" s="69" t="s">
        <v>144</v>
      </c>
      <c r="BU249" s="244" t="s">
        <v>237</v>
      </c>
      <c r="BV249" s="8">
        <v>5.8276147832332841</v>
      </c>
      <c r="BW249" s="8">
        <v>14.333333333333334</v>
      </c>
      <c r="BX249" s="69" t="s">
        <v>144</v>
      </c>
      <c r="BY249" s="247" t="s">
        <v>108</v>
      </c>
      <c r="BZ249" s="8">
        <v>5.6240482039139357</v>
      </c>
      <c r="CA249" s="8">
        <v>14.333333333333334</v>
      </c>
      <c r="CB249" s="8"/>
      <c r="CC249" s="59"/>
      <c r="CD249" s="59"/>
      <c r="CE249" s="555"/>
      <c r="CF249" s="555"/>
      <c r="CG249" s="555"/>
      <c r="CH249" s="555"/>
      <c r="CI249" s="408"/>
      <c r="CJ249" s="408"/>
      <c r="CK249" s="555"/>
      <c r="CL249" s="8"/>
      <c r="CM249" s="8"/>
      <c r="CN249" s="8"/>
    </row>
    <row r="250" spans="1:92" x14ac:dyDescent="0.45">
      <c r="A250" s="9">
        <v>224</v>
      </c>
      <c r="B250" s="9" t="s">
        <v>251</v>
      </c>
      <c r="C250" s="244" t="s">
        <v>1805</v>
      </c>
      <c r="D250" s="63"/>
      <c r="E250" s="246" t="s">
        <v>1900</v>
      </c>
      <c r="F250" s="57" t="s">
        <v>1901</v>
      </c>
      <c r="G250" s="224"/>
      <c r="H250" s="9"/>
      <c r="I250" s="60">
        <v>167.54360211946349</v>
      </c>
      <c r="J250" s="60">
        <v>123.28680155960521</v>
      </c>
      <c r="K250" s="60">
        <v>154.89880195950397</v>
      </c>
      <c r="L250" s="47">
        <v>2315.3154544912318</v>
      </c>
      <c r="M250" s="47">
        <v>2171.3424783513042</v>
      </c>
      <c r="N250" s="47">
        <v>2062.6372425074669</v>
      </c>
      <c r="O250" s="59">
        <v>16.90233288045247</v>
      </c>
      <c r="P250" s="59">
        <v>297.31268391267702</v>
      </c>
      <c r="Q250" s="59">
        <v>172.65560830618142</v>
      </c>
      <c r="R250" s="58"/>
      <c r="S250" s="71" t="s">
        <v>121</v>
      </c>
      <c r="T250" s="8">
        <v>6.0263080635839046</v>
      </c>
      <c r="U250" s="71" t="s">
        <v>121</v>
      </c>
      <c r="V250" s="8">
        <v>12.052616127167809</v>
      </c>
      <c r="W250" s="69" t="s">
        <v>144</v>
      </c>
      <c r="X250" s="8">
        <v>11.667</v>
      </c>
      <c r="Y250" s="61" t="s">
        <v>250</v>
      </c>
      <c r="Z250" s="8">
        <v>109.90334137765126</v>
      </c>
      <c r="AA250" s="61" t="s">
        <v>250</v>
      </c>
      <c r="AB250" s="8">
        <v>35.452690766984276</v>
      </c>
      <c r="AC250" s="71" t="s">
        <v>121</v>
      </c>
      <c r="AD250" s="52" t="s">
        <v>250</v>
      </c>
      <c r="AE250" s="8">
        <v>17.590038370177812</v>
      </c>
      <c r="AF250" s="8">
        <v>13.1</v>
      </c>
      <c r="AG250" s="244" t="s">
        <v>121</v>
      </c>
      <c r="AH250" s="244" t="s">
        <v>237</v>
      </c>
      <c r="AI250" s="8">
        <v>16.052608966587041</v>
      </c>
      <c r="AJ250" s="8">
        <v>8.1999999999999993</v>
      </c>
      <c r="AK250" s="69" t="s">
        <v>144</v>
      </c>
      <c r="AL250" s="52" t="s">
        <v>250</v>
      </c>
      <c r="AM250" s="8">
        <v>15.515057204334715</v>
      </c>
      <c r="AN250" s="8">
        <v>12.1</v>
      </c>
      <c r="AO250" s="71" t="s">
        <v>121</v>
      </c>
      <c r="AP250" s="244" t="s">
        <v>1736</v>
      </c>
      <c r="AQ250" s="8">
        <v>15.27755633858604</v>
      </c>
      <c r="AR250" s="8">
        <v>7.3</v>
      </c>
      <c r="AS250" s="71" t="s">
        <v>121</v>
      </c>
      <c r="AT250" s="72" t="s">
        <v>108</v>
      </c>
      <c r="AU250" s="8">
        <v>15.003569764166601</v>
      </c>
      <c r="AV250" s="8">
        <v>8.5500000000000007</v>
      </c>
      <c r="AW250" s="58"/>
      <c r="AX250" s="71" t="s">
        <v>121</v>
      </c>
      <c r="AY250" s="8">
        <v>4.9205202895954461</v>
      </c>
      <c r="AZ250" s="71" t="s">
        <v>121</v>
      </c>
      <c r="BA250" s="8">
        <v>4.9205202895954461</v>
      </c>
      <c r="BB250" s="78" t="s">
        <v>144</v>
      </c>
      <c r="BC250" s="8">
        <v>4.5</v>
      </c>
      <c r="BD250" s="52" t="s">
        <v>250</v>
      </c>
      <c r="BE250" s="8">
        <v>142.57434379094664</v>
      </c>
      <c r="BF250" s="61" t="s">
        <v>250</v>
      </c>
      <c r="BG250" s="8">
        <v>1.9009912505459552</v>
      </c>
      <c r="BH250" s="244" t="s">
        <v>121</v>
      </c>
      <c r="BI250" s="61" t="s">
        <v>250</v>
      </c>
      <c r="BJ250" s="8">
        <v>10.214898116570492</v>
      </c>
      <c r="BK250" s="8">
        <v>26</v>
      </c>
      <c r="BL250" s="78" t="s">
        <v>144</v>
      </c>
      <c r="BM250" s="61" t="s">
        <v>250</v>
      </c>
      <c r="BN250" s="8">
        <v>10.083029007661857</v>
      </c>
      <c r="BO250" s="8">
        <v>17.666666666666668</v>
      </c>
      <c r="BP250" s="244" t="s">
        <v>121</v>
      </c>
      <c r="BQ250" s="71" t="s">
        <v>237</v>
      </c>
      <c r="BR250" s="8">
        <v>9.0899625023398087</v>
      </c>
      <c r="BS250" s="8">
        <v>21</v>
      </c>
      <c r="BT250" s="71" t="s">
        <v>121</v>
      </c>
      <c r="BU250" s="247" t="s">
        <v>108</v>
      </c>
      <c r="BV250" s="8">
        <v>8.8825275663823771</v>
      </c>
      <c r="BW250" s="8">
        <v>21</v>
      </c>
      <c r="BX250" s="69" t="s">
        <v>144</v>
      </c>
      <c r="BY250" s="244" t="s">
        <v>237</v>
      </c>
      <c r="BZ250" s="8">
        <v>8.436707560424928</v>
      </c>
      <c r="CA250" s="8">
        <v>14.333333333333334</v>
      </c>
      <c r="CB250" s="8"/>
      <c r="CC250" s="59" t="s">
        <v>4442</v>
      </c>
      <c r="CD250" s="59" t="s">
        <v>4443</v>
      </c>
      <c r="CE250" s="555">
        <v>97.715835507416628</v>
      </c>
      <c r="CF250" s="555">
        <v>88.021980461989116</v>
      </c>
      <c r="CG250" s="555" t="s">
        <v>4440</v>
      </c>
      <c r="CH250" s="555" t="s">
        <v>4441</v>
      </c>
      <c r="CI250" s="408">
        <v>172.65560830618142</v>
      </c>
      <c r="CJ250" s="408">
        <v>137.10514899263816</v>
      </c>
      <c r="CK250" s="7"/>
      <c r="CL250" s="8"/>
      <c r="CM250" s="8"/>
      <c r="CN250" s="8"/>
    </row>
    <row r="251" spans="1:92" x14ac:dyDescent="0.45">
      <c r="A251" s="9">
        <v>225</v>
      </c>
      <c r="B251" s="9" t="s">
        <v>1048</v>
      </c>
      <c r="C251" s="243" t="s">
        <v>1839</v>
      </c>
      <c r="D251" s="54" t="s">
        <v>1806</v>
      </c>
      <c r="E251" s="57" t="s">
        <v>1974</v>
      </c>
      <c r="F251" s="245" t="s">
        <v>1819</v>
      </c>
      <c r="G251" s="78" t="s">
        <v>1793</v>
      </c>
      <c r="H251" s="9"/>
      <c r="I251" s="60">
        <v>113.01290142963811</v>
      </c>
      <c r="J251" s="60">
        <v>82.981501049734277</v>
      </c>
      <c r="K251" s="60">
        <v>113.01290142963811</v>
      </c>
      <c r="L251" s="47">
        <v>1094.416622272141</v>
      </c>
      <c r="M251" s="47">
        <v>1039.5009507106456</v>
      </c>
      <c r="N251" s="47">
        <v>997.55915593580335</v>
      </c>
      <c r="O251" s="59">
        <v>8.6584208590183049</v>
      </c>
      <c r="P251" s="59">
        <v>87.888808321772032</v>
      </c>
      <c r="Q251" s="59">
        <v>53.908944153762626</v>
      </c>
      <c r="R251" s="58"/>
      <c r="S251" s="13" t="s">
        <v>1047</v>
      </c>
      <c r="T251" s="8">
        <v>3.8253225357409528</v>
      </c>
      <c r="U251" s="13" t="s">
        <v>1047</v>
      </c>
      <c r="V251" s="8">
        <v>2.9425557967238096</v>
      </c>
      <c r="W251" s="13" t="s">
        <v>1047</v>
      </c>
      <c r="X251" s="8">
        <v>15.385</v>
      </c>
      <c r="Y251" s="247" t="s">
        <v>69</v>
      </c>
      <c r="Z251" s="8">
        <v>41.684644514669714</v>
      </c>
      <c r="AA251" s="62" t="s">
        <v>52</v>
      </c>
      <c r="AB251" s="8">
        <v>29.681796785980954</v>
      </c>
      <c r="AC251" s="13" t="s">
        <v>1047</v>
      </c>
      <c r="AD251" s="72" t="s">
        <v>114</v>
      </c>
      <c r="AE251" s="8">
        <v>10.150674095522875</v>
      </c>
      <c r="AF251" s="8">
        <v>4.0666666666666664</v>
      </c>
      <c r="AG251" s="62" t="s">
        <v>1047</v>
      </c>
      <c r="AH251" s="243" t="s">
        <v>203</v>
      </c>
      <c r="AI251" s="8">
        <v>9.7817069411712776</v>
      </c>
      <c r="AJ251" s="8">
        <v>4.5666666666666664</v>
      </c>
      <c r="AK251" s="13" t="s">
        <v>1047</v>
      </c>
      <c r="AL251" s="13" t="s">
        <v>52</v>
      </c>
      <c r="AM251" s="8">
        <v>9.4719053406121816</v>
      </c>
      <c r="AN251" s="8">
        <v>2.8666666666666667</v>
      </c>
      <c r="AO251" s="13" t="s">
        <v>1047</v>
      </c>
      <c r="AP251" s="247" t="s">
        <v>69</v>
      </c>
      <c r="AQ251" s="8">
        <v>8.7914967208971895</v>
      </c>
      <c r="AR251" s="8">
        <v>5.4666666666666668</v>
      </c>
      <c r="AS251" s="13" t="s">
        <v>1047</v>
      </c>
      <c r="AT251" s="13" t="s">
        <v>1521</v>
      </c>
      <c r="AU251" s="8">
        <v>3.1262838314520383</v>
      </c>
      <c r="AV251" s="8">
        <v>4.166666666666667</v>
      </c>
      <c r="AW251" s="58"/>
      <c r="AX251" s="13" t="s">
        <v>1047</v>
      </c>
      <c r="AY251" s="8">
        <v>3.2037515778779433</v>
      </c>
      <c r="AZ251" s="13" t="s">
        <v>1047</v>
      </c>
      <c r="BA251" s="8">
        <v>1.0679171926259812</v>
      </c>
      <c r="BB251" s="62" t="s">
        <v>1047</v>
      </c>
      <c r="BC251" s="8">
        <v>4</v>
      </c>
      <c r="BD251" s="13" t="s">
        <v>52</v>
      </c>
      <c r="BE251" s="8">
        <v>96.495901708044201</v>
      </c>
      <c r="BF251" s="62" t="s">
        <v>52</v>
      </c>
      <c r="BG251" s="8">
        <v>1.3785128815434886</v>
      </c>
      <c r="BH251" s="62" t="s">
        <v>1047</v>
      </c>
      <c r="BI251" s="62" t="s">
        <v>52</v>
      </c>
      <c r="BJ251" s="8">
        <v>6.226186625891831</v>
      </c>
      <c r="BK251" s="8">
        <v>18.5</v>
      </c>
      <c r="BL251" s="62" t="s">
        <v>1047</v>
      </c>
      <c r="BM251" s="247" t="s">
        <v>114</v>
      </c>
      <c r="BN251" s="8">
        <v>5.4692460581431419</v>
      </c>
      <c r="BO251" s="8">
        <v>11</v>
      </c>
      <c r="BP251" s="62" t="s">
        <v>1047</v>
      </c>
      <c r="BQ251" s="72" t="s">
        <v>69</v>
      </c>
      <c r="BR251" s="8">
        <v>5.3799270437643196</v>
      </c>
      <c r="BS251" s="8">
        <v>12.25</v>
      </c>
      <c r="BT251" s="13" t="s">
        <v>1047</v>
      </c>
      <c r="BU251" s="243" t="s">
        <v>203</v>
      </c>
      <c r="BV251" s="8">
        <v>5.020130867784248</v>
      </c>
      <c r="BW251" s="8">
        <v>12.25</v>
      </c>
      <c r="BX251" s="13" t="s">
        <v>1047</v>
      </c>
      <c r="BY251" s="62" t="s">
        <v>1521</v>
      </c>
      <c r="BZ251" s="8">
        <v>1.4613183493989808</v>
      </c>
      <c r="CA251" s="8">
        <v>18.5</v>
      </c>
      <c r="CB251" s="8"/>
      <c r="CC251" s="59" t="s">
        <v>5660</v>
      </c>
      <c r="CD251" s="59"/>
      <c r="CE251" s="555">
        <v>53.908944153762626</v>
      </c>
      <c r="CF251" s="555">
        <v>37.637416904808617</v>
      </c>
      <c r="CG251" s="555"/>
      <c r="CH251" s="555"/>
      <c r="CI251" s="408"/>
      <c r="CJ251" s="408"/>
      <c r="CK251" s="555"/>
      <c r="CL251" s="8"/>
      <c r="CM251" s="8"/>
      <c r="CN251" s="8"/>
    </row>
    <row r="252" spans="1:92" x14ac:dyDescent="0.45">
      <c r="A252" s="9">
        <v>226</v>
      </c>
      <c r="B252" s="9" t="s">
        <v>1046</v>
      </c>
      <c r="C252" s="243" t="s">
        <v>1836</v>
      </c>
      <c r="D252" s="246" t="s">
        <v>1804</v>
      </c>
      <c r="E252" s="54" t="s">
        <v>1806</v>
      </c>
      <c r="F252" s="56" t="s">
        <v>1969</v>
      </c>
      <c r="G252" s="78" t="s">
        <v>1793</v>
      </c>
      <c r="H252" s="9"/>
      <c r="I252" s="60">
        <v>128.81890162958749</v>
      </c>
      <c r="J252" s="60">
        <v>190.46230240939011</v>
      </c>
      <c r="K252" s="60">
        <v>140.67340177954952</v>
      </c>
      <c r="L252" s="47">
        <v>2108.580091365985</v>
      </c>
      <c r="M252" s="47">
        <v>2283.8473586378482</v>
      </c>
      <c r="N252" s="47">
        <v>2434.4936861083906</v>
      </c>
      <c r="O252" s="59">
        <v>22.398628065204235</v>
      </c>
      <c r="P252" s="59">
        <v>292.83841675755195</v>
      </c>
      <c r="Q252" s="59">
        <v>170.16035420171582</v>
      </c>
      <c r="R252" s="58"/>
      <c r="S252" s="71" t="s">
        <v>214</v>
      </c>
      <c r="T252" s="8">
        <v>10.274960917330299</v>
      </c>
      <c r="U252" s="14" t="s">
        <v>1491</v>
      </c>
      <c r="V252" s="8">
        <v>8.9791340977752476</v>
      </c>
      <c r="W252" s="70" t="s">
        <v>3536</v>
      </c>
      <c r="X252" s="8">
        <v>12.727</v>
      </c>
      <c r="Y252" s="247" t="s">
        <v>189</v>
      </c>
      <c r="Z252" s="8">
        <v>58.968505733314366</v>
      </c>
      <c r="AA252" s="244" t="s">
        <v>1510</v>
      </c>
      <c r="AB252" s="8">
        <v>18.832159705257169</v>
      </c>
      <c r="AC252" s="14" t="s">
        <v>1491</v>
      </c>
      <c r="AD252" s="14" t="s">
        <v>203</v>
      </c>
      <c r="AE252" s="8">
        <v>13.073944346282076</v>
      </c>
      <c r="AF252" s="8">
        <v>5.3629629629629632</v>
      </c>
      <c r="AG252" s="244" t="s">
        <v>214</v>
      </c>
      <c r="AH252" s="243" t="s">
        <v>203</v>
      </c>
      <c r="AI252" s="8">
        <v>12.929918787677138</v>
      </c>
      <c r="AJ252" s="8">
        <v>5.2571428571428571</v>
      </c>
      <c r="AK252" s="14" t="s">
        <v>1491</v>
      </c>
      <c r="AL252" s="71" t="s">
        <v>1510</v>
      </c>
      <c r="AM252" s="8">
        <v>12.828792998489813</v>
      </c>
      <c r="AN252" s="8">
        <v>4.8629629629629632</v>
      </c>
      <c r="AO252" s="14" t="s">
        <v>1491</v>
      </c>
      <c r="AP252" s="247" t="s">
        <v>189</v>
      </c>
      <c r="AQ252" s="8">
        <v>12.767315860987649</v>
      </c>
      <c r="AR252" s="8">
        <v>7.7444444444444445</v>
      </c>
      <c r="AS252" s="71" t="s">
        <v>214</v>
      </c>
      <c r="AT252" s="71" t="s">
        <v>1510</v>
      </c>
      <c r="AU252" s="8">
        <v>12.664176357420178</v>
      </c>
      <c r="AV252" s="8">
        <v>4.7571428571428571</v>
      </c>
      <c r="AW252" s="58"/>
      <c r="AX252" s="71" t="s">
        <v>214</v>
      </c>
      <c r="AY252" s="8">
        <v>9.0382994616862593</v>
      </c>
      <c r="AZ252" s="71" t="s">
        <v>214</v>
      </c>
      <c r="BA252" s="8">
        <v>3.012766487228753</v>
      </c>
      <c r="BB252" s="77" t="s">
        <v>3536</v>
      </c>
      <c r="BC252" s="8">
        <v>4.3333333333333002</v>
      </c>
      <c r="BD252" s="72" t="s">
        <v>189</v>
      </c>
      <c r="BE252" s="8">
        <v>76.359057453308679</v>
      </c>
      <c r="BF252" s="247" t="s">
        <v>189</v>
      </c>
      <c r="BG252" s="8">
        <v>1.388346499151067</v>
      </c>
      <c r="BH252" s="244" t="s">
        <v>214</v>
      </c>
      <c r="BI252" s="247" t="s">
        <v>189</v>
      </c>
      <c r="BJ252" s="8">
        <v>7.5969096726087484</v>
      </c>
      <c r="BK252" s="8">
        <v>16</v>
      </c>
      <c r="BL252" s="243" t="s">
        <v>1491</v>
      </c>
      <c r="BM252" s="247" t="s">
        <v>189</v>
      </c>
      <c r="BN252" s="8">
        <v>7.4002559501591954</v>
      </c>
      <c r="BO252" s="8">
        <v>16.714285714285715</v>
      </c>
      <c r="BP252" s="77" t="s">
        <v>3536</v>
      </c>
      <c r="BQ252" s="72" t="s">
        <v>189</v>
      </c>
      <c r="BR252" s="8">
        <v>7.1793906379544969</v>
      </c>
      <c r="BS252" s="8">
        <v>13.692307692307693</v>
      </c>
      <c r="BT252" s="71" t="s">
        <v>214</v>
      </c>
      <c r="BU252" s="243" t="s">
        <v>203</v>
      </c>
      <c r="BV252" s="8">
        <v>7.024793647711677</v>
      </c>
      <c r="BW252" s="8">
        <v>13.272727272727273</v>
      </c>
      <c r="BX252" s="71" t="s">
        <v>214</v>
      </c>
      <c r="BY252" s="244" t="s">
        <v>237</v>
      </c>
      <c r="BZ252" s="8">
        <v>6.9475617324004082</v>
      </c>
      <c r="CA252" s="8">
        <v>17.363636363636363</v>
      </c>
      <c r="CB252" s="8"/>
      <c r="CC252" s="59" t="s">
        <v>4444</v>
      </c>
      <c r="CD252" s="59" t="s">
        <v>4445</v>
      </c>
      <c r="CE252" s="555">
        <v>110.03842517914825</v>
      </c>
      <c r="CF252" s="555">
        <v>99.741819750764762</v>
      </c>
      <c r="CG252" s="555" t="s">
        <v>5661</v>
      </c>
      <c r="CH252" s="555"/>
      <c r="CI252" s="408">
        <v>170.16035420171582</v>
      </c>
      <c r="CJ252" s="408">
        <v>134.46816648106417</v>
      </c>
      <c r="CK252" s="7"/>
      <c r="CL252" s="8"/>
      <c r="CM252" s="8"/>
      <c r="CN252" s="8"/>
    </row>
    <row r="253" spans="1:92" x14ac:dyDescent="0.45">
      <c r="A253" s="9">
        <v>227</v>
      </c>
      <c r="B253" s="9" t="s">
        <v>229</v>
      </c>
      <c r="C253" s="243" t="s">
        <v>1857</v>
      </c>
      <c r="D253" s="63"/>
      <c r="E253" s="73" t="s">
        <v>2006</v>
      </c>
      <c r="F253" s="62" t="s">
        <v>2007</v>
      </c>
      <c r="G253" s="61" t="s">
        <v>2008</v>
      </c>
      <c r="H253" s="9"/>
      <c r="I253" s="60">
        <v>128.81890162958749</v>
      </c>
      <c r="J253" s="60">
        <v>190.46230240939011</v>
      </c>
      <c r="K253" s="60">
        <v>140.67340177954952</v>
      </c>
      <c r="L253" s="47">
        <v>2108.580091365985</v>
      </c>
      <c r="M253" s="47">
        <v>2283.8473586378482</v>
      </c>
      <c r="N253" s="47">
        <v>2434.4936861083906</v>
      </c>
      <c r="O253" s="59">
        <v>22.398628065204235</v>
      </c>
      <c r="P253" s="59">
        <v>367.03633006987451</v>
      </c>
      <c r="Q253" s="59">
        <v>184.22651669539098</v>
      </c>
      <c r="R253" s="58"/>
      <c r="S253" s="14" t="s">
        <v>158</v>
      </c>
      <c r="T253" s="8">
        <v>11.820787736885348</v>
      </c>
      <c r="U253" s="51" t="s">
        <v>185</v>
      </c>
      <c r="V253" s="8">
        <v>11.877559384440968</v>
      </c>
      <c r="W253" s="14" t="s">
        <v>158</v>
      </c>
      <c r="X253" s="8">
        <v>8.33</v>
      </c>
      <c r="Y253" s="57" t="s">
        <v>180</v>
      </c>
      <c r="Z253" s="8">
        <v>78.291340977752483</v>
      </c>
      <c r="AA253" s="243" t="s">
        <v>1503</v>
      </c>
      <c r="AB253" s="8">
        <v>35.28110343998862</v>
      </c>
      <c r="AC253" s="51" t="s">
        <v>185</v>
      </c>
      <c r="AD253" s="14" t="s">
        <v>228</v>
      </c>
      <c r="AE253" s="8">
        <v>16.386554078285588</v>
      </c>
      <c r="AF253" s="8">
        <v>8.6666666666666679</v>
      </c>
      <c r="AG253" s="243" t="s">
        <v>158</v>
      </c>
      <c r="AH253" s="243" t="s">
        <v>228</v>
      </c>
      <c r="AI253" s="8">
        <v>15.242126433328592</v>
      </c>
      <c r="AJ253" s="8">
        <v>8</v>
      </c>
      <c r="AK253" s="51" t="s">
        <v>185</v>
      </c>
      <c r="AL253" s="14" t="s">
        <v>1503</v>
      </c>
      <c r="AM253" s="8">
        <v>14.87801375053682</v>
      </c>
      <c r="AN253" s="8">
        <v>15.600000000000001</v>
      </c>
      <c r="AO253" s="51" t="s">
        <v>185</v>
      </c>
      <c r="AP253" s="57" t="s">
        <v>180</v>
      </c>
      <c r="AQ253" s="8">
        <v>14.713260650684026</v>
      </c>
      <c r="AR253" s="8">
        <v>16.3</v>
      </c>
      <c r="AS253" s="14" t="s">
        <v>158</v>
      </c>
      <c r="AT253" s="14" t="s">
        <v>1503</v>
      </c>
      <c r="AU253" s="8">
        <v>13.483577446345052</v>
      </c>
      <c r="AV253" s="8">
        <v>14</v>
      </c>
      <c r="AW253" s="58"/>
      <c r="AX253" s="14" t="s">
        <v>158</v>
      </c>
      <c r="AY253" s="8">
        <v>10.043086894397042</v>
      </c>
      <c r="AZ253" s="51" t="s">
        <v>185</v>
      </c>
      <c r="BA253" s="8">
        <v>4.0167560144877381</v>
      </c>
      <c r="BB253" s="243" t="s">
        <v>158</v>
      </c>
      <c r="BC253" s="8">
        <v>3</v>
      </c>
      <c r="BD253" s="51" t="s">
        <v>180</v>
      </c>
      <c r="BE253" s="8">
        <v>111.52661759818606</v>
      </c>
      <c r="BF253" s="243" t="s">
        <v>228</v>
      </c>
      <c r="BG253" s="8">
        <v>1.8085109914858353</v>
      </c>
      <c r="BH253" s="243" t="s">
        <v>158</v>
      </c>
      <c r="BI253" s="243" t="s">
        <v>228</v>
      </c>
      <c r="BJ253" s="8">
        <v>8.224901818052988</v>
      </c>
      <c r="BK253" s="8">
        <v>16</v>
      </c>
      <c r="BL253" s="243" t="s">
        <v>158</v>
      </c>
      <c r="BM253" s="57" t="s">
        <v>180</v>
      </c>
      <c r="BN253" s="8">
        <v>8.1202951299974622</v>
      </c>
      <c r="BO253" s="8">
        <v>22.666666666666668</v>
      </c>
      <c r="BP253" s="57" t="s">
        <v>185</v>
      </c>
      <c r="BQ253" s="14" t="s">
        <v>228</v>
      </c>
      <c r="BR253" s="8">
        <v>8.0886633093495721</v>
      </c>
      <c r="BS253" s="8">
        <v>19</v>
      </c>
      <c r="BT253" s="51" t="s">
        <v>185</v>
      </c>
      <c r="BU253" s="57" t="s">
        <v>180</v>
      </c>
      <c r="BV253" s="8">
        <v>7.9986027398098987</v>
      </c>
      <c r="BW253" s="8">
        <v>27</v>
      </c>
      <c r="BX253" s="14" t="s">
        <v>158</v>
      </c>
      <c r="BY253" s="243" t="s">
        <v>1503</v>
      </c>
      <c r="BZ253" s="8">
        <v>7.9037218372848921</v>
      </c>
      <c r="CA253" s="8">
        <v>19.333333333333332</v>
      </c>
      <c r="CB253" s="8"/>
      <c r="CC253" s="59" t="s">
        <v>4446</v>
      </c>
      <c r="CD253" s="59" t="s">
        <v>4445</v>
      </c>
      <c r="CE253" s="555">
        <v>119.02707870252453</v>
      </c>
      <c r="CF253" s="555">
        <v>107.92376224747963</v>
      </c>
      <c r="CG253" s="555" t="s">
        <v>5662</v>
      </c>
      <c r="CH253" s="555"/>
      <c r="CI253" s="408">
        <v>184.22651669539098</v>
      </c>
      <c r="CJ253" s="408">
        <v>145.52853015938859</v>
      </c>
      <c r="CK253" s="7"/>
      <c r="CL253" s="8"/>
      <c r="CM253" s="8"/>
      <c r="CN253" s="8"/>
    </row>
    <row r="254" spans="1:92" x14ac:dyDescent="0.45">
      <c r="A254" s="9">
        <v>228</v>
      </c>
      <c r="B254" s="9" t="s">
        <v>1042</v>
      </c>
      <c r="C254" s="73" t="s">
        <v>1858</v>
      </c>
      <c r="D254" s="63"/>
      <c r="E254" s="56" t="s">
        <v>2009</v>
      </c>
      <c r="F254" s="75" t="s">
        <v>2010</v>
      </c>
      <c r="G254" s="224" t="s">
        <v>1800</v>
      </c>
      <c r="H254" s="9"/>
      <c r="I254" s="60">
        <v>131.98010166957738</v>
      </c>
      <c r="J254" s="60">
        <v>77.449400979751985</v>
      </c>
      <c r="K254" s="60">
        <v>113.01290142963811</v>
      </c>
      <c r="L254" s="47">
        <v>1234.7570161475498</v>
      </c>
      <c r="M254" s="47">
        <v>1100.9553284986068</v>
      </c>
      <c r="N254" s="47">
        <v>1004.4313373586932</v>
      </c>
      <c r="O254" s="59">
        <v>8.1226852070767848</v>
      </c>
      <c r="P254" s="59">
        <v>119.56205159191514</v>
      </c>
      <c r="Q254" s="59">
        <v>66.985331986957021</v>
      </c>
      <c r="R254" s="58"/>
      <c r="S254" s="65" t="s">
        <v>3651</v>
      </c>
      <c r="T254" s="8">
        <v>8.9188061001746419</v>
      </c>
      <c r="U254" s="65" t="s">
        <v>14</v>
      </c>
      <c r="V254" s="8">
        <v>9.9097845557496012</v>
      </c>
      <c r="W254" s="65" t="s">
        <v>3651</v>
      </c>
      <c r="X254" s="8">
        <v>10</v>
      </c>
      <c r="Y254" s="74" t="s">
        <v>160</v>
      </c>
      <c r="Z254" s="8">
        <v>64.350448801397135</v>
      </c>
      <c r="AA254" s="62" t="s">
        <v>52</v>
      </c>
      <c r="AB254" s="8">
        <v>34.423596845965776</v>
      </c>
      <c r="AC254" s="65" t="s">
        <v>14</v>
      </c>
      <c r="AD254" s="68" t="s">
        <v>76</v>
      </c>
      <c r="AE254" s="8">
        <v>14.719522983329236</v>
      </c>
      <c r="AF254" s="8">
        <v>7.2</v>
      </c>
      <c r="AG254" s="74" t="s">
        <v>14</v>
      </c>
      <c r="AH254" s="74" t="s">
        <v>160</v>
      </c>
      <c r="AI254" s="8">
        <v>14.237421447518143</v>
      </c>
      <c r="AJ254" s="8">
        <v>8</v>
      </c>
      <c r="AK254" s="65" t="s">
        <v>14</v>
      </c>
      <c r="AL254" s="13" t="s">
        <v>52</v>
      </c>
      <c r="AM254" s="8">
        <v>14.164247845787118</v>
      </c>
      <c r="AN254" s="8">
        <v>4.0333333333333341</v>
      </c>
      <c r="AO254" s="68" t="s">
        <v>138</v>
      </c>
      <c r="AP254" s="73" t="s">
        <v>76</v>
      </c>
      <c r="AQ254" s="8">
        <v>14.031343500291069</v>
      </c>
      <c r="AR254" s="8">
        <v>7.2</v>
      </c>
      <c r="AS254" s="65" t="s">
        <v>14</v>
      </c>
      <c r="AT254" s="65" t="s">
        <v>91</v>
      </c>
      <c r="AU254" s="8">
        <v>13.693508860263444</v>
      </c>
      <c r="AV254" s="8">
        <v>6.5333333333333341</v>
      </c>
      <c r="AW254" s="58"/>
      <c r="AX254" s="65" t="s">
        <v>5549</v>
      </c>
      <c r="AY254" s="8">
        <v>7.1766687581362216</v>
      </c>
      <c r="AZ254" s="65" t="s">
        <v>5549</v>
      </c>
      <c r="BA254" s="8">
        <v>3.5883343790681108</v>
      </c>
      <c r="BB254" s="74" t="s">
        <v>3603</v>
      </c>
      <c r="BC254" s="8">
        <v>3</v>
      </c>
      <c r="BD254" s="13" t="s">
        <v>52</v>
      </c>
      <c r="BE254" s="8">
        <v>112.52318591079289</v>
      </c>
      <c r="BF254" s="73" t="s">
        <v>76</v>
      </c>
      <c r="BG254" s="8">
        <v>1.7027278431280606</v>
      </c>
      <c r="BH254" s="74" t="s">
        <v>14</v>
      </c>
      <c r="BI254" s="73" t="s">
        <v>76</v>
      </c>
      <c r="BJ254" s="8">
        <v>8.2466980166357935</v>
      </c>
      <c r="BK254" s="8">
        <v>19.333333333333332</v>
      </c>
      <c r="BL254" s="73" t="s">
        <v>138</v>
      </c>
      <c r="BM254" s="73" t="s">
        <v>76</v>
      </c>
      <c r="BN254" s="8">
        <v>8.2466980166357935</v>
      </c>
      <c r="BO254" s="8">
        <v>19.333333333333332</v>
      </c>
      <c r="BP254" s="74" t="s">
        <v>14</v>
      </c>
      <c r="BQ254" s="65" t="s">
        <v>160</v>
      </c>
      <c r="BR254" s="8">
        <v>8.1034616845066871</v>
      </c>
      <c r="BS254" s="8">
        <v>17.666666666666668</v>
      </c>
      <c r="BT254" s="68" t="s">
        <v>138</v>
      </c>
      <c r="BU254" s="74" t="s">
        <v>160</v>
      </c>
      <c r="BV254" s="8">
        <v>8.1034616845066871</v>
      </c>
      <c r="BW254" s="8">
        <v>17.666666666666668</v>
      </c>
      <c r="BX254" s="65" t="s">
        <v>14</v>
      </c>
      <c r="BY254" s="62" t="s">
        <v>52</v>
      </c>
      <c r="BZ254" s="8">
        <v>8.0651090995499519</v>
      </c>
      <c r="CA254" s="8">
        <v>24.333333333333332</v>
      </c>
      <c r="CB254" s="8"/>
      <c r="CC254" s="59" t="s">
        <v>5663</v>
      </c>
      <c r="CD254" s="59"/>
      <c r="CE254" s="555">
        <v>66.985331986957021</v>
      </c>
      <c r="CF254" s="555">
        <v>46.960300304936766</v>
      </c>
      <c r="CG254" s="555"/>
      <c r="CH254" s="555"/>
      <c r="CI254" s="408"/>
      <c r="CJ254" s="408"/>
      <c r="CK254" s="555"/>
      <c r="CL254" s="59"/>
      <c r="CM254" s="8"/>
      <c r="CN254" s="8"/>
    </row>
    <row r="255" spans="1:92" x14ac:dyDescent="0.45">
      <c r="A255" s="9">
        <v>229</v>
      </c>
      <c r="B255" s="9" t="s">
        <v>148</v>
      </c>
      <c r="C255" s="73" t="s">
        <v>1858</v>
      </c>
      <c r="D255" s="63"/>
      <c r="E255" s="56" t="s">
        <v>2009</v>
      </c>
      <c r="F255" s="75" t="s">
        <v>2010</v>
      </c>
      <c r="G255" s="224" t="s">
        <v>1800</v>
      </c>
      <c r="H255" s="9"/>
      <c r="I255" s="60">
        <v>188.88170238939517</v>
      </c>
      <c r="J255" s="60">
        <v>125.65770158959762</v>
      </c>
      <c r="K255" s="60">
        <v>154.89880195950397</v>
      </c>
      <c r="L255" s="47">
        <v>2635.1690049532667</v>
      </c>
      <c r="M255" s="47">
        <v>2382.0527391045448</v>
      </c>
      <c r="N255" s="47">
        <v>2197.1802763266687</v>
      </c>
      <c r="O255" s="59">
        <v>17.191092831747266</v>
      </c>
      <c r="P255" s="59">
        <v>386.83246277054792</v>
      </c>
      <c r="Q255" s="59">
        <v>228.55833511200851</v>
      </c>
      <c r="R255" s="58"/>
      <c r="S255" s="65" t="s">
        <v>5478</v>
      </c>
      <c r="T255" s="8">
        <v>14.599482572036452</v>
      </c>
      <c r="U255" s="68" t="s">
        <v>1498</v>
      </c>
      <c r="V255" s="8">
        <v>16.221647302262724</v>
      </c>
      <c r="W255" s="65" t="s">
        <v>20</v>
      </c>
      <c r="X255" s="8">
        <v>12.727</v>
      </c>
      <c r="Y255" s="73" t="s">
        <v>19</v>
      </c>
      <c r="Z255" s="8">
        <v>159.66063000709195</v>
      </c>
      <c r="AA255" s="62" t="s">
        <v>52</v>
      </c>
      <c r="AB255" s="8">
        <v>48.648997025920231</v>
      </c>
      <c r="AC255" s="68" t="s">
        <v>1498</v>
      </c>
      <c r="AD255" s="65" t="s">
        <v>30</v>
      </c>
      <c r="AE255" s="8">
        <v>22.501912272626072</v>
      </c>
      <c r="AF255" s="8">
        <v>7.625</v>
      </c>
      <c r="AG255" s="74" t="s">
        <v>20</v>
      </c>
      <c r="AH255" s="74" t="s">
        <v>30</v>
      </c>
      <c r="AI255" s="8">
        <v>22.344560706644174</v>
      </c>
      <c r="AJ255" s="8">
        <v>5.9285714285714288</v>
      </c>
      <c r="AK255" s="68" t="s">
        <v>1498</v>
      </c>
      <c r="AL255" s="68" t="s">
        <v>19</v>
      </c>
      <c r="AM255" s="8">
        <v>21.978232920978982</v>
      </c>
      <c r="AN255" s="8">
        <v>15.9</v>
      </c>
      <c r="AO255" s="68" t="s">
        <v>1498</v>
      </c>
      <c r="AP255" s="73" t="s">
        <v>76</v>
      </c>
      <c r="AQ255" s="8">
        <v>21.926783524443938</v>
      </c>
      <c r="AR255" s="8">
        <v>7.8250000000000002</v>
      </c>
      <c r="AS255" s="65" t="s">
        <v>20</v>
      </c>
      <c r="AT255" s="68" t="s">
        <v>76</v>
      </c>
      <c r="AU255" s="8">
        <v>21.615367583350423</v>
      </c>
      <c r="AV255" s="8">
        <v>6.128571428571429</v>
      </c>
      <c r="AW255" s="58"/>
      <c r="AX255" s="68" t="s">
        <v>1498</v>
      </c>
      <c r="AY255" s="8">
        <v>12.786218229098258</v>
      </c>
      <c r="AZ255" s="68" t="s">
        <v>1498</v>
      </c>
      <c r="BA255" s="8">
        <v>6.3931091145491292</v>
      </c>
      <c r="BB255" s="74" t="s">
        <v>20</v>
      </c>
      <c r="BC255" s="8">
        <v>4.3333333333333002</v>
      </c>
      <c r="BD255" s="68" t="s">
        <v>19</v>
      </c>
      <c r="BE255" s="8">
        <v>207.25881900921954</v>
      </c>
      <c r="BF255" s="73" t="s">
        <v>19</v>
      </c>
      <c r="BG255" s="8">
        <v>2.5907352376152444</v>
      </c>
      <c r="BH255" s="74" t="s">
        <v>20</v>
      </c>
      <c r="BI255" s="73" t="s">
        <v>19</v>
      </c>
      <c r="BJ255" s="8">
        <v>13.2951603105722</v>
      </c>
      <c r="BK255" s="8">
        <v>19.461538461538463</v>
      </c>
      <c r="BL255" s="73" t="s">
        <v>1498</v>
      </c>
      <c r="BM255" s="73" t="s">
        <v>19</v>
      </c>
      <c r="BN255" s="8">
        <v>12.47994880832702</v>
      </c>
      <c r="BO255" s="8">
        <v>33</v>
      </c>
      <c r="BP255" s="74" t="s">
        <v>20</v>
      </c>
      <c r="BQ255" s="68" t="s">
        <v>76</v>
      </c>
      <c r="BR255" s="8">
        <v>12.342054312532994</v>
      </c>
      <c r="BS255" s="8">
        <v>13.692307692307693</v>
      </c>
      <c r="BT255" s="65" t="s">
        <v>20</v>
      </c>
      <c r="BU255" s="62" t="s">
        <v>52</v>
      </c>
      <c r="BV255" s="8">
        <v>11.988845507939708</v>
      </c>
      <c r="BW255" s="8">
        <v>17.153846153846153</v>
      </c>
      <c r="BX255" s="68" t="s">
        <v>1498</v>
      </c>
      <c r="BY255" s="73" t="s">
        <v>76</v>
      </c>
      <c r="BZ255" s="8">
        <v>11.923624156410273</v>
      </c>
      <c r="CA255" s="8">
        <v>23</v>
      </c>
      <c r="CB255" s="8"/>
      <c r="CC255" s="59" t="s">
        <v>4450</v>
      </c>
      <c r="CD255" s="59" t="s">
        <v>4451</v>
      </c>
      <c r="CE255" s="555">
        <v>104.9044569552218</v>
      </c>
      <c r="CF255" s="555">
        <v>95.389697530738587</v>
      </c>
      <c r="CG255" s="555" t="s">
        <v>4448</v>
      </c>
      <c r="CH255" s="555" t="s">
        <v>4449</v>
      </c>
      <c r="CI255" s="408">
        <v>217.39988759849155</v>
      </c>
      <c r="CJ255" s="408">
        <v>182.40178419092919</v>
      </c>
      <c r="CK255" s="555" t="s">
        <v>4447</v>
      </c>
      <c r="CL255" s="59" t="s">
        <v>4441</v>
      </c>
      <c r="CM255" s="8">
        <v>228.55833511200851</v>
      </c>
      <c r="CN255" s="8">
        <v>182.40178419092919</v>
      </c>
    </row>
    <row r="256" spans="1:92" x14ac:dyDescent="0.45">
      <c r="A256" s="9">
        <v>230</v>
      </c>
      <c r="B256" s="9" t="s">
        <v>1039</v>
      </c>
      <c r="C256" s="244" t="s">
        <v>1859</v>
      </c>
      <c r="D256" s="63"/>
      <c r="E256" s="76" t="s">
        <v>2011</v>
      </c>
      <c r="F256" s="57" t="s">
        <v>1787</v>
      </c>
      <c r="G256" s="73" t="s">
        <v>2012</v>
      </c>
      <c r="H256" s="9"/>
      <c r="I256" s="60">
        <v>165.17270208947107</v>
      </c>
      <c r="J256" s="60">
        <v>165.17270208947107</v>
      </c>
      <c r="K256" s="60">
        <v>154.89880195950397</v>
      </c>
      <c r="L256" s="47">
        <v>2641.9916440123498</v>
      </c>
      <c r="M256" s="47">
        <v>2613.8645007746873</v>
      </c>
      <c r="N256" s="47">
        <v>2591.5785414603752</v>
      </c>
      <c r="O256" s="59">
        <v>21.830751850059499</v>
      </c>
      <c r="P256" s="59">
        <v>423.36968389989607</v>
      </c>
      <c r="Q256" s="59">
        <v>276.30033331137508</v>
      </c>
      <c r="R256" s="58"/>
      <c r="S256" s="71" t="s">
        <v>206</v>
      </c>
      <c r="T256" s="8">
        <v>16.856579400589222</v>
      </c>
      <c r="U256" s="71" t="s">
        <v>206</v>
      </c>
      <c r="V256" s="8">
        <v>14.047149500491019</v>
      </c>
      <c r="W256" s="71" t="s">
        <v>121</v>
      </c>
      <c r="X256" s="8">
        <v>10</v>
      </c>
      <c r="Y256" s="244" t="s">
        <v>197</v>
      </c>
      <c r="Z256" s="8">
        <v>129.83470762978743</v>
      </c>
      <c r="AA256" s="244" t="s">
        <v>197</v>
      </c>
      <c r="AB256" s="8">
        <v>39.343850796905286</v>
      </c>
      <c r="AC256" s="64" t="s">
        <v>253</v>
      </c>
      <c r="AD256" s="64" t="s">
        <v>175</v>
      </c>
      <c r="AE256" s="8">
        <v>19.393270868897819</v>
      </c>
      <c r="AF256" s="8">
        <v>10.15</v>
      </c>
      <c r="AG256" s="76" t="s">
        <v>253</v>
      </c>
      <c r="AH256" s="244" t="s">
        <v>197</v>
      </c>
      <c r="AI256" s="8">
        <v>19.208236677867809</v>
      </c>
      <c r="AJ256" s="8">
        <v>15.8</v>
      </c>
      <c r="AK256" s="71" t="s">
        <v>121</v>
      </c>
      <c r="AL256" s="64" t="s">
        <v>175</v>
      </c>
      <c r="AM256" s="8">
        <v>19.052336405156428</v>
      </c>
      <c r="AN256" s="8">
        <v>8.9</v>
      </c>
      <c r="AO256" s="71" t="s">
        <v>206</v>
      </c>
      <c r="AP256" s="76" t="s">
        <v>175</v>
      </c>
      <c r="AQ256" s="8">
        <v>18.891895143222239</v>
      </c>
      <c r="AR256" s="8">
        <v>11.4</v>
      </c>
      <c r="AS256" s="71" t="s">
        <v>121</v>
      </c>
      <c r="AT256" s="71" t="s">
        <v>197</v>
      </c>
      <c r="AU256" s="8">
        <v>18.717167585223311</v>
      </c>
      <c r="AV256" s="8">
        <v>13.3</v>
      </c>
      <c r="AW256" s="58"/>
      <c r="AX256" s="71" t="s">
        <v>206</v>
      </c>
      <c r="AY256" s="8">
        <v>16.460164915574492</v>
      </c>
      <c r="AZ256" s="64" t="s">
        <v>253</v>
      </c>
      <c r="BA256" s="8">
        <v>6.1533883051914975</v>
      </c>
      <c r="BB256" s="244" t="s">
        <v>3589</v>
      </c>
      <c r="BC256" s="8">
        <v>3</v>
      </c>
      <c r="BD256" s="71" t="s">
        <v>197</v>
      </c>
      <c r="BE256" s="8">
        <v>168.48511991872368</v>
      </c>
      <c r="BF256" s="76" t="s">
        <v>175</v>
      </c>
      <c r="BG256" s="8">
        <v>2.3786363065461034</v>
      </c>
      <c r="BH256" s="76" t="s">
        <v>253</v>
      </c>
      <c r="BI256" s="76" t="s">
        <v>175</v>
      </c>
      <c r="BJ256" s="8">
        <v>12.656473547456958</v>
      </c>
      <c r="BK256" s="8">
        <v>21</v>
      </c>
      <c r="BL256" s="76" t="s">
        <v>253</v>
      </c>
      <c r="BM256" s="244" t="s">
        <v>197</v>
      </c>
      <c r="BN256" s="8">
        <v>12.396916444173504</v>
      </c>
      <c r="BO256" s="8">
        <v>26</v>
      </c>
      <c r="BP256" s="244" t="s">
        <v>121</v>
      </c>
      <c r="BQ256" s="64" t="s">
        <v>175</v>
      </c>
      <c r="BR256" s="8">
        <v>11.429476331935174</v>
      </c>
      <c r="BS256" s="8">
        <v>21</v>
      </c>
      <c r="BT256" s="71" t="s">
        <v>206</v>
      </c>
      <c r="BU256" s="76" t="s">
        <v>175</v>
      </c>
      <c r="BV256" s="8">
        <v>11.326358096152122</v>
      </c>
      <c r="BW256" s="8">
        <v>23.5</v>
      </c>
      <c r="BX256" s="64" t="s">
        <v>253</v>
      </c>
      <c r="BY256" s="247" t="s">
        <v>132</v>
      </c>
      <c r="BZ256" s="8">
        <v>11.323293880591942</v>
      </c>
      <c r="CA256" s="8">
        <v>26</v>
      </c>
      <c r="CB256" s="8"/>
      <c r="CC256" s="59" t="s">
        <v>4456</v>
      </c>
      <c r="CD256" s="59" t="s">
        <v>4457</v>
      </c>
      <c r="CE256" s="555">
        <v>130.39136015682936</v>
      </c>
      <c r="CF256" s="555">
        <v>117.10554690449943</v>
      </c>
      <c r="CG256" s="555" t="s">
        <v>4454</v>
      </c>
      <c r="CH256" s="555" t="s">
        <v>4455</v>
      </c>
      <c r="CI256" s="408">
        <v>262.90719744499012</v>
      </c>
      <c r="CJ256" s="408">
        <v>224.69522470280646</v>
      </c>
      <c r="CK256" s="555" t="s">
        <v>4452</v>
      </c>
      <c r="CL256" s="59" t="s">
        <v>4453</v>
      </c>
      <c r="CM256" s="8">
        <v>276.30033331137508</v>
      </c>
      <c r="CN256" s="8">
        <v>224.69522470280646</v>
      </c>
    </row>
    <row r="257" spans="1:92" x14ac:dyDescent="0.45">
      <c r="A257" s="9">
        <v>231</v>
      </c>
      <c r="B257" s="9" t="s">
        <v>1037</v>
      </c>
      <c r="C257" s="78" t="s">
        <v>1793</v>
      </c>
      <c r="D257" s="63"/>
      <c r="E257" s="244" t="s">
        <v>1913</v>
      </c>
      <c r="F257" s="61" t="s">
        <v>1914</v>
      </c>
      <c r="G257" s="246" t="s">
        <v>1804</v>
      </c>
      <c r="H257" s="9"/>
      <c r="I257" s="60">
        <v>96.416601219691259</v>
      </c>
      <c r="J257" s="60">
        <v>89.303901129714035</v>
      </c>
      <c r="K257" s="60">
        <v>175.44660221943818</v>
      </c>
      <c r="L257" s="47">
        <v>1206.8672839982089</v>
      </c>
      <c r="M257" s="47">
        <v>1316.572584208576</v>
      </c>
      <c r="N257" s="47">
        <v>1411.4745162065215</v>
      </c>
      <c r="O257" s="59">
        <v>14.346944577626145</v>
      </c>
      <c r="P257" s="59">
        <v>137.36628743754608</v>
      </c>
      <c r="Q257" s="59">
        <v>70.781973690687195</v>
      </c>
      <c r="R257" s="58"/>
      <c r="S257" s="53" t="s">
        <v>53</v>
      </c>
      <c r="T257" s="8">
        <v>8.2312450914768451</v>
      </c>
      <c r="U257" s="13" t="s">
        <v>127</v>
      </c>
      <c r="V257" s="8">
        <v>6.8208300609845631</v>
      </c>
      <c r="W257" s="13" t="s">
        <v>127</v>
      </c>
      <c r="X257" s="8">
        <v>10</v>
      </c>
      <c r="Y257" s="78" t="s">
        <v>1490</v>
      </c>
      <c r="Z257" s="8">
        <v>47.279968585451805</v>
      </c>
      <c r="AA257" s="54" t="s">
        <v>40</v>
      </c>
      <c r="AB257" s="8">
        <v>14.654311291806112</v>
      </c>
      <c r="AC257" s="13" t="s">
        <v>127</v>
      </c>
      <c r="AD257" s="69" t="s">
        <v>1490</v>
      </c>
      <c r="AE257" s="8">
        <v>9.5746022223970151</v>
      </c>
      <c r="AF257" s="8">
        <v>8.5</v>
      </c>
      <c r="AG257" s="62" t="s">
        <v>127</v>
      </c>
      <c r="AH257" s="54" t="s">
        <v>40</v>
      </c>
      <c r="AI257" s="8">
        <v>9.5676351678960163</v>
      </c>
      <c r="AJ257" s="8">
        <v>7.7</v>
      </c>
      <c r="AK257" s="13" t="s">
        <v>127</v>
      </c>
      <c r="AL257" s="13" t="s">
        <v>1466</v>
      </c>
      <c r="AM257" s="8">
        <v>9.1414491416951638</v>
      </c>
      <c r="AN257" s="8">
        <v>5.2333333333333334</v>
      </c>
      <c r="AO257" s="53" t="s">
        <v>53</v>
      </c>
      <c r="AP257" s="78" t="s">
        <v>1490</v>
      </c>
      <c r="AQ257" s="8">
        <v>8.8436194042836043</v>
      </c>
      <c r="AR257" s="8">
        <v>10</v>
      </c>
      <c r="AS257" s="53" t="s">
        <v>53</v>
      </c>
      <c r="AT257" s="50" t="s">
        <v>40</v>
      </c>
      <c r="AU257" s="8">
        <v>8.7742245592674699</v>
      </c>
      <c r="AV257" s="8">
        <v>9.2000000000000011</v>
      </c>
      <c r="AW257" s="58"/>
      <c r="AX257" s="53" t="s">
        <v>53</v>
      </c>
      <c r="AY257" s="8">
        <v>6.6403711713519389</v>
      </c>
      <c r="AZ257" s="13" t="s">
        <v>127</v>
      </c>
      <c r="BA257" s="8">
        <v>2.8801237237839796</v>
      </c>
      <c r="BB257" s="56" t="s">
        <v>53</v>
      </c>
      <c r="BC257" s="8">
        <v>2.3333333333333002</v>
      </c>
      <c r="BD257" s="69" t="s">
        <v>1490</v>
      </c>
      <c r="BE257" s="8">
        <v>61.163959161087348</v>
      </c>
      <c r="BF257" s="54" t="s">
        <v>40</v>
      </c>
      <c r="BG257" s="8">
        <v>1.1363696140942101</v>
      </c>
      <c r="BH257" s="62" t="s">
        <v>127</v>
      </c>
      <c r="BI257" s="54" t="s">
        <v>40</v>
      </c>
      <c r="BJ257" s="8">
        <v>4.9335921880586806</v>
      </c>
      <c r="BK257" s="8">
        <v>23.5</v>
      </c>
      <c r="BL257" s="62" t="s">
        <v>127</v>
      </c>
      <c r="BM257" s="62" t="s">
        <v>1466</v>
      </c>
      <c r="BN257" s="8">
        <v>4.8110616022648234</v>
      </c>
      <c r="BO257" s="8">
        <v>18.5</v>
      </c>
      <c r="BP257" s="62" t="s">
        <v>127</v>
      </c>
      <c r="BQ257" s="69" t="s">
        <v>1490</v>
      </c>
      <c r="BR257" s="8">
        <v>4.7602474475679593</v>
      </c>
      <c r="BS257" s="8">
        <v>31</v>
      </c>
      <c r="BT257" s="53" t="s">
        <v>53</v>
      </c>
      <c r="BU257" s="54" t="s">
        <v>40</v>
      </c>
      <c r="BV257" s="8">
        <v>4.6251628954261506</v>
      </c>
      <c r="BW257" s="8">
        <v>20.285714285714285</v>
      </c>
      <c r="BX257" s="53" t="s">
        <v>53</v>
      </c>
      <c r="BY257" s="62" t="s">
        <v>1466</v>
      </c>
      <c r="BZ257" s="8">
        <v>4.4877706457774558</v>
      </c>
      <c r="CA257" s="8">
        <v>16</v>
      </c>
      <c r="CB257" s="8"/>
      <c r="CC257" s="59" t="s">
        <v>5664</v>
      </c>
      <c r="CD257" s="59"/>
      <c r="CE257" s="555">
        <v>70.781973690687195</v>
      </c>
      <c r="CF257" s="555">
        <v>52.139190725025877</v>
      </c>
      <c r="CG257" s="555"/>
      <c r="CH257" s="555"/>
      <c r="CI257" s="408"/>
      <c r="CJ257" s="408"/>
      <c r="CK257" s="555"/>
      <c r="CL257" s="59"/>
      <c r="CM257" s="8"/>
      <c r="CN257" s="8"/>
    </row>
    <row r="258" spans="1:92" x14ac:dyDescent="0.45">
      <c r="A258" s="9">
        <v>232</v>
      </c>
      <c r="B258" s="9" t="s">
        <v>220</v>
      </c>
      <c r="C258" s="78" t="s">
        <v>1793</v>
      </c>
      <c r="D258" s="63"/>
      <c r="E258" s="244" t="s">
        <v>1913</v>
      </c>
      <c r="F258" s="61" t="s">
        <v>1914</v>
      </c>
      <c r="G258" s="246" t="s">
        <v>1804</v>
      </c>
      <c r="H258" s="9"/>
      <c r="I258" s="60">
        <v>180.97870228942048</v>
      </c>
      <c r="J258" s="60">
        <v>158.06000199949386</v>
      </c>
      <c r="K258" s="60">
        <v>175.44660221943818</v>
      </c>
      <c r="L258" s="47">
        <v>3013.7758069511888</v>
      </c>
      <c r="M258" s="47">
        <v>2931.3180562635052</v>
      </c>
      <c r="N258" s="47">
        <v>2866.9792115689193</v>
      </c>
      <c r="O258" s="59">
        <v>23.885204827170533</v>
      </c>
      <c r="P258" s="59">
        <v>498.24744945204628</v>
      </c>
      <c r="Q258" s="59">
        <v>325.93375163167099</v>
      </c>
      <c r="R258" s="58"/>
      <c r="S258" s="69" t="s">
        <v>80</v>
      </c>
      <c r="T258" s="8">
        <v>20.54569984725741</v>
      </c>
      <c r="U258" s="69" t="s">
        <v>80</v>
      </c>
      <c r="V258" s="8">
        <v>14.67549989089815</v>
      </c>
      <c r="W258" s="13" t="s">
        <v>127</v>
      </c>
      <c r="X258" s="8">
        <v>10</v>
      </c>
      <c r="Y258" s="78" t="s">
        <v>79</v>
      </c>
      <c r="Z258" s="8">
        <v>153.02210992311319</v>
      </c>
      <c r="AA258" s="78" t="s">
        <v>79</v>
      </c>
      <c r="AB258" s="8">
        <v>42.506141645309221</v>
      </c>
      <c r="AC258" s="69" t="s">
        <v>80</v>
      </c>
      <c r="AD258" s="69" t="s">
        <v>79</v>
      </c>
      <c r="AE258" s="8">
        <v>20.860086947433945</v>
      </c>
      <c r="AF258" s="8">
        <v>16.2</v>
      </c>
      <c r="AG258" s="56" t="s">
        <v>45</v>
      </c>
      <c r="AH258" s="78" t="s">
        <v>79</v>
      </c>
      <c r="AI258" s="8">
        <v>20.077483510383082</v>
      </c>
      <c r="AJ258" s="8">
        <v>15.3</v>
      </c>
      <c r="AK258" s="13" t="s">
        <v>127</v>
      </c>
      <c r="AL258" s="69" t="s">
        <v>79</v>
      </c>
      <c r="AM258" s="8">
        <v>19.375842725575254</v>
      </c>
      <c r="AN258" s="8">
        <v>13.6</v>
      </c>
      <c r="AO258" s="69" t="s">
        <v>80</v>
      </c>
      <c r="AP258" s="63" t="s">
        <v>84</v>
      </c>
      <c r="AQ258" s="8">
        <v>19.242080006925011</v>
      </c>
      <c r="AR258" s="8">
        <v>8.7333333333333325</v>
      </c>
      <c r="AS258" s="69" t="s">
        <v>80</v>
      </c>
      <c r="AT258" s="51" t="s">
        <v>0</v>
      </c>
      <c r="AU258" s="8">
        <v>18.901213676244083</v>
      </c>
      <c r="AV258" s="8">
        <v>7.9333333333333336</v>
      </c>
      <c r="AW258" s="58"/>
      <c r="AX258" s="12" t="s">
        <v>161</v>
      </c>
      <c r="AY258" s="8">
        <v>19.82178503809973</v>
      </c>
      <c r="AZ258" s="12" t="s">
        <v>161</v>
      </c>
      <c r="BA258" s="8">
        <v>6.6072616793665766</v>
      </c>
      <c r="BB258" s="56" t="s">
        <v>45</v>
      </c>
      <c r="BC258" s="8">
        <v>3.5</v>
      </c>
      <c r="BD258" s="69" t="s">
        <v>79</v>
      </c>
      <c r="BE258" s="8">
        <v>170.39606534289757</v>
      </c>
      <c r="BF258" s="78" t="s">
        <v>79</v>
      </c>
      <c r="BG258" s="8">
        <v>2.6214779283522702</v>
      </c>
      <c r="BH258" s="56" t="s">
        <v>45</v>
      </c>
      <c r="BI258" s="78" t="s">
        <v>79</v>
      </c>
      <c r="BJ258" s="8">
        <v>13.645842855025725</v>
      </c>
      <c r="BK258" s="8">
        <v>19.571428571428573</v>
      </c>
      <c r="BL258" s="78" t="s">
        <v>80</v>
      </c>
      <c r="BM258" s="78" t="s">
        <v>79</v>
      </c>
      <c r="BN258" s="8">
        <v>12.007323869021077</v>
      </c>
      <c r="BO258" s="8">
        <v>25.375</v>
      </c>
      <c r="BP258" s="63" t="s">
        <v>161</v>
      </c>
      <c r="BQ258" s="69" t="s">
        <v>79</v>
      </c>
      <c r="BR258" s="8">
        <v>11.496479699173472</v>
      </c>
      <c r="BS258" s="8">
        <v>33.5</v>
      </c>
      <c r="BT258" s="53" t="s">
        <v>45</v>
      </c>
      <c r="BU258" s="63" t="s">
        <v>84</v>
      </c>
      <c r="BV258" s="8">
        <v>10.809144385969834</v>
      </c>
      <c r="BW258" s="8">
        <v>18.142857142857142</v>
      </c>
      <c r="BX258" s="53" t="s">
        <v>45</v>
      </c>
      <c r="BY258" s="57" t="s">
        <v>0</v>
      </c>
      <c r="BZ258" s="8">
        <v>10.317399932189696</v>
      </c>
      <c r="CA258" s="8">
        <v>15.285714285714286</v>
      </c>
      <c r="CB258" s="8"/>
      <c r="CC258" s="59" t="s">
        <v>4461</v>
      </c>
      <c r="CD258" s="59" t="s">
        <v>4462</v>
      </c>
      <c r="CE258" s="555">
        <v>124.18857561280518</v>
      </c>
      <c r="CF258" s="555">
        <v>112.99777045962098</v>
      </c>
      <c r="CG258" s="555" t="s">
        <v>4459</v>
      </c>
      <c r="CH258" s="555" t="s">
        <v>4460</v>
      </c>
      <c r="CI258" s="408">
        <v>257.80941387952367</v>
      </c>
      <c r="CJ258" s="408">
        <v>239.37764478560806</v>
      </c>
      <c r="CK258" s="555" t="s">
        <v>4458</v>
      </c>
      <c r="CL258" s="59"/>
      <c r="CM258" s="8">
        <v>325.93375163167099</v>
      </c>
      <c r="CN258" s="8">
        <v>265.85100223905175</v>
      </c>
    </row>
    <row r="259" spans="1:92" x14ac:dyDescent="0.45">
      <c r="A259" s="9">
        <v>233</v>
      </c>
      <c r="B259" s="9" t="s">
        <v>165</v>
      </c>
      <c r="C259" s="62" t="s">
        <v>1790</v>
      </c>
      <c r="D259" s="63"/>
      <c r="E259" s="56" t="s">
        <v>1798</v>
      </c>
      <c r="F259" s="75"/>
      <c r="G259" s="75" t="s">
        <v>1789</v>
      </c>
      <c r="H259" s="9"/>
      <c r="I259" s="60">
        <v>168.33390212946097</v>
      </c>
      <c r="J259" s="60">
        <v>154.10850194950652</v>
      </c>
      <c r="K259" s="60">
        <v>168.33390212946097</v>
      </c>
      <c r="L259" s="47">
        <v>2711.2569963053525</v>
      </c>
      <c r="M259" s="47">
        <v>2671.6517900937497</v>
      </c>
      <c r="N259" s="47">
        <v>2640.3845818296932</v>
      </c>
      <c r="O259" s="59">
        <v>22.433097307388017</v>
      </c>
      <c r="P259" s="59">
        <v>470.51674828637272</v>
      </c>
      <c r="Q259" s="59">
        <v>310.05012933026768</v>
      </c>
      <c r="R259" s="58"/>
      <c r="S259" s="69" t="s">
        <v>5479</v>
      </c>
      <c r="T259" s="8">
        <v>13.625042659709573</v>
      </c>
      <c r="U259" s="69" t="s">
        <v>5480</v>
      </c>
      <c r="V259" s="8">
        <v>9.0833617731397158</v>
      </c>
      <c r="W259" s="13" t="s">
        <v>1539</v>
      </c>
      <c r="X259" s="8">
        <v>20</v>
      </c>
      <c r="Y259" s="77" t="s">
        <v>9</v>
      </c>
      <c r="Z259" s="8">
        <v>152.50051191651488</v>
      </c>
      <c r="AA259" s="62" t="s">
        <v>52</v>
      </c>
      <c r="AB259" s="8">
        <v>51.928742067409715</v>
      </c>
      <c r="AC259" s="13" t="s">
        <v>1539</v>
      </c>
      <c r="AD259" s="13" t="s">
        <v>112</v>
      </c>
      <c r="AE259" s="8">
        <v>20.974221340867398</v>
      </c>
      <c r="AF259" s="8">
        <v>8.9</v>
      </c>
      <c r="AG259" s="62" t="s">
        <v>1539</v>
      </c>
      <c r="AH259" s="62" t="s">
        <v>52</v>
      </c>
      <c r="AI259" s="8">
        <v>20.077523270587772</v>
      </c>
      <c r="AJ259" s="8">
        <v>2.3666666666666667</v>
      </c>
      <c r="AK259" s="13" t="s">
        <v>1539</v>
      </c>
      <c r="AL259" s="70" t="s">
        <v>9</v>
      </c>
      <c r="AM259" s="8">
        <v>18.66705699337199</v>
      </c>
      <c r="AN259" s="8">
        <v>10</v>
      </c>
      <c r="AO259" s="49" t="s">
        <v>74</v>
      </c>
      <c r="AP259" s="62" t="s">
        <v>112</v>
      </c>
      <c r="AQ259" s="8">
        <v>17.968174305457733</v>
      </c>
      <c r="AR259" s="8">
        <v>11.5</v>
      </c>
      <c r="AS259" s="13" t="s">
        <v>1539</v>
      </c>
      <c r="AT259" s="49" t="s">
        <v>1469</v>
      </c>
      <c r="AU259" s="8">
        <v>17.386794262253144</v>
      </c>
      <c r="AV259" s="8">
        <v>8.8000000000000007</v>
      </c>
      <c r="AW259" s="58"/>
      <c r="AX259" s="69" t="s">
        <v>5479</v>
      </c>
      <c r="AY259" s="8">
        <v>10.847533274573466</v>
      </c>
      <c r="AZ259" s="69" t="s">
        <v>5480</v>
      </c>
      <c r="BA259" s="8">
        <v>3.6158444248578223</v>
      </c>
      <c r="BB259" s="62" t="s">
        <v>1539</v>
      </c>
      <c r="BC259" s="8">
        <v>5</v>
      </c>
      <c r="BD259" s="13" t="s">
        <v>112</v>
      </c>
      <c r="BE259" s="8">
        <v>197.95066549146935</v>
      </c>
      <c r="BF259" s="62" t="s">
        <v>112</v>
      </c>
      <c r="BG259" s="8">
        <v>2.4743833186433668</v>
      </c>
      <c r="BH259" s="62" t="s">
        <v>1539</v>
      </c>
      <c r="BI259" s="62" t="s">
        <v>112</v>
      </c>
      <c r="BJ259" s="8">
        <v>13.82110214571918</v>
      </c>
      <c r="BK259" s="8">
        <v>17</v>
      </c>
      <c r="BL259" s="62" t="s">
        <v>1539</v>
      </c>
      <c r="BM259" s="62" t="s">
        <v>52</v>
      </c>
      <c r="BN259" s="8">
        <v>13.604842591454037</v>
      </c>
      <c r="BO259" s="8">
        <v>15</v>
      </c>
      <c r="BP259" s="62" t="s">
        <v>1539</v>
      </c>
      <c r="BQ259" s="70" t="s">
        <v>9</v>
      </c>
      <c r="BR259" s="8">
        <v>11.890213268351836</v>
      </c>
      <c r="BS259" s="8">
        <v>17</v>
      </c>
      <c r="BT259" s="13" t="s">
        <v>1539</v>
      </c>
      <c r="BU259" s="246" t="s">
        <v>1469</v>
      </c>
      <c r="BV259" s="8">
        <v>11.890213268351836</v>
      </c>
      <c r="BW259" s="8">
        <v>17</v>
      </c>
      <c r="BX259" s="49" t="s">
        <v>74</v>
      </c>
      <c r="BY259" s="62" t="s">
        <v>112</v>
      </c>
      <c r="BZ259" s="8">
        <v>10.737551657142477</v>
      </c>
      <c r="CA259" s="8">
        <v>22.818181818181817</v>
      </c>
      <c r="CB259" s="8"/>
      <c r="CC259" s="59" t="s">
        <v>4466</v>
      </c>
      <c r="CD259" s="59" t="s">
        <v>4467</v>
      </c>
      <c r="CE259" s="555">
        <v>139.89264848296767</v>
      </c>
      <c r="CF259" s="555">
        <v>126.32186303262526</v>
      </c>
      <c r="CG259" s="555" t="s">
        <v>4464</v>
      </c>
      <c r="CH259" s="555" t="s">
        <v>4465</v>
      </c>
      <c r="CI259" s="408">
        <v>285.92439604792571</v>
      </c>
      <c r="CJ259" s="408">
        <v>250.97395992361908</v>
      </c>
      <c r="CK259" s="555" t="s">
        <v>4463</v>
      </c>
      <c r="CL259" s="59"/>
      <c r="CM259" s="8">
        <v>310.05012933026768</v>
      </c>
      <c r="CN259" s="8">
        <v>250.97395992361908</v>
      </c>
    </row>
    <row r="260" spans="1:92" x14ac:dyDescent="0.45">
      <c r="A260" s="9">
        <v>234</v>
      </c>
      <c r="B260" s="9" t="s">
        <v>96</v>
      </c>
      <c r="C260" s="62" t="s">
        <v>1790</v>
      </c>
      <c r="D260" s="63"/>
      <c r="E260" s="56" t="s">
        <v>1798</v>
      </c>
      <c r="F260" s="75"/>
      <c r="G260" s="75" t="s">
        <v>1789</v>
      </c>
      <c r="H260" s="9"/>
      <c r="I260" s="60">
        <v>163.59210206947614</v>
      </c>
      <c r="J260" s="60">
        <v>115.38380145963052</v>
      </c>
      <c r="K260" s="60">
        <v>151.73760191951411</v>
      </c>
      <c r="L260" s="47">
        <v>2164.6184836770267</v>
      </c>
      <c r="M260" s="47">
        <v>2016.8190189666384</v>
      </c>
      <c r="N260" s="47">
        <v>1905.8792450877172</v>
      </c>
      <c r="O260" s="59">
        <v>15.620590865318214</v>
      </c>
      <c r="P260" s="59">
        <v>289.45637215112856</v>
      </c>
      <c r="Q260" s="59">
        <v>145.73331048050733</v>
      </c>
      <c r="R260" s="58"/>
      <c r="S260" s="55" t="s">
        <v>95</v>
      </c>
      <c r="T260" s="8">
        <v>10.815526124168569</v>
      </c>
      <c r="U260" s="13" t="s">
        <v>127</v>
      </c>
      <c r="V260" s="8">
        <v>11.815526124168569</v>
      </c>
      <c r="W260" s="13" t="s">
        <v>127</v>
      </c>
      <c r="X260" s="8">
        <v>10</v>
      </c>
      <c r="Y260" s="245" t="s">
        <v>97</v>
      </c>
      <c r="Z260" s="8">
        <v>90.975656138211875</v>
      </c>
      <c r="AA260" s="62" t="s">
        <v>52</v>
      </c>
      <c r="AB260" s="8">
        <v>50.506202049414277</v>
      </c>
      <c r="AC260" s="13" t="s">
        <v>127</v>
      </c>
      <c r="AD260" s="13" t="s">
        <v>52</v>
      </c>
      <c r="AE260" s="8">
        <v>18.530436821938483</v>
      </c>
      <c r="AF260" s="8">
        <v>4.0333333333333332</v>
      </c>
      <c r="AG260" s="62" t="s">
        <v>127</v>
      </c>
      <c r="AH260" s="246" t="s">
        <v>94</v>
      </c>
      <c r="AI260" s="8">
        <v>17.591325862119358</v>
      </c>
      <c r="AJ260" s="8">
        <v>7.6</v>
      </c>
      <c r="AK260" s="13" t="s">
        <v>127</v>
      </c>
      <c r="AL260" s="67" t="s">
        <v>97</v>
      </c>
      <c r="AM260" s="8">
        <v>17.141878473762098</v>
      </c>
      <c r="AN260" s="8">
        <v>12.2</v>
      </c>
      <c r="AO260" s="13" t="s">
        <v>127</v>
      </c>
      <c r="AP260" s="62" t="s">
        <v>1494</v>
      </c>
      <c r="AQ260" s="8">
        <v>17.024331985637307</v>
      </c>
      <c r="AR260" s="8">
        <v>6.7</v>
      </c>
      <c r="AS260" s="55" t="s">
        <v>95</v>
      </c>
      <c r="AT260" s="13" t="s">
        <v>52</v>
      </c>
      <c r="AU260" s="8">
        <v>16.352540881332491</v>
      </c>
      <c r="AV260" s="8">
        <v>4.3666666666666671</v>
      </c>
      <c r="AW260" s="58"/>
      <c r="AX260" s="55" t="s">
        <v>95</v>
      </c>
      <c r="AY260" s="8">
        <v>9.5067893076127596</v>
      </c>
      <c r="AZ260" s="13" t="s">
        <v>127</v>
      </c>
      <c r="BA260" s="8">
        <v>4.8280551884257417</v>
      </c>
      <c r="BB260" s="224" t="s">
        <v>3590</v>
      </c>
      <c r="BC260" s="8">
        <v>2</v>
      </c>
      <c r="BD260" s="13" t="s">
        <v>52</v>
      </c>
      <c r="BE260" s="8">
        <v>166.88239149844881</v>
      </c>
      <c r="BF260" s="246" t="s">
        <v>94</v>
      </c>
      <c r="BG260" s="8">
        <v>2.3852192521146556</v>
      </c>
      <c r="BH260" s="62" t="s">
        <v>127</v>
      </c>
      <c r="BI260" s="62" t="s">
        <v>52</v>
      </c>
      <c r="BJ260" s="8">
        <v>9.3295645303708259</v>
      </c>
      <c r="BK260" s="8">
        <v>36</v>
      </c>
      <c r="BL260" s="62" t="s">
        <v>127</v>
      </c>
      <c r="BM260" s="246" t="s">
        <v>94</v>
      </c>
      <c r="BN260" s="8">
        <v>9.1900471525420713</v>
      </c>
      <c r="BO260" s="8">
        <v>23.5</v>
      </c>
      <c r="BP260" s="62" t="s">
        <v>127</v>
      </c>
      <c r="BQ260" s="67" t="s">
        <v>97</v>
      </c>
      <c r="BR260" s="8">
        <v>8.4247854044514874</v>
      </c>
      <c r="BS260" s="8">
        <v>28.5</v>
      </c>
      <c r="BT260" s="13" t="s">
        <v>127</v>
      </c>
      <c r="BU260" s="62" t="s">
        <v>1494</v>
      </c>
      <c r="BV260" s="8">
        <v>7.9877197883961957</v>
      </c>
      <c r="BW260" s="8">
        <v>21</v>
      </c>
      <c r="BX260" s="55" t="s">
        <v>95</v>
      </c>
      <c r="BY260" s="62" t="s">
        <v>52</v>
      </c>
      <c r="BZ260" s="8">
        <v>7.7165259283499346</v>
      </c>
      <c r="CA260" s="8">
        <v>36</v>
      </c>
      <c r="CB260" s="8"/>
      <c r="CC260" s="59" t="s">
        <v>4468</v>
      </c>
      <c r="CD260" s="59" t="s">
        <v>4469</v>
      </c>
      <c r="CE260" s="555">
        <v>90.690672366840133</v>
      </c>
      <c r="CF260" s="555">
        <v>81.533904522715744</v>
      </c>
      <c r="CG260" s="555" t="s">
        <v>5665</v>
      </c>
      <c r="CH260" s="555"/>
      <c r="CI260" s="408">
        <v>145.73331048050733</v>
      </c>
      <c r="CJ260" s="408">
        <v>113.79104188948195</v>
      </c>
      <c r="CK260" s="555"/>
      <c r="CL260" s="8"/>
      <c r="CM260" s="8"/>
      <c r="CN260" s="8"/>
    </row>
    <row r="261" spans="1:92" x14ac:dyDescent="0.45">
      <c r="A261" s="9">
        <v>235</v>
      </c>
      <c r="B261" s="9" t="s">
        <v>1033</v>
      </c>
      <c r="C261" s="62" t="s">
        <v>1790</v>
      </c>
      <c r="D261" s="63"/>
      <c r="E261" s="56" t="s">
        <v>1798</v>
      </c>
      <c r="F261" s="75"/>
      <c r="G261" s="75" t="s">
        <v>1789</v>
      </c>
      <c r="H261" s="9"/>
      <c r="I261" s="60">
        <v>43.466500549860811</v>
      </c>
      <c r="J261" s="60">
        <v>77.449400979751985</v>
      </c>
      <c r="K261" s="60">
        <v>127.23830160959255</v>
      </c>
      <c r="L261" s="47">
        <v>431.49189275232231</v>
      </c>
      <c r="M261" s="47">
        <v>568.23380773272197</v>
      </c>
      <c r="N261" s="47">
        <v>708.22395463500163</v>
      </c>
      <c r="O261" s="59">
        <v>9.1290355867146165</v>
      </c>
      <c r="P261" s="59">
        <v>69.486291273069483</v>
      </c>
      <c r="Q261" s="59">
        <v>39.908049754167571</v>
      </c>
      <c r="R261" s="58"/>
      <c r="S261" s="12" t="s">
        <v>5481</v>
      </c>
      <c r="T261" s="8">
        <v>5.3466500549860809</v>
      </c>
      <c r="U261" s="13" t="s">
        <v>1475</v>
      </c>
      <c r="V261" s="8">
        <v>5.1295880395899784</v>
      </c>
      <c r="W261" s="13" t="s">
        <v>1539</v>
      </c>
      <c r="X261" s="8">
        <v>20</v>
      </c>
      <c r="Y261" s="62" t="s">
        <v>1484</v>
      </c>
      <c r="Z261" s="8">
        <v>53.159800659832975</v>
      </c>
      <c r="AA261" s="244" t="s">
        <v>1556</v>
      </c>
      <c r="AB261" s="8">
        <v>17.207779622005603</v>
      </c>
      <c r="AC261" s="13" t="s">
        <v>1539</v>
      </c>
      <c r="AD261" s="13" t="s">
        <v>1484</v>
      </c>
      <c r="AE261" s="8">
        <v>7.6115697669304865</v>
      </c>
      <c r="AF261" s="8">
        <v>9.8000000000000007</v>
      </c>
      <c r="AG261" s="62" t="s">
        <v>1539</v>
      </c>
      <c r="AH261" s="244" t="s">
        <v>1556</v>
      </c>
      <c r="AI261" s="8">
        <v>7.4539424137493135</v>
      </c>
      <c r="AJ261" s="8">
        <v>6.8</v>
      </c>
      <c r="AK261" s="13" t="s">
        <v>1539</v>
      </c>
      <c r="AL261" s="13" t="s">
        <v>1517</v>
      </c>
      <c r="AM261" s="8">
        <v>7.2405242158675938</v>
      </c>
      <c r="AN261" s="8">
        <v>3.2666666666666671</v>
      </c>
      <c r="AO261" s="13" t="s">
        <v>1539</v>
      </c>
      <c r="AP261" s="62" t="s">
        <v>52</v>
      </c>
      <c r="AQ261" s="8">
        <v>7.2390439532486006</v>
      </c>
      <c r="AR261" s="8">
        <v>2.3666666666666667</v>
      </c>
      <c r="AS261" s="13" t="s">
        <v>1539</v>
      </c>
      <c r="AT261" s="53" t="s">
        <v>1731</v>
      </c>
      <c r="AU261" s="8">
        <v>7.2247868856427306</v>
      </c>
      <c r="AV261" s="8">
        <v>4.3</v>
      </c>
      <c r="AW261" s="58"/>
      <c r="AX261" s="12" t="s">
        <v>5481</v>
      </c>
      <c r="AY261" s="8">
        <v>5.5205160571855245</v>
      </c>
      <c r="AZ261" s="13" t="s">
        <v>1475</v>
      </c>
      <c r="BA261" s="8">
        <v>2.3561548171556574</v>
      </c>
      <c r="BB261" s="62" t="s">
        <v>1539</v>
      </c>
      <c r="BC261" s="8">
        <v>5</v>
      </c>
      <c r="BD261" s="13" t="s">
        <v>5550</v>
      </c>
      <c r="BE261" s="8">
        <v>51.855805643337149</v>
      </c>
      <c r="BF261" s="73" t="s">
        <v>48</v>
      </c>
      <c r="BG261" s="8">
        <v>0.68598532662967981</v>
      </c>
      <c r="BH261" s="62" t="s">
        <v>1539</v>
      </c>
      <c r="BI261" s="73" t="s">
        <v>48</v>
      </c>
      <c r="BJ261" s="8">
        <v>4.3715515593175374</v>
      </c>
      <c r="BK261" s="8">
        <v>12</v>
      </c>
      <c r="BL261" s="62" t="s">
        <v>1539</v>
      </c>
      <c r="BM261" s="76" t="s">
        <v>1489</v>
      </c>
      <c r="BN261" s="8">
        <v>4.3419529422764409</v>
      </c>
      <c r="BO261" s="8">
        <v>14</v>
      </c>
      <c r="BP261" s="62" t="s">
        <v>1539</v>
      </c>
      <c r="BQ261" s="13" t="s">
        <v>1484</v>
      </c>
      <c r="BR261" s="8">
        <v>4.3106132301152815</v>
      </c>
      <c r="BS261" s="8">
        <v>17</v>
      </c>
      <c r="BT261" s="13" t="s">
        <v>1539</v>
      </c>
      <c r="BU261" s="62" t="s">
        <v>112</v>
      </c>
      <c r="BV261" s="8">
        <v>4.3106132301152815</v>
      </c>
      <c r="BW261" s="8">
        <v>17</v>
      </c>
      <c r="BX261" s="13" t="s">
        <v>1539</v>
      </c>
      <c r="BY261" s="62" t="s">
        <v>52</v>
      </c>
      <c r="BZ261" s="8">
        <v>4.2547715611735777</v>
      </c>
      <c r="CA261" s="8">
        <v>15</v>
      </c>
      <c r="CB261" s="8"/>
      <c r="CC261" s="59"/>
      <c r="CD261" s="59"/>
      <c r="CE261" s="555"/>
      <c r="CF261" s="555"/>
      <c r="CG261" s="555"/>
      <c r="CH261" s="555"/>
      <c r="CI261" s="408"/>
      <c r="CJ261" s="408"/>
      <c r="CK261" s="7"/>
      <c r="CL261" s="8"/>
      <c r="CM261" s="8"/>
      <c r="CN261" s="8"/>
    </row>
    <row r="262" spans="1:92" x14ac:dyDescent="0.45">
      <c r="A262" s="9">
        <v>236</v>
      </c>
      <c r="B262" s="9" t="s">
        <v>1032</v>
      </c>
      <c r="C262" s="56" t="s">
        <v>1798</v>
      </c>
      <c r="D262" s="63"/>
      <c r="E262" s="243" t="s">
        <v>1934</v>
      </c>
      <c r="F262" s="245" t="s">
        <v>1935</v>
      </c>
      <c r="G262" s="224"/>
      <c r="H262" s="9"/>
      <c r="I262" s="60">
        <v>62.433700789800078</v>
      </c>
      <c r="J262" s="60">
        <v>62.433700789800078</v>
      </c>
      <c r="K262" s="60">
        <v>99.577801259681138</v>
      </c>
      <c r="L262" s="47">
        <v>492.27738434417614</v>
      </c>
      <c r="M262" s="47">
        <v>532.10882286865399</v>
      </c>
      <c r="N262" s="47">
        <v>566.28221289025601</v>
      </c>
      <c r="O262" s="59">
        <v>5.817714906441104</v>
      </c>
      <c r="P262" s="59">
        <v>38.982272863652149</v>
      </c>
      <c r="Q262" s="59">
        <v>20.636378142162517</v>
      </c>
      <c r="R262" s="58"/>
      <c r="S262" s="53" t="s">
        <v>53</v>
      </c>
      <c r="T262" s="8">
        <v>6.6190330710820069</v>
      </c>
      <c r="U262" s="13" t="s">
        <v>127</v>
      </c>
      <c r="V262" s="8">
        <v>5.1216850394900035</v>
      </c>
      <c r="W262" s="13" t="s">
        <v>127</v>
      </c>
      <c r="X262" s="8">
        <v>10</v>
      </c>
      <c r="Y262" s="54" t="s">
        <v>40</v>
      </c>
      <c r="Z262" s="8">
        <v>25.973480315920032</v>
      </c>
      <c r="AA262" s="56" t="s">
        <v>106</v>
      </c>
      <c r="AB262" s="8">
        <v>9.9900551184700106</v>
      </c>
      <c r="AC262" s="13" t="s">
        <v>127</v>
      </c>
      <c r="AD262" s="53" t="s">
        <v>106</v>
      </c>
      <c r="AE262" s="8">
        <v>6.7006158759159522</v>
      </c>
      <c r="AF262" s="8">
        <v>4.9333333333333336</v>
      </c>
      <c r="AG262" s="62" t="s">
        <v>127</v>
      </c>
      <c r="AH262" s="54" t="s">
        <v>40</v>
      </c>
      <c r="AI262" s="8">
        <v>6.6989487679701361</v>
      </c>
      <c r="AJ262" s="8">
        <v>7.7</v>
      </c>
      <c r="AK262" s="53" t="s">
        <v>53</v>
      </c>
      <c r="AL262" s="50" t="s">
        <v>40</v>
      </c>
      <c r="AM262" s="8">
        <v>6.4205049642750067</v>
      </c>
      <c r="AN262" s="8">
        <v>9.2000000000000011</v>
      </c>
      <c r="AO262" s="53" t="s">
        <v>53</v>
      </c>
      <c r="AP262" s="56" t="s">
        <v>106</v>
      </c>
      <c r="AQ262" s="8">
        <v>6.412505352779557</v>
      </c>
      <c r="AR262" s="8">
        <v>5.9333333333333336</v>
      </c>
      <c r="AS262" s="13" t="s">
        <v>127</v>
      </c>
      <c r="AT262" s="53" t="s">
        <v>201</v>
      </c>
      <c r="AU262" s="8">
        <v>6.3165041378061204</v>
      </c>
      <c r="AV262" s="8">
        <v>5.2333333333333334</v>
      </c>
      <c r="AW262" s="58"/>
      <c r="AX262" s="53" t="s">
        <v>53</v>
      </c>
      <c r="AY262" s="8">
        <v>5.3828457954439655</v>
      </c>
      <c r="AZ262" s="13" t="s">
        <v>127</v>
      </c>
      <c r="BA262" s="8">
        <v>2.2174571654011017</v>
      </c>
      <c r="BB262" s="56" t="s">
        <v>53</v>
      </c>
      <c r="BC262" s="8">
        <v>2.3333333333333002</v>
      </c>
      <c r="BD262" s="50" t="s">
        <v>40</v>
      </c>
      <c r="BE262" s="8">
        <v>33.465524410696041</v>
      </c>
      <c r="BF262" s="54" t="s">
        <v>40</v>
      </c>
      <c r="BG262" s="8">
        <v>0.74367832023768976</v>
      </c>
      <c r="BH262" s="62" t="s">
        <v>127</v>
      </c>
      <c r="BI262" s="54" t="s">
        <v>40</v>
      </c>
      <c r="BJ262" s="8">
        <v>3.5471621545625887</v>
      </c>
      <c r="BK262" s="8">
        <v>23.5</v>
      </c>
      <c r="BL262" s="56" t="s">
        <v>53</v>
      </c>
      <c r="BM262" s="54" t="s">
        <v>40</v>
      </c>
      <c r="BN262" s="8">
        <v>3.3555403638721883</v>
      </c>
      <c r="BO262" s="8">
        <v>20.285714285714285</v>
      </c>
      <c r="BP262" s="62" t="s">
        <v>127</v>
      </c>
      <c r="BQ262" s="53" t="s">
        <v>106</v>
      </c>
      <c r="BR262" s="8">
        <v>3.2045845968074005</v>
      </c>
      <c r="BS262" s="8">
        <v>18.5</v>
      </c>
      <c r="BT262" s="13" t="s">
        <v>127</v>
      </c>
      <c r="BU262" s="56" t="s">
        <v>201</v>
      </c>
      <c r="BV262" s="8">
        <v>3.0870694264018885</v>
      </c>
      <c r="BW262" s="8">
        <v>21</v>
      </c>
      <c r="BX262" s="53" t="s">
        <v>53</v>
      </c>
      <c r="BY262" s="56" t="s">
        <v>106</v>
      </c>
      <c r="BZ262" s="8">
        <v>2.9620964764773405</v>
      </c>
      <c r="CA262" s="8">
        <v>16</v>
      </c>
      <c r="CB262" s="8"/>
      <c r="CC262" s="59"/>
      <c r="CD262" s="59"/>
      <c r="CE262" s="555"/>
      <c r="CF262" s="555"/>
      <c r="CG262" s="555"/>
      <c r="CH262" s="555"/>
      <c r="CI262" s="408"/>
      <c r="CJ262" s="408"/>
      <c r="CK262" s="555"/>
      <c r="CL262" s="8"/>
      <c r="CM262" s="8"/>
      <c r="CN262" s="8"/>
    </row>
    <row r="263" spans="1:92" x14ac:dyDescent="0.45">
      <c r="A263" s="9">
        <v>237</v>
      </c>
      <c r="B263" s="9" t="s">
        <v>1030</v>
      </c>
      <c r="C263" s="56" t="s">
        <v>1798</v>
      </c>
      <c r="D263" s="63"/>
      <c r="E263" s="243" t="s">
        <v>1934</v>
      </c>
      <c r="F263" s="245" t="s">
        <v>1935</v>
      </c>
      <c r="G263" s="224"/>
      <c r="H263" s="9"/>
      <c r="I263" s="60">
        <v>148.57640187952424</v>
      </c>
      <c r="J263" s="60">
        <v>175.44660221943818</v>
      </c>
      <c r="K263" s="60">
        <v>120.12560151961533</v>
      </c>
      <c r="L263" s="47">
        <v>2156.9501362670217</v>
      </c>
      <c r="M263" s="47">
        <v>2140.3604429749621</v>
      </c>
      <c r="N263" s="47">
        <v>2127.1806045808744</v>
      </c>
      <c r="O263" s="59">
        <v>17.911143072411718</v>
      </c>
      <c r="P263" s="59">
        <v>309.87985891222525</v>
      </c>
      <c r="Q263" s="59">
        <v>236.43257097944695</v>
      </c>
      <c r="R263" s="58"/>
      <c r="S263" s="53" t="s">
        <v>53</v>
      </c>
      <c r="T263" s="8">
        <v>14.371876169157181</v>
      </c>
      <c r="U263" s="53" t="s">
        <v>45</v>
      </c>
      <c r="V263" s="8">
        <v>12.997223261473049</v>
      </c>
      <c r="W263" s="53" t="s">
        <v>45</v>
      </c>
      <c r="X263" s="8">
        <v>8.89</v>
      </c>
      <c r="Y263" s="56" t="s">
        <v>216</v>
      </c>
      <c r="Z263" s="8">
        <v>90.145841127714547</v>
      </c>
      <c r="AA263" s="56" t="s">
        <v>216</v>
      </c>
      <c r="AB263" s="8">
        <v>39.193843968571542</v>
      </c>
      <c r="AC263" s="53" t="s">
        <v>45</v>
      </c>
      <c r="AD263" s="53" t="s">
        <v>216</v>
      </c>
      <c r="AE263" s="8">
        <v>17.300953806210661</v>
      </c>
      <c r="AF263" s="8">
        <v>14</v>
      </c>
      <c r="AG263" s="56" t="s">
        <v>45</v>
      </c>
      <c r="AH263" s="54" t="s">
        <v>87</v>
      </c>
      <c r="AI263" s="8">
        <v>16.239693792785484</v>
      </c>
      <c r="AJ263" s="8">
        <v>14</v>
      </c>
      <c r="AK263" s="53" t="s">
        <v>53</v>
      </c>
      <c r="AL263" s="53" t="s">
        <v>216</v>
      </c>
      <c r="AM263" s="8">
        <v>15.285268158123291</v>
      </c>
      <c r="AN263" s="8">
        <v>15.3</v>
      </c>
      <c r="AO263" s="53" t="s">
        <v>45</v>
      </c>
      <c r="AP263" s="57" t="s">
        <v>194</v>
      </c>
      <c r="AQ263" s="8">
        <v>14.962458442307629</v>
      </c>
      <c r="AR263" s="8">
        <v>8.9250000000000007</v>
      </c>
      <c r="AS263" s="53" t="s">
        <v>53</v>
      </c>
      <c r="AT263" s="50" t="s">
        <v>87</v>
      </c>
      <c r="AU263" s="8">
        <v>14.314180564139471</v>
      </c>
      <c r="AV263" s="8">
        <v>15.3</v>
      </c>
      <c r="AW263" s="58"/>
      <c r="AX263" s="53" t="s">
        <v>53</v>
      </c>
      <c r="AY263" s="8">
        <v>11.430063411942601</v>
      </c>
      <c r="AZ263" s="53" t="s">
        <v>45</v>
      </c>
      <c r="BA263" s="8">
        <v>5.1355837386411567</v>
      </c>
      <c r="BB263" s="56" t="s">
        <v>45</v>
      </c>
      <c r="BC263" s="8">
        <v>3.5</v>
      </c>
      <c r="BD263" s="53" t="s">
        <v>216</v>
      </c>
      <c r="BE263" s="8">
        <v>116.88959346602891</v>
      </c>
      <c r="BF263" s="56" t="s">
        <v>216</v>
      </c>
      <c r="BG263" s="8">
        <v>2.5975465214673092</v>
      </c>
      <c r="BH263" s="56" t="s">
        <v>45</v>
      </c>
      <c r="BI263" s="56" t="s">
        <v>216</v>
      </c>
      <c r="BJ263" s="8">
        <v>13.200306090102128</v>
      </c>
      <c r="BK263" s="8">
        <v>13.857142857142858</v>
      </c>
      <c r="BL263" s="56" t="s">
        <v>45</v>
      </c>
      <c r="BM263" s="54" t="s">
        <v>87</v>
      </c>
      <c r="BN263" s="8">
        <v>10.666126835917629</v>
      </c>
      <c r="BO263" s="8">
        <v>16.714285714285715</v>
      </c>
      <c r="BP263" s="56" t="s">
        <v>53</v>
      </c>
      <c r="BQ263" s="53" t="s">
        <v>216</v>
      </c>
      <c r="BR263" s="8">
        <v>9.3843662521099969</v>
      </c>
      <c r="BS263" s="8">
        <v>20.285714285714285</v>
      </c>
      <c r="BT263" s="53" t="s">
        <v>45</v>
      </c>
      <c r="BU263" s="57" t="s">
        <v>194</v>
      </c>
      <c r="BV263" s="8">
        <v>9.1660484368378512</v>
      </c>
      <c r="BW263" s="8">
        <v>18.142857142857142</v>
      </c>
      <c r="BX263" s="53" t="s">
        <v>53</v>
      </c>
      <c r="BY263" s="54" t="s">
        <v>87</v>
      </c>
      <c r="BZ263" s="8">
        <v>7.6260239314458058</v>
      </c>
      <c r="CA263" s="8">
        <v>24.571428571428569</v>
      </c>
      <c r="CB263" s="8"/>
      <c r="CC263" s="59" t="s">
        <v>4470</v>
      </c>
      <c r="CD263" s="59" t="s">
        <v>4471</v>
      </c>
      <c r="CE263" s="555">
        <v>146.48992882756076</v>
      </c>
      <c r="CF263" s="555">
        <v>132.72054271015583</v>
      </c>
      <c r="CG263" s="555" t="s">
        <v>5666</v>
      </c>
      <c r="CH263" s="555"/>
      <c r="CI263" s="408">
        <v>236.43257097944695</v>
      </c>
      <c r="CJ263" s="408">
        <v>185.09050406562037</v>
      </c>
      <c r="CK263" s="7"/>
      <c r="CL263" s="8"/>
      <c r="CM263" s="8"/>
      <c r="CN263" s="8"/>
    </row>
    <row r="264" spans="1:92" x14ac:dyDescent="0.45">
      <c r="A264" s="9">
        <v>238</v>
      </c>
      <c r="B264" s="9" t="s">
        <v>1027</v>
      </c>
      <c r="C264" s="247" t="s">
        <v>1835</v>
      </c>
      <c r="D264" s="63"/>
      <c r="E264" s="245" t="s">
        <v>1968</v>
      </c>
      <c r="F264" s="247" t="s">
        <v>1835</v>
      </c>
      <c r="G264" s="224"/>
      <c r="H264" s="9"/>
      <c r="I264" s="60">
        <v>132.77040167957483</v>
      </c>
      <c r="J264" s="60">
        <v>83.771801059731743</v>
      </c>
      <c r="K264" s="60">
        <v>113.01290142963811</v>
      </c>
      <c r="L264" s="47">
        <v>1291.8563014295974</v>
      </c>
      <c r="M264" s="47">
        <v>1164.7107873136783</v>
      </c>
      <c r="N264" s="47">
        <v>1072.0652271726829</v>
      </c>
      <c r="O264" s="59">
        <v>8.7345080491054041</v>
      </c>
      <c r="P264" s="59">
        <v>126.02321927900381</v>
      </c>
      <c r="Q264" s="59">
        <v>76.721001164075702</v>
      </c>
      <c r="R264" s="58"/>
      <c r="S264" s="72" t="s">
        <v>109</v>
      </c>
      <c r="T264" s="8">
        <v>8.9662241007744896</v>
      </c>
      <c r="U264" s="72" t="s">
        <v>109</v>
      </c>
      <c r="V264" s="8">
        <v>9.9624712230827654</v>
      </c>
      <c r="W264" s="72" t="s">
        <v>59</v>
      </c>
      <c r="X264" s="8">
        <v>15</v>
      </c>
      <c r="Y264" s="247" t="s">
        <v>189</v>
      </c>
      <c r="Z264" s="8">
        <v>72.696016906970399</v>
      </c>
      <c r="AA264" s="247" t="s">
        <v>189</v>
      </c>
      <c r="AB264" s="8">
        <v>22.029096032415275</v>
      </c>
      <c r="AC264" s="13" t="s">
        <v>287</v>
      </c>
      <c r="AD264" s="72" t="s">
        <v>189</v>
      </c>
      <c r="AE264" s="8">
        <v>14.428198883154183</v>
      </c>
      <c r="AF264" s="8">
        <v>8.3000000000000007</v>
      </c>
      <c r="AG264" s="247" t="s">
        <v>109</v>
      </c>
      <c r="AH264" s="247" t="s">
        <v>189</v>
      </c>
      <c r="AI264" s="8">
        <v>14.42408039628134</v>
      </c>
      <c r="AJ264" s="8">
        <v>8.9250000000000007</v>
      </c>
      <c r="AK264" s="72" t="s">
        <v>109</v>
      </c>
      <c r="AL264" s="55" t="s">
        <v>58</v>
      </c>
      <c r="AM264" s="8">
        <v>13.975150967689077</v>
      </c>
      <c r="AN264" s="8">
        <v>6.45</v>
      </c>
      <c r="AO264" s="13" t="s">
        <v>287</v>
      </c>
      <c r="AP264" s="224" t="s">
        <v>58</v>
      </c>
      <c r="AQ264" s="8">
        <v>13.947924729918297</v>
      </c>
      <c r="AR264" s="8">
        <v>6.0333333333333341</v>
      </c>
      <c r="AS264" s="72" t="s">
        <v>59</v>
      </c>
      <c r="AT264" s="72" t="s">
        <v>189</v>
      </c>
      <c r="AU264" s="8">
        <v>13.863587704801917</v>
      </c>
      <c r="AV264" s="8">
        <v>6.6333333333333329</v>
      </c>
      <c r="AW264" s="58"/>
      <c r="AX264" s="72" t="s">
        <v>109</v>
      </c>
      <c r="AY264" s="8">
        <v>8.2492639317047853</v>
      </c>
      <c r="AZ264" s="72" t="s">
        <v>109</v>
      </c>
      <c r="BA264" s="8">
        <v>4.1246319658523927</v>
      </c>
      <c r="BB264" s="247" t="s">
        <v>59</v>
      </c>
      <c r="BC264" s="8">
        <v>4</v>
      </c>
      <c r="BD264" s="72" t="s">
        <v>189</v>
      </c>
      <c r="BE264" s="8">
        <v>94.204821979061535</v>
      </c>
      <c r="BF264" s="247" t="s">
        <v>189</v>
      </c>
      <c r="BG264" s="8">
        <v>1.7128149450738461</v>
      </c>
      <c r="BH264" s="247" t="s">
        <v>59</v>
      </c>
      <c r="BI264" s="247" t="s">
        <v>189</v>
      </c>
      <c r="BJ264" s="8">
        <v>8.7836659755478195</v>
      </c>
      <c r="BK264" s="8">
        <v>14.75</v>
      </c>
      <c r="BL264" s="247" t="s">
        <v>59</v>
      </c>
      <c r="BM264" s="224" t="s">
        <v>58</v>
      </c>
      <c r="BN264" s="8">
        <v>8.3607220254541428</v>
      </c>
      <c r="BO264" s="8">
        <v>12.25</v>
      </c>
      <c r="BP264" s="247" t="s">
        <v>109</v>
      </c>
      <c r="BQ264" s="72" t="s">
        <v>189</v>
      </c>
      <c r="BR264" s="8">
        <v>8.0411619664267029</v>
      </c>
      <c r="BS264" s="8">
        <v>23</v>
      </c>
      <c r="BT264" s="72" t="s">
        <v>109</v>
      </c>
      <c r="BU264" s="224" t="s">
        <v>58</v>
      </c>
      <c r="BV264" s="8">
        <v>7.7755797211784694</v>
      </c>
      <c r="BW264" s="8">
        <v>19</v>
      </c>
      <c r="BX264" s="72" t="s">
        <v>59</v>
      </c>
      <c r="BY264" s="247" t="s">
        <v>114</v>
      </c>
      <c r="BZ264" s="8">
        <v>7.6064259075046614</v>
      </c>
      <c r="CA264" s="8">
        <v>11</v>
      </c>
      <c r="CB264" s="8"/>
      <c r="CC264" s="59" t="s">
        <v>5667</v>
      </c>
      <c r="CD264" s="59"/>
      <c r="CE264" s="555">
        <v>76.721001164075702</v>
      </c>
      <c r="CF264" s="555">
        <v>54.529531828443041</v>
      </c>
      <c r="CG264" s="555"/>
      <c r="CH264" s="555"/>
      <c r="CI264" s="408"/>
      <c r="CJ264" s="408"/>
      <c r="CK264" s="7"/>
      <c r="CL264" s="8"/>
      <c r="CM264" s="8"/>
      <c r="CN264" s="8"/>
    </row>
    <row r="265" spans="1:92" x14ac:dyDescent="0.45">
      <c r="A265" s="9">
        <v>239</v>
      </c>
      <c r="B265" s="9" t="s">
        <v>1024</v>
      </c>
      <c r="C265" s="246" t="s">
        <v>1804</v>
      </c>
      <c r="D265" s="63"/>
      <c r="E265" s="78" t="s">
        <v>1793</v>
      </c>
      <c r="F265" s="243" t="s">
        <v>1910</v>
      </c>
      <c r="G265" s="224"/>
      <c r="H265" s="9"/>
      <c r="I265" s="60">
        <v>118.5450014996204</v>
      </c>
      <c r="J265" s="60">
        <v>91.674801159706433</v>
      </c>
      <c r="K265" s="60">
        <v>113.01290142963811</v>
      </c>
      <c r="L265" s="47">
        <v>1206.6248001522599</v>
      </c>
      <c r="M265" s="47">
        <v>1146.8523232514483</v>
      </c>
      <c r="N265" s="47">
        <v>1101.1733691512441</v>
      </c>
      <c r="O265" s="59">
        <v>9.4893209223497692</v>
      </c>
      <c r="P265" s="59">
        <v>131.14816719515724</v>
      </c>
      <c r="Q265" s="59">
        <v>76.993856936300546</v>
      </c>
      <c r="R265" s="58"/>
      <c r="S265" s="53" t="s">
        <v>5482</v>
      </c>
      <c r="T265" s="8">
        <v>4.5563500449886121</v>
      </c>
      <c r="U265" s="53" t="s">
        <v>5482</v>
      </c>
      <c r="V265" s="8">
        <v>7.5939167416476874</v>
      </c>
      <c r="W265" s="49" t="s">
        <v>115</v>
      </c>
      <c r="X265" s="8">
        <v>13.333</v>
      </c>
      <c r="Y265" s="246" t="s">
        <v>182</v>
      </c>
      <c r="Z265" s="8">
        <v>57.901600719817786</v>
      </c>
      <c r="AA265" s="246" t="s">
        <v>182</v>
      </c>
      <c r="AB265" s="8">
        <v>23.160640287927116</v>
      </c>
      <c r="AC265" s="49" t="s">
        <v>115</v>
      </c>
      <c r="AD265" s="49" t="s">
        <v>182</v>
      </c>
      <c r="AE265" s="8">
        <v>13.820606160159457</v>
      </c>
      <c r="AF265" s="8">
        <v>6.25</v>
      </c>
      <c r="AG265" s="246" t="s">
        <v>115</v>
      </c>
      <c r="AH265" s="246" t="s">
        <v>301</v>
      </c>
      <c r="AI265" s="8">
        <v>13.243468487794235</v>
      </c>
      <c r="AJ265" s="8">
        <v>5</v>
      </c>
      <c r="AK265" s="53" t="s">
        <v>140</v>
      </c>
      <c r="AL265" s="49" t="s">
        <v>182</v>
      </c>
      <c r="AM265" s="8">
        <v>12.782824590407497</v>
      </c>
      <c r="AN265" s="8">
        <v>7.5</v>
      </c>
      <c r="AO265" s="53" t="s">
        <v>140</v>
      </c>
      <c r="AP265" s="246" t="s">
        <v>301</v>
      </c>
      <c r="AQ265" s="8">
        <v>12.436389666916156</v>
      </c>
      <c r="AR265" s="8">
        <v>5.8333333333333339</v>
      </c>
      <c r="AS265" s="49" t="s">
        <v>115</v>
      </c>
      <c r="AT265" s="49" t="s">
        <v>5</v>
      </c>
      <c r="AU265" s="8">
        <v>12.09114936256203</v>
      </c>
      <c r="AV265" s="8">
        <v>4.3</v>
      </c>
      <c r="AW265" s="58"/>
      <c r="AX265" s="53" t="s">
        <v>140</v>
      </c>
      <c r="AY265" s="8">
        <v>4.0821700389901308</v>
      </c>
      <c r="AZ265" s="53" t="s">
        <v>140</v>
      </c>
      <c r="BA265" s="8">
        <v>2.0410850194950654</v>
      </c>
      <c r="BB265" s="246" t="s">
        <v>115</v>
      </c>
      <c r="BC265" s="8">
        <v>4.5</v>
      </c>
      <c r="BD265" s="49" t="s">
        <v>182</v>
      </c>
      <c r="BE265" s="8">
        <v>84.218591052733515</v>
      </c>
      <c r="BF265" s="246" t="s">
        <v>182</v>
      </c>
      <c r="BG265" s="8">
        <v>1.5312471100497003</v>
      </c>
      <c r="BH265" s="246" t="s">
        <v>115</v>
      </c>
      <c r="BI265" s="246" t="s">
        <v>182</v>
      </c>
      <c r="BJ265" s="8">
        <v>8.1137372807110353</v>
      </c>
      <c r="BK265" s="8">
        <v>13.222222222222221</v>
      </c>
      <c r="BL265" s="246" t="s">
        <v>115</v>
      </c>
      <c r="BM265" s="246" t="s">
        <v>301</v>
      </c>
      <c r="BN265" s="8">
        <v>7.2701891759784667</v>
      </c>
      <c r="BO265" s="8">
        <v>11</v>
      </c>
      <c r="BP265" s="246" t="s">
        <v>115</v>
      </c>
      <c r="BQ265" s="49" t="s">
        <v>5</v>
      </c>
      <c r="BR265" s="8">
        <v>6.9400041819514495</v>
      </c>
      <c r="BS265" s="8">
        <v>9.8888888888888893</v>
      </c>
      <c r="BT265" s="53" t="s">
        <v>140</v>
      </c>
      <c r="BU265" s="246" t="s">
        <v>182</v>
      </c>
      <c r="BV265" s="8">
        <v>5.6140200644184759</v>
      </c>
      <c r="BW265" s="8">
        <v>23</v>
      </c>
      <c r="BX265" s="49" t="s">
        <v>115</v>
      </c>
      <c r="BY265" s="56" t="s">
        <v>106</v>
      </c>
      <c r="BZ265" s="8">
        <v>5.2972615156620355</v>
      </c>
      <c r="CA265" s="8">
        <v>8.7777777777777786</v>
      </c>
      <c r="CB265" s="8"/>
      <c r="CC265" s="59" t="s">
        <v>5668</v>
      </c>
      <c r="CD265" s="59"/>
      <c r="CE265" s="555">
        <v>76.993856936300546</v>
      </c>
      <c r="CF265" s="555">
        <v>54.920379803791072</v>
      </c>
      <c r="CG265" s="555"/>
      <c r="CH265" s="555"/>
      <c r="CI265" s="408"/>
      <c r="CJ265" s="408"/>
      <c r="CK265" s="7"/>
      <c r="CL265" s="8"/>
      <c r="CM265" s="8"/>
      <c r="CN265" s="8"/>
    </row>
    <row r="266" spans="1:92" x14ac:dyDescent="0.45">
      <c r="A266" s="9">
        <v>240</v>
      </c>
      <c r="B266" s="9" t="s">
        <v>1022</v>
      </c>
      <c r="C266" s="73" t="s">
        <v>1802</v>
      </c>
      <c r="D266" s="63"/>
      <c r="E266" s="78" t="s">
        <v>1897</v>
      </c>
      <c r="F266" s="245" t="s">
        <v>1898</v>
      </c>
      <c r="G266" s="224"/>
      <c r="H266" s="9"/>
      <c r="I266" s="60">
        <v>131.1898016595799</v>
      </c>
      <c r="J266" s="60">
        <v>90.094201139711501</v>
      </c>
      <c r="K266" s="60">
        <v>113.01290142963811</v>
      </c>
      <c r="L266" s="47">
        <v>1323.7699166729572</v>
      </c>
      <c r="M266" s="47">
        <v>1212.8766245571717</v>
      </c>
      <c r="N266" s="47">
        <v>1130.8888472920391</v>
      </c>
      <c r="O266" s="59">
        <v>9.3392339103752384</v>
      </c>
      <c r="P266" s="59">
        <v>131.55919273581816</v>
      </c>
      <c r="Q266" s="59">
        <v>76.586065161404036</v>
      </c>
      <c r="R266" s="58"/>
      <c r="S266" s="68" t="s">
        <v>138</v>
      </c>
      <c r="T266" s="8">
        <v>8.8713880995747942</v>
      </c>
      <c r="U266" s="68" t="s">
        <v>138</v>
      </c>
      <c r="V266" s="8">
        <v>8.8713880995747942</v>
      </c>
      <c r="W266" s="53" t="s">
        <v>1493</v>
      </c>
      <c r="X266" s="8">
        <v>12.5</v>
      </c>
      <c r="Y266" s="73" t="s">
        <v>3528</v>
      </c>
      <c r="Z266" s="8">
        <v>56.099716697023553</v>
      </c>
      <c r="AA266" s="73" t="s">
        <v>76</v>
      </c>
      <c r="AB266" s="8">
        <v>25.499871225919794</v>
      </c>
      <c r="AC266" s="53" t="s">
        <v>1493</v>
      </c>
      <c r="AD266" s="68" t="s">
        <v>76</v>
      </c>
      <c r="AE266" s="8">
        <v>14.086722101441861</v>
      </c>
      <c r="AF266" s="8">
        <v>6.2</v>
      </c>
      <c r="AG266" s="73" t="s">
        <v>138</v>
      </c>
      <c r="AH266" s="73" t="s">
        <v>76</v>
      </c>
      <c r="AI266" s="8">
        <v>13.952313499291323</v>
      </c>
      <c r="AJ266" s="8">
        <v>7.2</v>
      </c>
      <c r="AK266" s="53" t="s">
        <v>1493</v>
      </c>
      <c r="AL266" s="68" t="s">
        <v>13</v>
      </c>
      <c r="AM266" s="8">
        <v>13.380398925124386</v>
      </c>
      <c r="AN266" s="8">
        <v>4.8666666666666671</v>
      </c>
      <c r="AO266" s="68" t="s">
        <v>138</v>
      </c>
      <c r="AP266" s="73" t="s">
        <v>13</v>
      </c>
      <c r="AQ266" s="8">
        <v>13.348902689080244</v>
      </c>
      <c r="AR266" s="8">
        <v>5.5333333333333332</v>
      </c>
      <c r="AS266" s="53" t="s">
        <v>1493</v>
      </c>
      <c r="AT266" s="68" t="s">
        <v>279</v>
      </c>
      <c r="AU266" s="8">
        <v>13.232981368021141</v>
      </c>
      <c r="AV266" s="8">
        <v>6.6000000000000005</v>
      </c>
      <c r="AW266" s="58"/>
      <c r="AX266" s="68" t="s">
        <v>138</v>
      </c>
      <c r="AY266" s="8">
        <v>7.1396827176683395</v>
      </c>
      <c r="AZ266" s="68" t="s">
        <v>138</v>
      </c>
      <c r="BA266" s="8">
        <v>3.5698413588341698</v>
      </c>
      <c r="BB266" s="56" t="s">
        <v>1493</v>
      </c>
      <c r="BC266" s="8">
        <v>3.5</v>
      </c>
      <c r="BD266" s="68" t="s">
        <v>76</v>
      </c>
      <c r="BE266" s="8">
        <v>93.095240765025096</v>
      </c>
      <c r="BF266" s="73" t="s">
        <v>76</v>
      </c>
      <c r="BG266" s="8">
        <v>1.6926407411822744</v>
      </c>
      <c r="BH266" s="73" t="s">
        <v>138</v>
      </c>
      <c r="BI266" s="73" t="s">
        <v>76</v>
      </c>
      <c r="BJ266" s="8">
        <v>8.2004654660509413</v>
      </c>
      <c r="BK266" s="8">
        <v>19.333333333333332</v>
      </c>
      <c r="BL266" s="56" t="s">
        <v>1493</v>
      </c>
      <c r="BM266" s="73" t="s">
        <v>76</v>
      </c>
      <c r="BN266" s="8">
        <v>8.0441748360826892</v>
      </c>
      <c r="BO266" s="8">
        <v>16.714285714285715</v>
      </c>
      <c r="BP266" s="73" t="s">
        <v>138</v>
      </c>
      <c r="BQ266" s="68" t="s">
        <v>13</v>
      </c>
      <c r="BR266" s="8">
        <v>7.3170913741685144</v>
      </c>
      <c r="BS266" s="8">
        <v>14.333333333333334</v>
      </c>
      <c r="BT266" s="68" t="s">
        <v>138</v>
      </c>
      <c r="BU266" s="73" t="s">
        <v>279</v>
      </c>
      <c r="BV266" s="8">
        <v>7.1418994802460558</v>
      </c>
      <c r="BW266" s="8">
        <v>19.333333333333332</v>
      </c>
      <c r="BX266" s="53" t="s">
        <v>1493</v>
      </c>
      <c r="BY266" s="73" t="s">
        <v>13</v>
      </c>
      <c r="BZ266" s="8">
        <v>7.0288473165651988</v>
      </c>
      <c r="CA266" s="8">
        <v>12.428571428571429</v>
      </c>
      <c r="CB266" s="8"/>
      <c r="CC266" s="59" t="s">
        <v>4472</v>
      </c>
      <c r="CD266" s="59"/>
      <c r="CE266" s="555">
        <v>76.586065161404036</v>
      </c>
      <c r="CF266" s="555">
        <v>55.017181060029493</v>
      </c>
      <c r="CG266" s="555"/>
      <c r="CH266" s="555"/>
      <c r="CI266" s="408"/>
      <c r="CJ266" s="408"/>
      <c r="CK266" s="7"/>
      <c r="CL266" s="8"/>
      <c r="CM266" s="8"/>
      <c r="CN266" s="8"/>
    </row>
    <row r="267" spans="1:92" x14ac:dyDescent="0.45">
      <c r="A267" s="9">
        <v>241</v>
      </c>
      <c r="B267" s="9" t="s">
        <v>258</v>
      </c>
      <c r="C267" s="62" t="s">
        <v>1790</v>
      </c>
      <c r="D267" s="63"/>
      <c r="E267" s="56" t="s">
        <v>1798</v>
      </c>
      <c r="F267" s="75"/>
      <c r="G267" s="75" t="s">
        <v>1789</v>
      </c>
      <c r="H267" s="9"/>
      <c r="I267" s="60">
        <v>135.93160171956472</v>
      </c>
      <c r="J267" s="60">
        <v>164.38240207947362</v>
      </c>
      <c r="K267" s="60">
        <v>182.55930230941541</v>
      </c>
      <c r="L267" s="47">
        <v>2354.7785938700381</v>
      </c>
      <c r="M267" s="47">
        <v>2553.013723808052</v>
      </c>
      <c r="N267" s="47">
        <v>2723.5515858775057</v>
      </c>
      <c r="O267" s="59">
        <v>25.693961987946814</v>
      </c>
      <c r="P267" s="59">
        <v>371.33077942914713</v>
      </c>
      <c r="Q267" s="59">
        <v>191.35749091330774</v>
      </c>
      <c r="R267" s="58"/>
      <c r="S267" s="55" t="s">
        <v>95</v>
      </c>
      <c r="T267" s="8">
        <v>9.1558961031738839</v>
      </c>
      <c r="U267" s="13" t="s">
        <v>127</v>
      </c>
      <c r="V267" s="8">
        <v>10.155896103173884</v>
      </c>
      <c r="W267" s="13" t="s">
        <v>127</v>
      </c>
      <c r="X267" s="8">
        <v>10</v>
      </c>
      <c r="Y267" s="247" t="s">
        <v>189</v>
      </c>
      <c r="Z267" s="8">
        <v>62.169220773804128</v>
      </c>
      <c r="AA267" s="62" t="s">
        <v>1494</v>
      </c>
      <c r="AB267" s="8">
        <v>26.974957980856683</v>
      </c>
      <c r="AC267" s="13" t="s">
        <v>127</v>
      </c>
      <c r="AD267" s="13" t="s">
        <v>1466</v>
      </c>
      <c r="AE267" s="8">
        <v>14.452063858557141</v>
      </c>
      <c r="AF267" s="8">
        <v>5.2333333333333334</v>
      </c>
      <c r="AG267" s="62" t="s">
        <v>127</v>
      </c>
      <c r="AH267" s="62" t="s">
        <v>1494</v>
      </c>
      <c r="AI267" s="8">
        <v>14.423419266168025</v>
      </c>
      <c r="AJ267" s="8">
        <v>6.7</v>
      </c>
      <c r="AK267" s="13" t="s">
        <v>127</v>
      </c>
      <c r="AL267" s="49" t="s">
        <v>182</v>
      </c>
      <c r="AM267" s="8">
        <v>14.153616160492708</v>
      </c>
      <c r="AN267" s="8">
        <v>7.5</v>
      </c>
      <c r="AO267" s="13" t="s">
        <v>127</v>
      </c>
      <c r="AP267" s="247" t="s">
        <v>189</v>
      </c>
      <c r="AQ267" s="8">
        <v>13.60827726381609</v>
      </c>
      <c r="AR267" s="8">
        <v>8.3000000000000007</v>
      </c>
      <c r="AS267" s="55" t="s">
        <v>95</v>
      </c>
      <c r="AT267" s="13" t="s">
        <v>1466</v>
      </c>
      <c r="AU267" s="8">
        <v>12.987868417924973</v>
      </c>
      <c r="AV267" s="8">
        <v>5.5666666666666673</v>
      </c>
      <c r="AW267" s="58"/>
      <c r="AX267" s="55" t="s">
        <v>95</v>
      </c>
      <c r="AY267" s="8">
        <v>8.0684432894173668</v>
      </c>
      <c r="AZ267" s="13" t="s">
        <v>127</v>
      </c>
      <c r="BA267" s="8">
        <v>4.1807994802378143</v>
      </c>
      <c r="BB267" s="224" t="s">
        <v>3590</v>
      </c>
      <c r="BC267" s="8">
        <v>2</v>
      </c>
      <c r="BD267" s="49" t="s">
        <v>5551</v>
      </c>
      <c r="BE267" s="8">
        <v>80.519987005945367</v>
      </c>
      <c r="BF267" s="62" t="s">
        <v>1466</v>
      </c>
      <c r="BG267" s="8">
        <v>1.8461711315644656</v>
      </c>
      <c r="BH267" s="62" t="s">
        <v>127</v>
      </c>
      <c r="BI267" s="62" t="s">
        <v>1466</v>
      </c>
      <c r="BJ267" s="8">
        <v>7.4475665139955698</v>
      </c>
      <c r="BK267" s="8">
        <v>18.5</v>
      </c>
      <c r="BL267" s="62" t="s">
        <v>127</v>
      </c>
      <c r="BM267" s="246" t="s">
        <v>182</v>
      </c>
      <c r="BN267" s="8">
        <v>6.8593674635959738</v>
      </c>
      <c r="BO267" s="8">
        <v>28.5</v>
      </c>
      <c r="BP267" s="62" t="s">
        <v>127</v>
      </c>
      <c r="BQ267" s="72" t="s">
        <v>189</v>
      </c>
      <c r="BR267" s="8">
        <v>6.8593674635959738</v>
      </c>
      <c r="BS267" s="8">
        <v>28.5</v>
      </c>
      <c r="BT267" s="13" t="s">
        <v>127</v>
      </c>
      <c r="BU267" s="62" t="s">
        <v>1494</v>
      </c>
      <c r="BV267" s="8">
        <v>6.8062212734499781</v>
      </c>
      <c r="BW267" s="8">
        <v>21</v>
      </c>
      <c r="BX267" s="13" t="s">
        <v>127</v>
      </c>
      <c r="BY267" s="57" t="s">
        <v>194</v>
      </c>
      <c r="BZ267" s="8">
        <v>6.3583360419776804</v>
      </c>
      <c r="CA267" s="8">
        <v>31</v>
      </c>
      <c r="CB267" s="8"/>
      <c r="CC267" s="59" t="s">
        <v>4474</v>
      </c>
      <c r="CD267" s="59" t="s">
        <v>4475</v>
      </c>
      <c r="CE267" s="555">
        <v>108.4088784349441</v>
      </c>
      <c r="CF267" s="555">
        <v>97.02905337398245</v>
      </c>
      <c r="CG267" s="555" t="s">
        <v>4473</v>
      </c>
      <c r="CH267" s="555"/>
      <c r="CI267" s="408">
        <v>191.35749091330774</v>
      </c>
      <c r="CJ267" s="408">
        <v>154.90602013479693</v>
      </c>
      <c r="CK267" s="555"/>
      <c r="CL267" s="59"/>
      <c r="CM267" s="8"/>
      <c r="CN267" s="8"/>
    </row>
    <row r="268" spans="1:92" x14ac:dyDescent="0.45">
      <c r="A268" s="9">
        <v>242</v>
      </c>
      <c r="B268" s="9" t="s">
        <v>288</v>
      </c>
      <c r="C268" s="62" t="s">
        <v>1790</v>
      </c>
      <c r="D268" s="63"/>
      <c r="E268" s="56" t="s">
        <v>1798</v>
      </c>
      <c r="F268" s="75"/>
      <c r="G268" s="75" t="s">
        <v>1789</v>
      </c>
      <c r="H268" s="9"/>
      <c r="I268" s="60">
        <v>113.80320143963559</v>
      </c>
      <c r="J268" s="60">
        <v>145.41520183953435</v>
      </c>
      <c r="K268" s="60">
        <v>403.84330510870683</v>
      </c>
      <c r="L268" s="47">
        <v>2757.8194393558392</v>
      </c>
      <c r="M268" s="47">
        <v>3548.0095899978505</v>
      </c>
      <c r="N268" s="47">
        <v>4340.3020126631263</v>
      </c>
      <c r="O268" s="59">
        <v>51.162518401377191</v>
      </c>
      <c r="P268" s="59">
        <v>737.02665493710344</v>
      </c>
      <c r="Q268" s="59">
        <v>303.12699372247204</v>
      </c>
      <c r="R268" s="58"/>
      <c r="S268" s="55" t="s">
        <v>95</v>
      </c>
      <c r="T268" s="8">
        <v>7.8281920863781354</v>
      </c>
      <c r="U268" s="13" t="s">
        <v>287</v>
      </c>
      <c r="V268" s="8">
        <v>9.6328907674411575</v>
      </c>
      <c r="W268" s="13" t="s">
        <v>287</v>
      </c>
      <c r="X268" s="8">
        <v>10</v>
      </c>
      <c r="Y268" s="62" t="s">
        <v>112</v>
      </c>
      <c r="Z268" s="8">
        <v>103.42288129567203</v>
      </c>
      <c r="AA268" s="62" t="s">
        <v>112</v>
      </c>
      <c r="AB268" s="8">
        <v>27.216547709387378</v>
      </c>
      <c r="AC268" s="13" t="s">
        <v>287</v>
      </c>
      <c r="AD268" s="13" t="s">
        <v>112</v>
      </c>
      <c r="AE268" s="8">
        <v>14.405597651683703</v>
      </c>
      <c r="AF268" s="8">
        <v>14</v>
      </c>
      <c r="AG268" s="62" t="s">
        <v>287</v>
      </c>
      <c r="AH268" s="224" t="s">
        <v>82</v>
      </c>
      <c r="AI268" s="8">
        <v>12.868704421159205</v>
      </c>
      <c r="AJ268" s="8">
        <v>7.8</v>
      </c>
      <c r="AK268" s="13" t="s">
        <v>287</v>
      </c>
      <c r="AL268" s="12" t="s">
        <v>63</v>
      </c>
      <c r="AM268" s="8">
        <v>12.478359359649833</v>
      </c>
      <c r="AN268" s="8">
        <v>8.5</v>
      </c>
      <c r="AO268" s="55" t="s">
        <v>95</v>
      </c>
      <c r="AP268" s="62" t="s">
        <v>112</v>
      </c>
      <c r="AQ268" s="8">
        <v>12.277351497260362</v>
      </c>
      <c r="AR268" s="8">
        <v>14.8</v>
      </c>
      <c r="AS268" s="55" t="s">
        <v>95</v>
      </c>
      <c r="AT268" s="55" t="s">
        <v>82</v>
      </c>
      <c r="AU268" s="8">
        <v>11.006313383099601</v>
      </c>
      <c r="AV268" s="8">
        <v>8.3000000000000007</v>
      </c>
      <c r="AW268" s="58"/>
      <c r="AX268" s="55" t="s">
        <v>95</v>
      </c>
      <c r="AY268" s="8">
        <v>6.9177664748610503</v>
      </c>
      <c r="AZ268" s="13" t="s">
        <v>287</v>
      </c>
      <c r="BA268" s="8">
        <v>2.7191624280728939</v>
      </c>
      <c r="BB268" s="224" t="s">
        <v>3581</v>
      </c>
      <c r="BC268" s="8">
        <v>2</v>
      </c>
      <c r="BD268" s="13" t="s">
        <v>112</v>
      </c>
      <c r="BE268" s="8">
        <v>134.14974568437364</v>
      </c>
      <c r="BF268" s="62" t="s">
        <v>112</v>
      </c>
      <c r="BG268" s="8">
        <v>1.6768718210546705</v>
      </c>
      <c r="BH268" s="62" t="s">
        <v>287</v>
      </c>
      <c r="BI268" s="62" t="s">
        <v>112</v>
      </c>
      <c r="BJ268" s="8">
        <v>5.9247864099338878</v>
      </c>
      <c r="BK268" s="8">
        <v>41</v>
      </c>
      <c r="BL268" s="224" t="s">
        <v>95</v>
      </c>
      <c r="BM268" s="62" t="s">
        <v>112</v>
      </c>
      <c r="BN268" s="8">
        <v>5.5216251711183979</v>
      </c>
      <c r="BO268" s="8">
        <v>41</v>
      </c>
      <c r="BP268" s="62" t="s">
        <v>287</v>
      </c>
      <c r="BQ268" s="55" t="s">
        <v>82</v>
      </c>
      <c r="BR268" s="8">
        <v>4.9948013899716281</v>
      </c>
      <c r="BS268" s="8">
        <v>28.5</v>
      </c>
      <c r="BT268" s="13" t="s">
        <v>287</v>
      </c>
      <c r="BU268" s="63" t="s">
        <v>63</v>
      </c>
      <c r="BV268" s="8">
        <v>4.9316659447747426</v>
      </c>
      <c r="BW268" s="8">
        <v>36</v>
      </c>
      <c r="BX268" s="55" t="s">
        <v>95</v>
      </c>
      <c r="BY268" s="224" t="s">
        <v>82</v>
      </c>
      <c r="BZ268" s="8">
        <v>4.5960607787747296</v>
      </c>
      <c r="CA268" s="8">
        <v>28.5</v>
      </c>
      <c r="CB268" s="8"/>
      <c r="CC268" s="59" t="s">
        <v>4480</v>
      </c>
      <c r="CD268" s="59" t="s">
        <v>4481</v>
      </c>
      <c r="CE268" s="555">
        <v>136.50841995552366</v>
      </c>
      <c r="CF268" s="555">
        <v>122.4429741708784</v>
      </c>
      <c r="CG268" s="555" t="s">
        <v>4478</v>
      </c>
      <c r="CH268" s="555" t="s">
        <v>4479</v>
      </c>
      <c r="CI268" s="408">
        <v>276.80653619641055</v>
      </c>
      <c r="CJ268" s="408">
        <v>246.9758195571178</v>
      </c>
      <c r="CK268" s="555" t="s">
        <v>4476</v>
      </c>
      <c r="CL268" s="59" t="s">
        <v>4477</v>
      </c>
      <c r="CM268" s="8">
        <v>303.12699372247204</v>
      </c>
      <c r="CN268" s="8">
        <v>246.9758195571178</v>
      </c>
    </row>
    <row r="269" spans="1:92" x14ac:dyDescent="0.45">
      <c r="A269" s="9">
        <v>243</v>
      </c>
      <c r="B269" s="9" t="s">
        <v>1017</v>
      </c>
      <c r="C269" s="246" t="s">
        <v>1804</v>
      </c>
      <c r="D269" s="63"/>
      <c r="E269" s="78" t="s">
        <v>1793</v>
      </c>
      <c r="F269" s="243" t="s">
        <v>1910</v>
      </c>
      <c r="G269" s="224"/>
      <c r="H269" s="9"/>
      <c r="I269" s="60">
        <v>202.31680255935214</v>
      </c>
      <c r="J269" s="60">
        <v>165.96300209946855</v>
      </c>
      <c r="K269" s="60">
        <v>175.44660221943818</v>
      </c>
      <c r="L269" s="47">
        <v>3452.312293558105</v>
      </c>
      <c r="M269" s="47">
        <v>3261.8110366039537</v>
      </c>
      <c r="N269" s="47">
        <v>3117.0069910032935</v>
      </c>
      <c r="O269" s="59">
        <v>24.909474241558556</v>
      </c>
      <c r="P269" s="59">
        <v>605.81204065300824</v>
      </c>
      <c r="Q269" s="59">
        <v>436.94167156355394</v>
      </c>
      <c r="R269" s="58"/>
      <c r="S269" s="49" t="s">
        <v>1470</v>
      </c>
      <c r="T269" s="8">
        <v>17.994611414985581</v>
      </c>
      <c r="U269" s="49" t="s">
        <v>115</v>
      </c>
      <c r="V269" s="8">
        <v>11.782506794634275</v>
      </c>
      <c r="W269" s="49" t="s">
        <v>115</v>
      </c>
      <c r="X269" s="8">
        <v>13.333</v>
      </c>
      <c r="Y269" s="246" t="s">
        <v>222</v>
      </c>
      <c r="Z269" s="8">
        <v>122.39008153561127</v>
      </c>
      <c r="AA269" s="62" t="s">
        <v>52</v>
      </c>
      <c r="AB269" s="8">
        <v>52.007772068409466</v>
      </c>
      <c r="AC269" s="49" t="s">
        <v>115</v>
      </c>
      <c r="AD269" s="49" t="s">
        <v>94</v>
      </c>
      <c r="AE269" s="8">
        <v>24.320547064870659</v>
      </c>
      <c r="AF269" s="8">
        <v>6.35</v>
      </c>
      <c r="AG269" s="246" t="s">
        <v>1470</v>
      </c>
      <c r="AH269" s="246" t="s">
        <v>94</v>
      </c>
      <c r="AI269" s="8">
        <v>23.885610042885084</v>
      </c>
      <c r="AJ269" s="8">
        <v>6.4095238095238098</v>
      </c>
      <c r="AK269" s="49" t="s">
        <v>115</v>
      </c>
      <c r="AL269" s="49" t="s">
        <v>182</v>
      </c>
      <c r="AM269" s="8">
        <v>22.767434513338809</v>
      </c>
      <c r="AN269" s="8">
        <v>6.25</v>
      </c>
      <c r="AO269" s="49" t="s">
        <v>1470</v>
      </c>
      <c r="AP269" s="246" t="s">
        <v>182</v>
      </c>
      <c r="AQ269" s="8">
        <v>22.340256155075839</v>
      </c>
      <c r="AR269" s="8">
        <v>6.3095238095238093</v>
      </c>
      <c r="AS269" s="49" t="s">
        <v>115</v>
      </c>
      <c r="AT269" s="66" t="s">
        <v>73</v>
      </c>
      <c r="AU269" s="8">
        <v>21.68041507548957</v>
      </c>
      <c r="AV269" s="8">
        <v>6.75</v>
      </c>
      <c r="AW269" s="58"/>
      <c r="AX269" s="49" t="s">
        <v>1470</v>
      </c>
      <c r="AY269" s="8">
        <v>19.936852719555361</v>
      </c>
      <c r="AZ269" s="49" t="s">
        <v>1470</v>
      </c>
      <c r="BA269" s="8">
        <v>4.9842131798888403</v>
      </c>
      <c r="BB269" s="246" t="s">
        <v>115</v>
      </c>
      <c r="BC269" s="8">
        <v>4.5</v>
      </c>
      <c r="BD269" s="13" t="s">
        <v>52</v>
      </c>
      <c r="BE269" s="8">
        <v>171.95769816265258</v>
      </c>
      <c r="BF269" s="246" t="s">
        <v>94</v>
      </c>
      <c r="BG269" s="8">
        <v>3.5290467999176593</v>
      </c>
      <c r="BH269" s="246" t="s">
        <v>1470</v>
      </c>
      <c r="BI269" s="246" t="s">
        <v>94</v>
      </c>
      <c r="BJ269" s="8">
        <v>17.541184022044419</v>
      </c>
      <c r="BK269" s="8">
        <v>12.25</v>
      </c>
      <c r="BL269" s="246" t="s">
        <v>115</v>
      </c>
      <c r="BM269" s="246" t="s">
        <v>94</v>
      </c>
      <c r="BN269" s="8">
        <v>17.043470172339894</v>
      </c>
      <c r="BO269" s="8">
        <v>11</v>
      </c>
      <c r="BP269" s="246" t="s">
        <v>1470</v>
      </c>
      <c r="BQ269" s="49" t="s">
        <v>222</v>
      </c>
      <c r="BR269" s="8">
        <v>14.598143980914205</v>
      </c>
      <c r="BS269" s="8">
        <v>16</v>
      </c>
      <c r="BT269" s="49" t="s">
        <v>1470</v>
      </c>
      <c r="BU269" s="246" t="s">
        <v>182</v>
      </c>
      <c r="BV269" s="8">
        <v>14.343005194585544</v>
      </c>
      <c r="BW269" s="8">
        <v>14.75</v>
      </c>
      <c r="BX269" s="49" t="s">
        <v>1470</v>
      </c>
      <c r="BY269" s="62" t="s">
        <v>52</v>
      </c>
      <c r="BZ269" s="8">
        <v>14.009806962740935</v>
      </c>
      <c r="CA269" s="8">
        <v>18.5</v>
      </c>
      <c r="CB269" s="8"/>
      <c r="CC269" s="59" t="s">
        <v>5671</v>
      </c>
      <c r="CD269" s="59" t="s">
        <v>4483</v>
      </c>
      <c r="CE269" s="555">
        <v>135.89980281297187</v>
      </c>
      <c r="CF269" s="555">
        <v>123.21495369085739</v>
      </c>
      <c r="CG269" s="555" t="s">
        <v>5670</v>
      </c>
      <c r="CH269" s="555" t="s">
        <v>4482</v>
      </c>
      <c r="CI269" s="408">
        <v>282.85656917789896</v>
      </c>
      <c r="CJ269" s="408">
        <v>261.10746725279841</v>
      </c>
      <c r="CK269" s="555" t="s">
        <v>5669</v>
      </c>
      <c r="CL269" s="59"/>
      <c r="CM269" s="8">
        <v>436.94167156355394</v>
      </c>
      <c r="CN269" s="8">
        <v>359.81799051453748</v>
      </c>
    </row>
    <row r="270" spans="1:92" x14ac:dyDescent="0.45">
      <c r="A270" s="9">
        <v>244</v>
      </c>
      <c r="B270" s="9" t="s">
        <v>1014</v>
      </c>
      <c r="C270" s="73" t="s">
        <v>1802</v>
      </c>
      <c r="D270" s="63"/>
      <c r="E270" s="78" t="s">
        <v>1897</v>
      </c>
      <c r="F270" s="245" t="s">
        <v>1898</v>
      </c>
      <c r="G270" s="224"/>
      <c r="H270" s="9"/>
      <c r="I270" s="60">
        <v>197.57500249936732</v>
      </c>
      <c r="J270" s="60">
        <v>146.99580185952928</v>
      </c>
      <c r="K270" s="60">
        <v>210.21980265932683</v>
      </c>
      <c r="L270" s="47">
        <v>3473.1318762368401</v>
      </c>
      <c r="M270" s="47">
        <v>3340.465836780575</v>
      </c>
      <c r="N270" s="47">
        <v>3237.9910426268457</v>
      </c>
      <c r="O270" s="59">
        <v>26.913017763844998</v>
      </c>
      <c r="P270" s="59">
        <v>666.14382415316345</v>
      </c>
      <c r="Q270" s="59">
        <v>435.41381269487187</v>
      </c>
      <c r="R270" s="58"/>
      <c r="S270" s="68" t="s">
        <v>36</v>
      </c>
      <c r="T270" s="8">
        <v>17.596300209946854</v>
      </c>
      <c r="U270" s="68" t="s">
        <v>1498</v>
      </c>
      <c r="V270" s="8">
        <v>16.917111311060495</v>
      </c>
      <c r="W270" s="68" t="s">
        <v>36</v>
      </c>
      <c r="X270" s="8">
        <v>9.0909999999999993</v>
      </c>
      <c r="Y270" s="73" t="s">
        <v>48</v>
      </c>
      <c r="Z270" s="8">
        <v>190.67200239939262</v>
      </c>
      <c r="AA270" s="62" t="s">
        <v>52</v>
      </c>
      <c r="AB270" s="8">
        <v>50.822322053413259</v>
      </c>
      <c r="AC270" s="68" t="s">
        <v>1498</v>
      </c>
      <c r="AD270" s="68" t="s">
        <v>48</v>
      </c>
      <c r="AE270" s="8">
        <v>24.751732785910853</v>
      </c>
      <c r="AF270" s="8">
        <v>15.700000000000001</v>
      </c>
      <c r="AG270" s="73" t="s">
        <v>36</v>
      </c>
      <c r="AH270" s="73" t="s">
        <v>48</v>
      </c>
      <c r="AI270" s="8">
        <v>24.442333633257412</v>
      </c>
      <c r="AJ270" s="8">
        <v>15</v>
      </c>
      <c r="AK270" s="68" t="s">
        <v>1498</v>
      </c>
      <c r="AL270" s="68" t="s">
        <v>19</v>
      </c>
      <c r="AM270" s="8">
        <v>22.949258140809832</v>
      </c>
      <c r="AN270" s="8">
        <v>15.9</v>
      </c>
      <c r="AO270" s="68" t="s">
        <v>1498</v>
      </c>
      <c r="AP270" s="73" t="s">
        <v>76</v>
      </c>
      <c r="AQ270" s="8">
        <v>22.893322961590997</v>
      </c>
      <c r="AR270" s="8">
        <v>7.8250000000000002</v>
      </c>
      <c r="AS270" s="68" t="s">
        <v>36</v>
      </c>
      <c r="AT270" s="68" t="s">
        <v>19</v>
      </c>
      <c r="AU270" s="8">
        <v>22.560921328877438</v>
      </c>
      <c r="AV270" s="8">
        <v>15.200000000000001</v>
      </c>
      <c r="AW270" s="58"/>
      <c r="AX270" s="68" t="s">
        <v>36</v>
      </c>
      <c r="AY270" s="8">
        <v>14.869765175455585</v>
      </c>
      <c r="AZ270" s="68" t="s">
        <v>1498</v>
      </c>
      <c r="BA270" s="8">
        <v>6.6643400779802606</v>
      </c>
      <c r="BB270" s="73" t="s">
        <v>36</v>
      </c>
      <c r="BC270" s="8">
        <v>3.3333333333333002</v>
      </c>
      <c r="BD270" s="68" t="s">
        <v>19</v>
      </c>
      <c r="BE270" s="8">
        <v>216.75190272930911</v>
      </c>
      <c r="BF270" s="73" t="s">
        <v>48</v>
      </c>
      <c r="BG270" s="8">
        <v>3.6607464097156082</v>
      </c>
      <c r="BH270" s="73" t="s">
        <v>36</v>
      </c>
      <c r="BI270" s="73" t="s">
        <v>48</v>
      </c>
      <c r="BJ270" s="8">
        <v>16.178557771392239</v>
      </c>
      <c r="BK270" s="8">
        <v>17.5</v>
      </c>
      <c r="BL270" s="73" t="s">
        <v>1498</v>
      </c>
      <c r="BM270" s="73" t="s">
        <v>48</v>
      </c>
      <c r="BN270" s="8">
        <v>15.128544967388008</v>
      </c>
      <c r="BO270" s="8">
        <v>23</v>
      </c>
      <c r="BP270" s="73" t="s">
        <v>36</v>
      </c>
      <c r="BQ270" s="68" t="s">
        <v>19</v>
      </c>
      <c r="BR270" s="8">
        <v>13.428400965318151</v>
      </c>
      <c r="BS270" s="8">
        <v>25</v>
      </c>
      <c r="BT270" s="68" t="s">
        <v>1498</v>
      </c>
      <c r="BU270" s="73" t="s">
        <v>19</v>
      </c>
      <c r="BV270" s="8">
        <v>13.030629855293256</v>
      </c>
      <c r="BW270" s="8">
        <v>33</v>
      </c>
      <c r="BX270" s="68" t="s">
        <v>36</v>
      </c>
      <c r="BY270" s="73" t="s">
        <v>76</v>
      </c>
      <c r="BZ270" s="8">
        <v>12.656077726832091</v>
      </c>
      <c r="CA270" s="8">
        <v>17.5</v>
      </c>
      <c r="CB270" s="8"/>
      <c r="CC270" s="59" t="s">
        <v>4487</v>
      </c>
      <c r="CD270" s="59" t="s">
        <v>4488</v>
      </c>
      <c r="CE270" s="555">
        <v>134.28951158232934</v>
      </c>
      <c r="CF270" s="555">
        <v>121.71333573216779</v>
      </c>
      <c r="CG270" s="555" t="s">
        <v>4485</v>
      </c>
      <c r="CH270" s="555" t="s">
        <v>4486</v>
      </c>
      <c r="CI270" s="408">
        <v>278.36150839700304</v>
      </c>
      <c r="CJ270" s="408">
        <v>256.99087303574169</v>
      </c>
      <c r="CK270" s="555" t="s">
        <v>4484</v>
      </c>
      <c r="CL270" s="59"/>
      <c r="CM270" s="8">
        <v>435.41381269487187</v>
      </c>
      <c r="CN270" s="8">
        <v>359.01035351244604</v>
      </c>
    </row>
    <row r="271" spans="1:92" x14ac:dyDescent="0.45">
      <c r="A271" s="9">
        <v>245</v>
      </c>
      <c r="B271" s="9" t="s">
        <v>1011</v>
      </c>
      <c r="C271" s="244" t="s">
        <v>1805</v>
      </c>
      <c r="D271" s="63"/>
      <c r="E271" s="246" t="s">
        <v>1900</v>
      </c>
      <c r="F271" s="57" t="s">
        <v>1901</v>
      </c>
      <c r="G271" s="224"/>
      <c r="H271" s="9"/>
      <c r="I271" s="60">
        <v>154.10850194950652</v>
      </c>
      <c r="J271" s="60">
        <v>197.57500249936732</v>
      </c>
      <c r="K271" s="60">
        <v>189.67200239939262</v>
      </c>
      <c r="L271" s="47">
        <v>2983.2813382514505</v>
      </c>
      <c r="M271" s="47">
        <v>3218.9029485395413</v>
      </c>
      <c r="N271" s="47">
        <v>3420.73018328646</v>
      </c>
      <c r="O271" s="59">
        <v>31.181074583593901</v>
      </c>
      <c r="P271" s="59">
        <v>523.5758863431189</v>
      </c>
      <c r="Q271" s="59">
        <v>326.89003746903001</v>
      </c>
      <c r="R271" s="58"/>
      <c r="S271" s="71" t="s">
        <v>1485</v>
      </c>
      <c r="T271" s="8">
        <v>14.869765175455585</v>
      </c>
      <c r="U271" s="71" t="s">
        <v>1485</v>
      </c>
      <c r="V271" s="8">
        <v>9.9131767836370575</v>
      </c>
      <c r="W271" s="72" t="s">
        <v>1496</v>
      </c>
      <c r="X271" s="8">
        <v>13.333</v>
      </c>
      <c r="Y271" s="244" t="s">
        <v>197</v>
      </c>
      <c r="Z271" s="8">
        <v>121.20463152061508</v>
      </c>
      <c r="AA271" s="244" t="s">
        <v>197</v>
      </c>
      <c r="AB271" s="8">
        <v>36.728676218368207</v>
      </c>
      <c r="AC271" s="65" t="s">
        <v>20</v>
      </c>
      <c r="AD271" s="71" t="s">
        <v>197</v>
      </c>
      <c r="AE271" s="8">
        <v>16.791463839370095</v>
      </c>
      <c r="AF271" s="8">
        <v>12.100000000000001</v>
      </c>
      <c r="AG271" s="244" t="s">
        <v>1485</v>
      </c>
      <c r="AH271" s="244" t="s">
        <v>197</v>
      </c>
      <c r="AI271" s="8">
        <v>16.325578822377114</v>
      </c>
      <c r="AJ271" s="8">
        <v>13.8</v>
      </c>
      <c r="AK271" s="55" t="s">
        <v>34</v>
      </c>
      <c r="AL271" s="71" t="s">
        <v>197</v>
      </c>
      <c r="AM271" s="8">
        <v>16.168425952526409</v>
      </c>
      <c r="AN271" s="8">
        <v>13.200000000000001</v>
      </c>
      <c r="AO271" s="72" t="s">
        <v>1496</v>
      </c>
      <c r="AP271" s="244" t="s">
        <v>197</v>
      </c>
      <c r="AQ271" s="8">
        <v>15.966405750506205</v>
      </c>
      <c r="AR271" s="8">
        <v>10.8</v>
      </c>
      <c r="AS271" s="69" t="s">
        <v>1504</v>
      </c>
      <c r="AT271" s="71" t="s">
        <v>197</v>
      </c>
      <c r="AU271" s="8">
        <v>15.153014133630869</v>
      </c>
      <c r="AV271" s="8">
        <v>13.8</v>
      </c>
      <c r="AW271" s="58"/>
      <c r="AX271" s="71" t="s">
        <v>1485</v>
      </c>
      <c r="AY271" s="8">
        <v>11.818416836855357</v>
      </c>
      <c r="AZ271" s="72" t="s">
        <v>1496</v>
      </c>
      <c r="BA271" s="8">
        <v>4.5068210506871695</v>
      </c>
      <c r="BB271" s="74" t="s">
        <v>20</v>
      </c>
      <c r="BC271" s="8">
        <v>4.3333333333333002</v>
      </c>
      <c r="BD271" s="71" t="s">
        <v>197</v>
      </c>
      <c r="BE271" s="8">
        <v>157.26602097679961</v>
      </c>
      <c r="BF271" s="244" t="s">
        <v>197</v>
      </c>
      <c r="BG271" s="8">
        <v>2.0968802796906614</v>
      </c>
      <c r="BH271" s="74" t="s">
        <v>20</v>
      </c>
      <c r="BI271" s="244" t="s">
        <v>197</v>
      </c>
      <c r="BJ271" s="8">
        <v>10.483603975631585</v>
      </c>
      <c r="BK271" s="8">
        <v>18.307692307692307</v>
      </c>
      <c r="BL271" s="224" t="s">
        <v>34</v>
      </c>
      <c r="BM271" s="244" t="s">
        <v>197</v>
      </c>
      <c r="BN271" s="8">
        <v>9.5688653930683891</v>
      </c>
      <c r="BO271" s="8">
        <v>23.5</v>
      </c>
      <c r="BP271" s="247" t="s">
        <v>1496</v>
      </c>
      <c r="BQ271" s="71" t="s">
        <v>197</v>
      </c>
      <c r="BR271" s="8">
        <v>9.4345371773359581</v>
      </c>
      <c r="BS271" s="8">
        <v>31</v>
      </c>
      <c r="BT271" s="71" t="s">
        <v>1485</v>
      </c>
      <c r="BU271" s="244" t="s">
        <v>197</v>
      </c>
      <c r="BV271" s="8">
        <v>9.2039031355302523</v>
      </c>
      <c r="BW271" s="8">
        <v>29.125</v>
      </c>
      <c r="BX271" s="69" t="s">
        <v>1504</v>
      </c>
      <c r="BY271" s="244" t="s">
        <v>197</v>
      </c>
      <c r="BZ271" s="8">
        <v>8.623515966171059</v>
      </c>
      <c r="CA271" s="8">
        <v>29.125</v>
      </c>
      <c r="CB271" s="8"/>
      <c r="CC271" s="59" t="s">
        <v>4492</v>
      </c>
      <c r="CD271" s="59" t="s">
        <v>4493</v>
      </c>
      <c r="CE271" s="555">
        <v>128.70073202088653</v>
      </c>
      <c r="CF271" s="555">
        <v>116.76376776645331</v>
      </c>
      <c r="CG271" s="555" t="s">
        <v>4490</v>
      </c>
      <c r="CH271" s="555" t="s">
        <v>4491</v>
      </c>
      <c r="CI271" s="408">
        <v>264.03589269446593</v>
      </c>
      <c r="CJ271" s="408">
        <v>245.94509551426924</v>
      </c>
      <c r="CK271" s="555" t="s">
        <v>4489</v>
      </c>
      <c r="CL271" s="59"/>
      <c r="CM271" s="8">
        <v>326.89003746903001</v>
      </c>
      <c r="CN271" s="8">
        <v>269.07530959920399</v>
      </c>
    </row>
    <row r="272" spans="1:92" x14ac:dyDescent="0.45">
      <c r="A272" s="9">
        <v>246</v>
      </c>
      <c r="B272" s="9" t="s">
        <v>1008</v>
      </c>
      <c r="C272" s="78" t="s">
        <v>1823</v>
      </c>
      <c r="D272" s="244" t="s">
        <v>1862</v>
      </c>
      <c r="E272" s="56" t="s">
        <v>1941</v>
      </c>
      <c r="F272" s="62" t="s">
        <v>1942</v>
      </c>
      <c r="G272" s="61" t="s">
        <v>1919</v>
      </c>
      <c r="H272" s="9"/>
      <c r="I272" s="60">
        <v>102.739001299671</v>
      </c>
      <c r="J272" s="60">
        <v>85.35240107972669</v>
      </c>
      <c r="K272" s="60">
        <v>120.12560151961533</v>
      </c>
      <c r="L272" s="47">
        <v>1040.3057498871083</v>
      </c>
      <c r="M272" s="47">
        <v>1035.2798756296997</v>
      </c>
      <c r="N272" s="47">
        <v>1031.2766640082302</v>
      </c>
      <c r="O272" s="59">
        <v>9.4368318708080476</v>
      </c>
      <c r="P272" s="59">
        <v>102.76595285810097</v>
      </c>
      <c r="Q272" s="59">
        <v>56.701452610494627</v>
      </c>
      <c r="R272" s="58"/>
      <c r="S272" s="53" t="s">
        <v>53</v>
      </c>
      <c r="T272" s="8">
        <v>8.7054250974753256</v>
      </c>
      <c r="U272" s="65" t="s">
        <v>66</v>
      </c>
      <c r="V272" s="8">
        <v>8.1643400779802597</v>
      </c>
      <c r="W272" s="65" t="s">
        <v>66</v>
      </c>
      <c r="X272" s="8">
        <v>8</v>
      </c>
      <c r="Y272" s="54" t="s">
        <v>281</v>
      </c>
      <c r="Z272" s="8">
        <v>44.150380545861822</v>
      </c>
      <c r="AA272" s="62" t="s">
        <v>52</v>
      </c>
      <c r="AB272" s="8">
        <v>27.113321753489181</v>
      </c>
      <c r="AC272" s="65" t="s">
        <v>66</v>
      </c>
      <c r="AD272" s="13" t="s">
        <v>52</v>
      </c>
      <c r="AE272" s="8">
        <v>10.8898785381562</v>
      </c>
      <c r="AF272" s="8">
        <v>4.8666666666666671</v>
      </c>
      <c r="AG272" s="74" t="s">
        <v>66</v>
      </c>
      <c r="AH272" s="54" t="s">
        <v>281</v>
      </c>
      <c r="AI272" s="8">
        <v>10.195886635319075</v>
      </c>
      <c r="AJ272" s="8">
        <v>7.666666666666667</v>
      </c>
      <c r="AK272" s="65" t="s">
        <v>66</v>
      </c>
      <c r="AL272" s="13" t="s">
        <v>1494</v>
      </c>
      <c r="AM272" s="8">
        <v>10.098157338966812</v>
      </c>
      <c r="AN272" s="8">
        <v>7.95</v>
      </c>
      <c r="AO272" s="65" t="s">
        <v>66</v>
      </c>
      <c r="AP272" s="74" t="s">
        <v>91</v>
      </c>
      <c r="AQ272" s="8">
        <v>9.634850784588588</v>
      </c>
      <c r="AR272" s="8">
        <v>7.3666666666666671</v>
      </c>
      <c r="AS272" s="53" t="s">
        <v>53</v>
      </c>
      <c r="AT272" s="13" t="s">
        <v>52</v>
      </c>
      <c r="AU272" s="8">
        <v>9.5359090501377857</v>
      </c>
      <c r="AV272" s="8">
        <v>5.0333333333333332</v>
      </c>
      <c r="AW272" s="58"/>
      <c r="AX272" s="53" t="s">
        <v>53</v>
      </c>
      <c r="AY272" s="8">
        <v>7.0102315760307539</v>
      </c>
      <c r="AZ272" s="65" t="s">
        <v>66</v>
      </c>
      <c r="BA272" s="8">
        <v>3.6712140337914461</v>
      </c>
      <c r="BB272" s="56" t="s">
        <v>53</v>
      </c>
      <c r="BC272" s="8">
        <v>2.3333333333333002</v>
      </c>
      <c r="BD272" s="13" t="s">
        <v>52</v>
      </c>
      <c r="BE272" s="8">
        <v>87.814456098221996</v>
      </c>
      <c r="BF272" s="62" t="s">
        <v>52</v>
      </c>
      <c r="BG272" s="8">
        <v>1.2544922299746</v>
      </c>
      <c r="BH272" s="74" t="s">
        <v>66</v>
      </c>
      <c r="BI272" s="62" t="s">
        <v>52</v>
      </c>
      <c r="BJ272" s="8">
        <v>6.0085263133589608</v>
      </c>
      <c r="BK272" s="8">
        <v>36</v>
      </c>
      <c r="BL272" s="74" t="s">
        <v>66</v>
      </c>
      <c r="BM272" s="74" t="s">
        <v>91</v>
      </c>
      <c r="BN272" s="8">
        <v>5.5467472915599085</v>
      </c>
      <c r="BO272" s="8">
        <v>23.5</v>
      </c>
      <c r="BP272" s="74" t="s">
        <v>66</v>
      </c>
      <c r="BQ272" s="13" t="s">
        <v>1494</v>
      </c>
      <c r="BR272" s="8">
        <v>5.2930225543076812</v>
      </c>
      <c r="BS272" s="8">
        <v>21</v>
      </c>
      <c r="BT272" s="53" t="s">
        <v>53</v>
      </c>
      <c r="BU272" s="62" t="s">
        <v>52</v>
      </c>
      <c r="BV272" s="8">
        <v>5.0940894147912754</v>
      </c>
      <c r="BW272" s="8">
        <v>31</v>
      </c>
      <c r="BX272" s="65" t="s">
        <v>66</v>
      </c>
      <c r="BY272" s="54" t="s">
        <v>281</v>
      </c>
      <c r="BZ272" s="8">
        <v>5.0920725624039171</v>
      </c>
      <c r="CA272" s="8">
        <v>23.5</v>
      </c>
      <c r="CB272" s="8"/>
      <c r="CC272" s="59" t="s">
        <v>5672</v>
      </c>
      <c r="CD272" s="59"/>
      <c r="CE272" s="555">
        <v>56.701452610494627</v>
      </c>
      <c r="CF272" s="555">
        <v>40.155668573876667</v>
      </c>
      <c r="CG272" s="555"/>
      <c r="CH272" s="555"/>
      <c r="CI272" s="408"/>
      <c r="CJ272" s="408"/>
      <c r="CK272" s="7"/>
      <c r="CL272" s="8"/>
      <c r="CM272" s="8"/>
      <c r="CN272" s="8"/>
    </row>
    <row r="273" spans="1:92" x14ac:dyDescent="0.45">
      <c r="A273" s="9">
        <v>247</v>
      </c>
      <c r="B273" s="9" t="s">
        <v>1007</v>
      </c>
      <c r="C273" s="78" t="s">
        <v>1823</v>
      </c>
      <c r="D273" s="244" t="s">
        <v>1862</v>
      </c>
      <c r="E273" s="56" t="s">
        <v>1941</v>
      </c>
      <c r="F273" s="62" t="s">
        <v>1942</v>
      </c>
      <c r="G273" s="61" t="s">
        <v>1919</v>
      </c>
      <c r="H273" s="9"/>
      <c r="I273" s="60">
        <v>134.35100169956979</v>
      </c>
      <c r="J273" s="60">
        <v>116.96440147962545</v>
      </c>
      <c r="K273" s="60">
        <v>147.78610186952676</v>
      </c>
      <c r="L273" s="47">
        <v>1766.3817020292729</v>
      </c>
      <c r="M273" s="47">
        <v>1753.6872200186856</v>
      </c>
      <c r="N273" s="47">
        <v>1743.5973527199517</v>
      </c>
      <c r="O273" s="59">
        <v>15.393299011793594</v>
      </c>
      <c r="P273" s="59">
        <v>210.12646767068091</v>
      </c>
      <c r="Q273" s="59">
        <v>116.21342466944762</v>
      </c>
      <c r="R273" s="58"/>
      <c r="S273" s="53" t="s">
        <v>53</v>
      </c>
      <c r="T273" s="8">
        <v>11.076325127467735</v>
      </c>
      <c r="U273" s="65" t="s">
        <v>66</v>
      </c>
      <c r="V273" s="8">
        <v>10.061060101974187</v>
      </c>
      <c r="W273" s="65" t="s">
        <v>66</v>
      </c>
      <c r="X273" s="8">
        <v>8</v>
      </c>
      <c r="Y273" s="78" t="s">
        <v>1476</v>
      </c>
      <c r="Z273" s="8">
        <v>81.610601019741878</v>
      </c>
      <c r="AA273" s="62" t="s">
        <v>52</v>
      </c>
      <c r="AB273" s="8">
        <v>35.016321853463879</v>
      </c>
      <c r="AC273" s="65" t="s">
        <v>66</v>
      </c>
      <c r="AD273" s="13" t="s">
        <v>52</v>
      </c>
      <c r="AE273" s="8">
        <v>13.650515559380239</v>
      </c>
      <c r="AF273" s="8">
        <v>4.8666666666666671</v>
      </c>
      <c r="AG273" s="74" t="s">
        <v>66</v>
      </c>
      <c r="AH273" s="78" t="s">
        <v>1476</v>
      </c>
      <c r="AI273" s="8">
        <v>13.195637137632929</v>
      </c>
      <c r="AJ273" s="8">
        <v>10.95</v>
      </c>
      <c r="AK273" s="65" t="s">
        <v>66</v>
      </c>
      <c r="AL273" s="50" t="s">
        <v>281</v>
      </c>
      <c r="AM273" s="8">
        <v>12.958500583310229</v>
      </c>
      <c r="AN273" s="8">
        <v>7.666666666666667</v>
      </c>
      <c r="AO273" s="53" t="s">
        <v>53</v>
      </c>
      <c r="AP273" s="78" t="s">
        <v>1476</v>
      </c>
      <c r="AQ273" s="8">
        <v>12.231448808667905</v>
      </c>
      <c r="AR273" s="8">
        <v>11.200000000000001</v>
      </c>
      <c r="AS273" s="65" t="s">
        <v>66</v>
      </c>
      <c r="AT273" s="65" t="s">
        <v>91</v>
      </c>
      <c r="AU273" s="8">
        <v>12.209583848833738</v>
      </c>
      <c r="AV273" s="8">
        <v>7.3666666666666671</v>
      </c>
      <c r="AW273" s="58"/>
      <c r="AX273" s="53" t="s">
        <v>53</v>
      </c>
      <c r="AY273" s="8">
        <v>8.8595335994248323</v>
      </c>
      <c r="AZ273" s="65" t="s">
        <v>66</v>
      </c>
      <c r="BA273" s="8">
        <v>4.4931260441888146</v>
      </c>
      <c r="BB273" s="56" t="s">
        <v>53</v>
      </c>
      <c r="BC273" s="8">
        <v>2.3333333333333002</v>
      </c>
      <c r="BD273" s="13" t="s">
        <v>52</v>
      </c>
      <c r="BE273" s="8">
        <v>114.52659643613647</v>
      </c>
      <c r="BF273" s="62" t="s">
        <v>52</v>
      </c>
      <c r="BG273" s="8">
        <v>1.6360942348019496</v>
      </c>
      <c r="BH273" s="74" t="s">
        <v>66</v>
      </c>
      <c r="BI273" s="62" t="s">
        <v>52</v>
      </c>
      <c r="BJ273" s="8">
        <v>7.5496113328540275</v>
      </c>
      <c r="BK273" s="8">
        <v>36</v>
      </c>
      <c r="BL273" s="74" t="s">
        <v>66</v>
      </c>
      <c r="BM273" s="78" t="s">
        <v>1476</v>
      </c>
      <c r="BN273" s="8">
        <v>6.9638737339809023</v>
      </c>
      <c r="BO273" s="8">
        <v>41</v>
      </c>
      <c r="BP273" s="74" t="s">
        <v>66</v>
      </c>
      <c r="BQ273" s="65" t="s">
        <v>91</v>
      </c>
      <c r="BR273" s="8">
        <v>6.9457464581937272</v>
      </c>
      <c r="BS273" s="8">
        <v>23.5</v>
      </c>
      <c r="BT273" s="53" t="s">
        <v>53</v>
      </c>
      <c r="BU273" s="62" t="s">
        <v>52</v>
      </c>
      <c r="BV273" s="8">
        <v>6.5523204009801548</v>
      </c>
      <c r="BW273" s="8">
        <v>31</v>
      </c>
      <c r="BX273" s="65" t="s">
        <v>66</v>
      </c>
      <c r="BY273" s="54" t="s">
        <v>281</v>
      </c>
      <c r="BZ273" s="8">
        <v>6.3511718123743544</v>
      </c>
      <c r="CA273" s="8">
        <v>23.5</v>
      </c>
      <c r="CB273" s="8"/>
      <c r="CC273" s="59" t="s">
        <v>4494</v>
      </c>
      <c r="CD273" s="59" t="s">
        <v>4495</v>
      </c>
      <c r="CE273" s="555">
        <v>97.215882153856327</v>
      </c>
      <c r="CF273" s="555">
        <v>87.418740056134652</v>
      </c>
      <c r="CG273" s="555"/>
      <c r="CH273" s="555"/>
      <c r="CI273" s="408"/>
      <c r="CJ273" s="408"/>
      <c r="CK273" s="555"/>
      <c r="CL273" s="59"/>
      <c r="CM273" s="8"/>
      <c r="CN273" s="8"/>
    </row>
    <row r="274" spans="1:92" x14ac:dyDescent="0.45">
      <c r="A274" s="9">
        <v>248</v>
      </c>
      <c r="B274" s="9" t="s">
        <v>292</v>
      </c>
      <c r="C274" s="54" t="s">
        <v>1860</v>
      </c>
      <c r="D274" s="56" t="s">
        <v>1798</v>
      </c>
      <c r="E274" s="78" t="s">
        <v>2013</v>
      </c>
      <c r="F274" s="62" t="s">
        <v>2014</v>
      </c>
      <c r="G274" s="224" t="s">
        <v>1800</v>
      </c>
      <c r="H274" s="9"/>
      <c r="I274" s="60">
        <v>210.21980265932683</v>
      </c>
      <c r="J274" s="60">
        <v>175.44660221943818</v>
      </c>
      <c r="K274" s="60">
        <v>189.67200239939262</v>
      </c>
      <c r="L274" s="47">
        <v>3834.8441577843942</v>
      </c>
      <c r="M274" s="47">
        <v>3657.7544167468427</v>
      </c>
      <c r="N274" s="47">
        <v>3521.9890585433577</v>
      </c>
      <c r="O274" s="59">
        <v>28.210050339048454</v>
      </c>
      <c r="P274" s="59">
        <v>650.60325214472459</v>
      </c>
      <c r="Q274" s="59">
        <v>400.64518665329064</v>
      </c>
      <c r="R274" s="58"/>
      <c r="S274" s="50" t="s">
        <v>248</v>
      </c>
      <c r="T274" s="8">
        <v>21.181101055295375</v>
      </c>
      <c r="U274" s="50" t="s">
        <v>248</v>
      </c>
      <c r="V274" s="8">
        <v>17.65091754607948</v>
      </c>
      <c r="W274" s="65" t="s">
        <v>66</v>
      </c>
      <c r="X274" s="8">
        <v>8</v>
      </c>
      <c r="Y274" s="73" t="s">
        <v>19</v>
      </c>
      <c r="Z274" s="8">
        <v>148.15386186152878</v>
      </c>
      <c r="AA274" s="54" t="s">
        <v>87</v>
      </c>
      <c r="AB274" s="8">
        <v>55.274731128520045</v>
      </c>
      <c r="AC274" s="65" t="s">
        <v>66</v>
      </c>
      <c r="AD274" s="50" t="s">
        <v>87</v>
      </c>
      <c r="AE274" s="8">
        <v>23.062817837093938</v>
      </c>
      <c r="AF274" s="8">
        <v>14.8</v>
      </c>
      <c r="AG274" s="54" t="s">
        <v>248</v>
      </c>
      <c r="AH274" s="54" t="s">
        <v>87</v>
      </c>
      <c r="AI274" s="8">
        <v>22.48526230806905</v>
      </c>
      <c r="AJ274" s="8">
        <v>17.899999999999999</v>
      </c>
      <c r="AK274" s="65" t="s">
        <v>66</v>
      </c>
      <c r="AL274" s="13" t="s">
        <v>52</v>
      </c>
      <c r="AM274" s="8">
        <v>22.435836903393199</v>
      </c>
      <c r="AN274" s="8">
        <v>4.8666666666666671</v>
      </c>
      <c r="AO274" s="50" t="s">
        <v>248</v>
      </c>
      <c r="AP274" s="62" t="s">
        <v>52</v>
      </c>
      <c r="AQ274" s="8">
        <v>22.112816350136772</v>
      </c>
      <c r="AR274" s="8">
        <v>5.7</v>
      </c>
      <c r="AS274" s="65" t="s">
        <v>66</v>
      </c>
      <c r="AT274" s="65" t="s">
        <v>91</v>
      </c>
      <c r="AU274" s="8">
        <v>21.81333817846814</v>
      </c>
      <c r="AV274" s="8">
        <v>7.3666666666666671</v>
      </c>
      <c r="AW274" s="58"/>
      <c r="AX274" s="50" t="s">
        <v>248</v>
      </c>
      <c r="AY274" s="8">
        <v>20.676573528912993</v>
      </c>
      <c r="AZ274" s="65" t="s">
        <v>66</v>
      </c>
      <c r="BA274" s="8">
        <v>7.5588578429709976</v>
      </c>
      <c r="BB274" s="54" t="s">
        <v>248</v>
      </c>
      <c r="BC274" s="8">
        <v>2.6666666666666998</v>
      </c>
      <c r="BD274" s="68" t="s">
        <v>19</v>
      </c>
      <c r="BE274" s="8">
        <v>192.30002041998742</v>
      </c>
      <c r="BF274" s="54" t="s">
        <v>87</v>
      </c>
      <c r="BG274" s="8">
        <v>2.9994808377140894</v>
      </c>
      <c r="BH274" s="54" t="s">
        <v>248</v>
      </c>
      <c r="BI274" s="54" t="s">
        <v>87</v>
      </c>
      <c r="BJ274" s="8">
        <v>14.202214524187365</v>
      </c>
      <c r="BK274" s="8">
        <v>21.625</v>
      </c>
      <c r="BL274" s="54" t="s">
        <v>248</v>
      </c>
      <c r="BM274" s="62" t="s">
        <v>52</v>
      </c>
      <c r="BN274" s="8">
        <v>13.194706481655775</v>
      </c>
      <c r="BO274" s="8">
        <v>27.25</v>
      </c>
      <c r="BP274" s="74" t="s">
        <v>66</v>
      </c>
      <c r="BQ274" s="50" t="s">
        <v>87</v>
      </c>
      <c r="BR274" s="8">
        <v>13.08210655284131</v>
      </c>
      <c r="BS274" s="8">
        <v>28.5</v>
      </c>
      <c r="BT274" s="50" t="s">
        <v>248</v>
      </c>
      <c r="BU274" s="74" t="s">
        <v>91</v>
      </c>
      <c r="BV274" s="8">
        <v>12.983817530188981</v>
      </c>
      <c r="BW274" s="8">
        <v>17.875</v>
      </c>
      <c r="BX274" s="50" t="s">
        <v>248</v>
      </c>
      <c r="BY274" s="73" t="s">
        <v>19</v>
      </c>
      <c r="BZ274" s="8">
        <v>12.873088893842496</v>
      </c>
      <c r="CA274" s="8">
        <v>31</v>
      </c>
      <c r="CB274" s="8"/>
      <c r="CC274" s="59" t="s">
        <v>4499</v>
      </c>
      <c r="CD274" s="59" t="s">
        <v>4500</v>
      </c>
      <c r="CE274" s="555">
        <v>108.55908425407159</v>
      </c>
      <c r="CF274" s="555">
        <v>97.41690625255201</v>
      </c>
      <c r="CG274" s="555" t="s">
        <v>4497</v>
      </c>
      <c r="CH274" s="555" t="s">
        <v>4498</v>
      </c>
      <c r="CI274" s="408">
        <v>223.81689771370466</v>
      </c>
      <c r="CJ274" s="408">
        <v>206.60038650896695</v>
      </c>
      <c r="CK274" s="555" t="s">
        <v>4496</v>
      </c>
      <c r="CL274" s="59"/>
      <c r="CM274" s="8">
        <v>400.64518665329064</v>
      </c>
      <c r="CN274" s="8">
        <v>334.00115321971356</v>
      </c>
    </row>
    <row r="275" spans="1:92" x14ac:dyDescent="0.45">
      <c r="A275" s="9">
        <v>249</v>
      </c>
      <c r="B275" s="9" t="s">
        <v>1005</v>
      </c>
      <c r="C275" s="243" t="s">
        <v>1844</v>
      </c>
      <c r="D275" s="63"/>
      <c r="E275" s="54" t="s">
        <v>1984</v>
      </c>
      <c r="F275" s="77" t="s">
        <v>1830</v>
      </c>
      <c r="G275" s="56" t="s">
        <v>1985</v>
      </c>
      <c r="H275" s="9"/>
      <c r="I275" s="60">
        <v>164.38240207947362</v>
      </c>
      <c r="J275" s="60">
        <v>256.84750324917752</v>
      </c>
      <c r="K275" s="60">
        <v>197.57500249936732</v>
      </c>
      <c r="L275" s="47">
        <v>3703.0450422612894</v>
      </c>
      <c r="M275" s="47">
        <v>4113.1553363931835</v>
      </c>
      <c r="N275" s="47">
        <v>4473.7118154444834</v>
      </c>
      <c r="O275" s="59">
        <v>40.2586296342878</v>
      </c>
      <c r="P275" s="59">
        <v>815.68023947431868</v>
      </c>
      <c r="Q275" s="59">
        <v>447.82409488884514</v>
      </c>
      <c r="R275" s="58"/>
      <c r="S275" s="64" t="s">
        <v>88</v>
      </c>
      <c r="T275" s="8">
        <v>13.328680155960521</v>
      </c>
      <c r="U275" s="64" t="s">
        <v>88</v>
      </c>
      <c r="V275" s="8">
        <v>12.116981959964109</v>
      </c>
      <c r="W275" s="55" t="s">
        <v>34</v>
      </c>
      <c r="X275" s="8">
        <v>10.91</v>
      </c>
      <c r="Y275" s="224" t="s">
        <v>294</v>
      </c>
      <c r="Z275" s="8">
        <v>119.35532949722101</v>
      </c>
      <c r="AA275" s="224" t="s">
        <v>294</v>
      </c>
      <c r="AB275" s="8">
        <v>44.20567759156333</v>
      </c>
      <c r="AC275" s="55" t="s">
        <v>34</v>
      </c>
      <c r="AD275" s="14" t="s">
        <v>228</v>
      </c>
      <c r="AE275" s="8">
        <v>20.261003588150288</v>
      </c>
      <c r="AF275" s="8">
        <v>6.5833333333333339</v>
      </c>
      <c r="AG275" s="76" t="s">
        <v>88</v>
      </c>
      <c r="AH275" s="243" t="s">
        <v>228</v>
      </c>
      <c r="AI275" s="8">
        <v>18.980355955908934</v>
      </c>
      <c r="AJ275" s="8">
        <v>8.1111111111111107</v>
      </c>
      <c r="AK275" s="55" t="s">
        <v>34</v>
      </c>
      <c r="AL275" s="55" t="s">
        <v>294</v>
      </c>
      <c r="AM275" s="8">
        <v>18.640883019422212</v>
      </c>
      <c r="AN275" s="8">
        <v>12.600000000000001</v>
      </c>
      <c r="AO275" s="64" t="s">
        <v>88</v>
      </c>
      <c r="AP275" s="224" t="s">
        <v>294</v>
      </c>
      <c r="AQ275" s="8">
        <v>17.566005746462093</v>
      </c>
      <c r="AR275" s="8">
        <v>15.900000000000002</v>
      </c>
      <c r="AS275" s="55" t="s">
        <v>34</v>
      </c>
      <c r="AT275" s="71" t="s">
        <v>197</v>
      </c>
      <c r="AU275" s="8">
        <v>16.921845295390664</v>
      </c>
      <c r="AV275" s="8">
        <v>13.200000000000001</v>
      </c>
      <c r="AW275" s="58"/>
      <c r="AX275" s="55" t="s">
        <v>34</v>
      </c>
      <c r="AY275" s="8">
        <v>11.257461889759155</v>
      </c>
      <c r="AZ275" s="55" t="s">
        <v>34</v>
      </c>
      <c r="BA275" s="8">
        <v>3.7524872965863847</v>
      </c>
      <c r="BB275" s="224" t="s">
        <v>3604</v>
      </c>
      <c r="BC275" s="8">
        <v>3.3333333333333002</v>
      </c>
      <c r="BD275" s="55" t="s">
        <v>294</v>
      </c>
      <c r="BE275" s="8">
        <v>154.86192834638732</v>
      </c>
      <c r="BF275" s="224" t="s">
        <v>294</v>
      </c>
      <c r="BG275" s="8">
        <v>2.3824912053290355</v>
      </c>
      <c r="BH275" s="224" t="s">
        <v>34</v>
      </c>
      <c r="BI275" s="224" t="s">
        <v>294</v>
      </c>
      <c r="BJ275" s="8">
        <v>11.123679542918138</v>
      </c>
      <c r="BK275" s="8">
        <v>20.5</v>
      </c>
      <c r="BL275" s="76" t="s">
        <v>88</v>
      </c>
      <c r="BM275" s="224" t="s">
        <v>294</v>
      </c>
      <c r="BN275" s="8">
        <v>10.920406670102789</v>
      </c>
      <c r="BO275" s="8">
        <v>20.5</v>
      </c>
      <c r="BP275" s="224" t="s">
        <v>34</v>
      </c>
      <c r="BQ275" s="14" t="s">
        <v>228</v>
      </c>
      <c r="BR275" s="8">
        <v>10.63677223458674</v>
      </c>
      <c r="BS275" s="8">
        <v>14.5</v>
      </c>
      <c r="BT275" s="64" t="s">
        <v>88</v>
      </c>
      <c r="BU275" s="243" t="s">
        <v>228</v>
      </c>
      <c r="BV275" s="8">
        <v>10.437812844483654</v>
      </c>
      <c r="BW275" s="8">
        <v>14.5</v>
      </c>
      <c r="BX275" s="55" t="s">
        <v>34</v>
      </c>
      <c r="BY275" s="244" t="s">
        <v>197</v>
      </c>
      <c r="BZ275" s="8">
        <v>9.5461316566105907</v>
      </c>
      <c r="CA275" s="8">
        <v>23.5</v>
      </c>
      <c r="CB275" s="8"/>
      <c r="CC275" s="59" t="s">
        <v>4504</v>
      </c>
      <c r="CD275" s="59" t="s">
        <v>4505</v>
      </c>
      <c r="CE275" s="555">
        <v>130.84945912391402</v>
      </c>
      <c r="CF275" s="555">
        <v>118.176838822525</v>
      </c>
      <c r="CG275" s="555" t="s">
        <v>4502</v>
      </c>
      <c r="CH275" s="555" t="s">
        <v>4503</v>
      </c>
      <c r="CI275" s="408">
        <v>267.76899835097299</v>
      </c>
      <c r="CJ275" s="408">
        <v>246.96834049026913</v>
      </c>
      <c r="CK275" s="555" t="s">
        <v>4501</v>
      </c>
      <c r="CL275" s="59"/>
      <c r="CM275" s="8">
        <v>447.82409488884514</v>
      </c>
      <c r="CN275" s="8">
        <v>376.71218167391157</v>
      </c>
    </row>
    <row r="276" spans="1:92" x14ac:dyDescent="0.45">
      <c r="A276" s="9">
        <v>250</v>
      </c>
      <c r="B276" s="9" t="s">
        <v>1002</v>
      </c>
      <c r="C276" s="243" t="s">
        <v>1808</v>
      </c>
      <c r="D276" s="54" t="s">
        <v>1806</v>
      </c>
      <c r="E276" s="244" t="s">
        <v>1842</v>
      </c>
      <c r="F276" s="56" t="s">
        <v>1899</v>
      </c>
      <c r="G276" s="245" t="s">
        <v>1819</v>
      </c>
      <c r="H276" s="9"/>
      <c r="I276" s="60">
        <v>200.73620253935721</v>
      </c>
      <c r="J276" s="60">
        <v>204.68770258934455</v>
      </c>
      <c r="K276" s="60">
        <v>180.97870228942048</v>
      </c>
      <c r="L276" s="47">
        <v>3863.5391260008014</v>
      </c>
      <c r="M276" s="47">
        <v>3809.7512208049397</v>
      </c>
      <c r="N276" s="47">
        <v>3767.2605576430847</v>
      </c>
      <c r="O276" s="59">
        <v>30.583682714524542</v>
      </c>
      <c r="P276" s="59">
        <v>643.12804329634332</v>
      </c>
      <c r="Q276" s="59">
        <v>381.32982618905339</v>
      </c>
      <c r="R276" s="58"/>
      <c r="S276" s="68" t="s">
        <v>5483</v>
      </c>
      <c r="T276" s="8">
        <v>19.066258228542146</v>
      </c>
      <c r="U276" s="51" t="s">
        <v>185</v>
      </c>
      <c r="V276" s="8">
        <v>15.050613924580809</v>
      </c>
      <c r="W276" s="55" t="s">
        <v>34</v>
      </c>
      <c r="X276" s="8">
        <v>10.91</v>
      </c>
      <c r="Y276" s="77" t="s">
        <v>9</v>
      </c>
      <c r="Z276" s="8">
        <v>181.66258228542148</v>
      </c>
      <c r="AA276" s="243" t="s">
        <v>1503</v>
      </c>
      <c r="AB276" s="8">
        <v>54.698774685626447</v>
      </c>
      <c r="AC276" s="51" t="s">
        <v>185</v>
      </c>
      <c r="AD276" s="68" t="s">
        <v>19</v>
      </c>
      <c r="AE276" s="8">
        <v>21.028469635244889</v>
      </c>
      <c r="AF276" s="8">
        <v>17.8</v>
      </c>
      <c r="AG276" s="57" t="s">
        <v>185</v>
      </c>
      <c r="AH276" s="77" t="s">
        <v>9</v>
      </c>
      <c r="AI276" s="8">
        <v>20.883834143768674</v>
      </c>
      <c r="AJ276" s="8">
        <v>18.5</v>
      </c>
      <c r="AK276" s="68" t="s">
        <v>1487</v>
      </c>
      <c r="AL276" s="68" t="s">
        <v>19</v>
      </c>
      <c r="AM276" s="8">
        <v>20.617837941010553</v>
      </c>
      <c r="AN276" s="8">
        <v>14.7</v>
      </c>
      <c r="AO276" s="14" t="s">
        <v>1492</v>
      </c>
      <c r="AP276" s="73" t="s">
        <v>19</v>
      </c>
      <c r="AQ276" s="8">
        <v>20.617837941010553</v>
      </c>
      <c r="AR276" s="8">
        <v>14.7</v>
      </c>
      <c r="AS276" s="68" t="s">
        <v>1487</v>
      </c>
      <c r="AT276" s="70" t="s">
        <v>9</v>
      </c>
      <c r="AU276" s="8">
        <v>20.462752589949122</v>
      </c>
      <c r="AV276" s="8">
        <v>15.4</v>
      </c>
      <c r="AW276" s="58"/>
      <c r="AX276" s="68" t="s">
        <v>5483</v>
      </c>
      <c r="AY276" s="8">
        <v>15.091681418262876</v>
      </c>
      <c r="AZ276" s="51" t="s">
        <v>185</v>
      </c>
      <c r="BA276" s="8">
        <v>5.0667486077703767</v>
      </c>
      <c r="BB276" s="224" t="s">
        <v>34</v>
      </c>
      <c r="BC276" s="8">
        <v>3.3333333333333002</v>
      </c>
      <c r="BD276" s="68" t="s">
        <v>19</v>
      </c>
      <c r="BE276" s="8">
        <v>220.20393317297808</v>
      </c>
      <c r="BF276" s="73" t="s">
        <v>19</v>
      </c>
      <c r="BG276" s="8">
        <v>2.7525491646622262</v>
      </c>
      <c r="BH276" s="224" t="s">
        <v>34</v>
      </c>
      <c r="BI276" s="73" t="s">
        <v>19</v>
      </c>
      <c r="BJ276" s="8">
        <v>12.468407737174028</v>
      </c>
      <c r="BK276" s="8">
        <v>25</v>
      </c>
      <c r="BL276" s="73" t="s">
        <v>1487</v>
      </c>
      <c r="BM276" s="73" t="s">
        <v>19</v>
      </c>
      <c r="BN276" s="8">
        <v>11.97163701147119</v>
      </c>
      <c r="BO276" s="8">
        <v>31</v>
      </c>
      <c r="BP276" s="243" t="s">
        <v>1492</v>
      </c>
      <c r="BQ276" s="68" t="s">
        <v>19</v>
      </c>
      <c r="BR276" s="8">
        <v>11.97163701147119</v>
      </c>
      <c r="BS276" s="8">
        <v>31</v>
      </c>
      <c r="BT276" s="55" t="s">
        <v>34</v>
      </c>
      <c r="BU276" s="243" t="s">
        <v>1503</v>
      </c>
      <c r="BV276" s="8">
        <v>11.704421034793425</v>
      </c>
      <c r="BW276" s="8">
        <v>17.5</v>
      </c>
      <c r="BX276" s="51" t="s">
        <v>185</v>
      </c>
      <c r="BY276" s="73" t="s">
        <v>19</v>
      </c>
      <c r="BZ276" s="8">
        <v>11.58605723095849</v>
      </c>
      <c r="CA276" s="8">
        <v>33</v>
      </c>
      <c r="CB276" s="8"/>
      <c r="CC276" s="59" t="s">
        <v>4509</v>
      </c>
      <c r="CD276" s="59" t="s">
        <v>4510</v>
      </c>
      <c r="CE276" s="555">
        <v>103.18762687987901</v>
      </c>
      <c r="CF276" s="555">
        <v>92.396348763935293</v>
      </c>
      <c r="CG276" s="555" t="s">
        <v>4507</v>
      </c>
      <c r="CH276" s="555" t="s">
        <v>4508</v>
      </c>
      <c r="CI276" s="408">
        <v>212.36811418384855</v>
      </c>
      <c r="CJ276" s="408">
        <v>195.65807249318109</v>
      </c>
      <c r="CK276" s="555" t="s">
        <v>4506</v>
      </c>
      <c r="CL276" s="59" t="s">
        <v>4453</v>
      </c>
      <c r="CM276" s="8">
        <v>381.32982618905339</v>
      </c>
      <c r="CN276" s="8">
        <v>321.10735795679835</v>
      </c>
    </row>
    <row r="277" spans="1:92" x14ac:dyDescent="0.45">
      <c r="A277" s="9">
        <v>251</v>
      </c>
      <c r="B277" s="9" t="s">
        <v>1000</v>
      </c>
      <c r="C277" s="77" t="s">
        <v>1830</v>
      </c>
      <c r="D277" s="245" t="s">
        <v>1788</v>
      </c>
      <c r="E277" s="61" t="s">
        <v>1954</v>
      </c>
      <c r="F277" s="56" t="s">
        <v>1955</v>
      </c>
      <c r="G277" s="224"/>
      <c r="H277" s="9"/>
      <c r="I277" s="60">
        <v>177.81750224943059</v>
      </c>
      <c r="J277" s="60">
        <v>177.81750224943059</v>
      </c>
      <c r="K277" s="60">
        <v>189.67200239939262</v>
      </c>
      <c r="L277" s="47">
        <v>3265.6028988287726</v>
      </c>
      <c r="M277" s="47">
        <v>3300.9186910269063</v>
      </c>
      <c r="N277" s="47">
        <v>3329.4461109210743</v>
      </c>
      <c r="O277" s="59">
        <v>28.533714145831397</v>
      </c>
      <c r="P277" s="59">
        <v>601.59986645708125</v>
      </c>
      <c r="Q277" s="59">
        <v>342.58585407705618</v>
      </c>
      <c r="R277" s="58"/>
      <c r="S277" s="55" t="s">
        <v>101</v>
      </c>
      <c r="T277" s="8">
        <v>22.338100269931669</v>
      </c>
      <c r="U277" s="55" t="s">
        <v>101</v>
      </c>
      <c r="V277" s="8">
        <v>13.961312668707292</v>
      </c>
      <c r="W277" s="49" t="s">
        <v>74</v>
      </c>
      <c r="X277" s="8">
        <v>13.635999999999999</v>
      </c>
      <c r="Y277" s="62" t="s">
        <v>112</v>
      </c>
      <c r="Z277" s="8">
        <v>134.36312668707293</v>
      </c>
      <c r="AA277" s="62" t="s">
        <v>112</v>
      </c>
      <c r="AB277" s="8">
        <v>35.358717549229723</v>
      </c>
      <c r="AC277" s="55" t="s">
        <v>101</v>
      </c>
      <c r="AD277" s="55" t="s">
        <v>82</v>
      </c>
      <c r="AE277" s="8">
        <v>21.083826079647306</v>
      </c>
      <c r="AF277" s="8">
        <v>8.1333333333333329</v>
      </c>
      <c r="AG277" s="224" t="s">
        <v>101</v>
      </c>
      <c r="AH277" s="62" t="s">
        <v>112</v>
      </c>
      <c r="AI277" s="8">
        <v>19.381988571772975</v>
      </c>
      <c r="AJ277" s="8">
        <v>15</v>
      </c>
      <c r="AK277" s="55" t="s">
        <v>101</v>
      </c>
      <c r="AL277" s="70" t="s">
        <v>263</v>
      </c>
      <c r="AM277" s="8">
        <v>19.329665757945818</v>
      </c>
      <c r="AN277" s="8">
        <v>5.6555555555555559</v>
      </c>
      <c r="AO277" s="49" t="s">
        <v>74</v>
      </c>
      <c r="AP277" s="224" t="s">
        <v>82</v>
      </c>
      <c r="AQ277" s="8">
        <v>19.185121368239681</v>
      </c>
      <c r="AR277" s="8">
        <v>6.4666666666666668</v>
      </c>
      <c r="AS277" s="55" t="s">
        <v>101</v>
      </c>
      <c r="AT277" s="12" t="s">
        <v>63</v>
      </c>
      <c r="AU277" s="8">
        <v>18.607820983904247</v>
      </c>
      <c r="AV277" s="8">
        <v>8.8333333333333339</v>
      </c>
      <c r="AW277" s="58"/>
      <c r="AX277" s="55" t="s">
        <v>101</v>
      </c>
      <c r="AY277" s="8">
        <v>23.191624280728938</v>
      </c>
      <c r="AZ277" s="55" t="s">
        <v>101</v>
      </c>
      <c r="BA277" s="8">
        <v>5.7979060701822345</v>
      </c>
      <c r="BB277" s="246" t="s">
        <v>74</v>
      </c>
      <c r="BC277" s="8">
        <v>3.6666666666666998</v>
      </c>
      <c r="BD277" s="13" t="s">
        <v>112</v>
      </c>
      <c r="BE277" s="8">
        <v>174.37206469319483</v>
      </c>
      <c r="BF277" s="224" t="s">
        <v>82</v>
      </c>
      <c r="BG277" s="8">
        <v>2.2877797559836415</v>
      </c>
      <c r="BH277" s="224" t="s">
        <v>101</v>
      </c>
      <c r="BI277" s="224" t="s">
        <v>82</v>
      </c>
      <c r="BJ277" s="8">
        <v>12.006353337884892</v>
      </c>
      <c r="BK277" s="8">
        <v>19.333333333333332</v>
      </c>
      <c r="BL277" s="224" t="s">
        <v>101</v>
      </c>
      <c r="BM277" s="62" t="s">
        <v>112</v>
      </c>
      <c r="BN277" s="8">
        <v>11.890947948122449</v>
      </c>
      <c r="BO277" s="8">
        <v>27.666666666666668</v>
      </c>
      <c r="BP277" s="224" t="s">
        <v>101</v>
      </c>
      <c r="BQ277" s="12" t="s">
        <v>63</v>
      </c>
      <c r="BR277" s="8">
        <v>10.825643386818973</v>
      </c>
      <c r="BS277" s="8">
        <v>24.333333333333332</v>
      </c>
      <c r="BT277" s="55" t="s">
        <v>101</v>
      </c>
      <c r="BU277" s="77" t="s">
        <v>263</v>
      </c>
      <c r="BV277" s="8">
        <v>10.785287632611782</v>
      </c>
      <c r="BW277" s="8">
        <v>14.333333333333334</v>
      </c>
      <c r="BX277" s="49" t="s">
        <v>74</v>
      </c>
      <c r="BY277" s="224" t="s">
        <v>82</v>
      </c>
      <c r="BZ277" s="8">
        <v>9.9827019184145467</v>
      </c>
      <c r="CA277" s="8">
        <v>16</v>
      </c>
      <c r="CB277" s="8"/>
      <c r="CC277" s="59" t="s">
        <v>4513</v>
      </c>
      <c r="CD277" s="59" t="s">
        <v>4514</v>
      </c>
      <c r="CE277" s="555">
        <v>116.810530654479</v>
      </c>
      <c r="CF277" s="555">
        <v>105.78860955515296</v>
      </c>
      <c r="CG277" s="555" t="s">
        <v>4512</v>
      </c>
      <c r="CH277" s="555" t="s">
        <v>4325</v>
      </c>
      <c r="CI277" s="408">
        <v>241.47549260967781</v>
      </c>
      <c r="CJ277" s="408">
        <v>223.16951268698861</v>
      </c>
      <c r="CK277" s="555" t="s">
        <v>4511</v>
      </c>
      <c r="CL277" s="59"/>
      <c r="CM277" s="8">
        <v>342.58585407705618</v>
      </c>
      <c r="CN277" s="8">
        <v>282.80897991008629</v>
      </c>
    </row>
    <row r="278" spans="1:92" x14ac:dyDescent="0.45">
      <c r="A278" s="9">
        <v>252</v>
      </c>
      <c r="B278" s="9" t="s">
        <v>998</v>
      </c>
      <c r="C278" s="77" t="s">
        <v>1803</v>
      </c>
      <c r="D278" s="63"/>
      <c r="E278" s="61" t="s">
        <v>1964</v>
      </c>
      <c r="F278" s="78" t="s">
        <v>1965</v>
      </c>
      <c r="G278" s="224"/>
      <c r="H278" s="9"/>
      <c r="I278" s="60">
        <v>109.85170138964823</v>
      </c>
      <c r="J278" s="60">
        <v>86.142701089724156</v>
      </c>
      <c r="K278" s="60">
        <v>106.69050134965836</v>
      </c>
      <c r="L278" s="47">
        <v>1053.1225406271399</v>
      </c>
      <c r="M278" s="47">
        <v>1006.3924097765763</v>
      </c>
      <c r="N278" s="47">
        <v>970.50573949695593</v>
      </c>
      <c r="O278" s="59">
        <v>8.4069306052966386</v>
      </c>
      <c r="P278" s="59">
        <v>111.38445416391997</v>
      </c>
      <c r="Q278" s="59">
        <v>66.003041417609424</v>
      </c>
      <c r="R278" s="58"/>
      <c r="S278" s="70" t="s">
        <v>3536</v>
      </c>
      <c r="T278" s="8">
        <v>6.2728816667031149</v>
      </c>
      <c r="U278" s="13" t="s">
        <v>287</v>
      </c>
      <c r="V278" s="8">
        <v>8.0746825810628131</v>
      </c>
      <c r="W278" s="70" t="s">
        <v>3536</v>
      </c>
      <c r="X278" s="8">
        <v>12.727</v>
      </c>
      <c r="Y278" s="77" t="s">
        <v>3543</v>
      </c>
      <c r="Z278" s="8">
        <v>60.319918750410039</v>
      </c>
      <c r="AA278" s="77" t="s">
        <v>23</v>
      </c>
      <c r="AB278" s="8">
        <v>23.199968750157705</v>
      </c>
      <c r="AC278" s="13" t="s">
        <v>287</v>
      </c>
      <c r="AD278" s="70" t="s">
        <v>23</v>
      </c>
      <c r="AE278" s="8">
        <v>13.249122586279487</v>
      </c>
      <c r="AF278" s="8">
        <v>7.6000000000000005</v>
      </c>
      <c r="AG278" s="77" t="s">
        <v>3536</v>
      </c>
      <c r="AH278" s="77" t="s">
        <v>23</v>
      </c>
      <c r="AI278" s="8">
        <v>12.670929385567792</v>
      </c>
      <c r="AJ278" s="8">
        <v>6.5285714285714294</v>
      </c>
      <c r="AK278" s="13" t="s">
        <v>287</v>
      </c>
      <c r="AL278" s="70" t="s">
        <v>33</v>
      </c>
      <c r="AM278" s="8">
        <v>11.313857489407203</v>
      </c>
      <c r="AN278" s="8">
        <v>8.9</v>
      </c>
      <c r="AO278" s="70" t="s">
        <v>3536</v>
      </c>
      <c r="AP278" s="77" t="s">
        <v>33</v>
      </c>
      <c r="AQ278" s="8">
        <v>10.566815199278251</v>
      </c>
      <c r="AR278" s="8">
        <v>7.8285714285714292</v>
      </c>
      <c r="AS278" s="13" t="s">
        <v>287</v>
      </c>
      <c r="AT278" s="14" t="s">
        <v>203</v>
      </c>
      <c r="AU278" s="8">
        <v>10.138051131226042</v>
      </c>
      <c r="AV278" s="8">
        <v>5.7333333333333334</v>
      </c>
      <c r="AW278" s="58"/>
      <c r="AX278" s="70" t="s">
        <v>3536</v>
      </c>
      <c r="AY278" s="8">
        <v>5.284216354196281</v>
      </c>
      <c r="AZ278" s="13" t="s">
        <v>287</v>
      </c>
      <c r="BA278" s="8">
        <v>2.2850901475817835</v>
      </c>
      <c r="BB278" s="77" t="s">
        <v>3536</v>
      </c>
      <c r="BC278" s="8">
        <v>4.3333333333333002</v>
      </c>
      <c r="BD278" s="70" t="s">
        <v>3526</v>
      </c>
      <c r="BE278" s="8">
        <v>78.11589437553306</v>
      </c>
      <c r="BF278" s="77" t="s">
        <v>23</v>
      </c>
      <c r="BG278" s="8">
        <v>1.5623178875106611</v>
      </c>
      <c r="BH278" s="77" t="s">
        <v>3536</v>
      </c>
      <c r="BI278" s="77" t="s">
        <v>23</v>
      </c>
      <c r="BJ278" s="8">
        <v>7.8510272674340111</v>
      </c>
      <c r="BK278" s="8">
        <v>12.538461538461538</v>
      </c>
      <c r="BL278" s="77" t="s">
        <v>3536</v>
      </c>
      <c r="BM278" s="77" t="s">
        <v>33</v>
      </c>
      <c r="BN278" s="8">
        <v>7.337856889678231</v>
      </c>
      <c r="BO278" s="8">
        <v>13.692307692307693</v>
      </c>
      <c r="BP278" s="62" t="s">
        <v>287</v>
      </c>
      <c r="BQ278" s="70" t="s">
        <v>23</v>
      </c>
      <c r="BR278" s="8">
        <v>5.2016595409645259</v>
      </c>
      <c r="BS278" s="8">
        <v>26</v>
      </c>
      <c r="BT278" s="70" t="s">
        <v>3536</v>
      </c>
      <c r="BU278" s="243" t="s">
        <v>203</v>
      </c>
      <c r="BV278" s="8">
        <v>5.1440913388325864</v>
      </c>
      <c r="BW278" s="8">
        <v>11.384615384615385</v>
      </c>
      <c r="BX278" s="13" t="s">
        <v>287</v>
      </c>
      <c r="BY278" s="77" t="s">
        <v>33</v>
      </c>
      <c r="BZ278" s="8">
        <v>4.9458201204923542</v>
      </c>
      <c r="CA278" s="8">
        <v>28.5</v>
      </c>
      <c r="CB278" s="8"/>
      <c r="CC278" s="59" t="s">
        <v>5673</v>
      </c>
      <c r="CD278" s="59"/>
      <c r="CE278" s="555">
        <v>66.003041417609424</v>
      </c>
      <c r="CF278" s="555">
        <v>45.797196945050203</v>
      </c>
      <c r="CG278" s="555"/>
      <c r="CH278" s="555"/>
      <c r="CI278" s="408"/>
      <c r="CJ278" s="408"/>
      <c r="CK278" s="7"/>
      <c r="CL278" s="8"/>
      <c r="CM278" s="8"/>
      <c r="CN278" s="8"/>
    </row>
    <row r="279" spans="1:92" x14ac:dyDescent="0.45">
      <c r="A279" s="9">
        <v>253</v>
      </c>
      <c r="B279" s="9" t="s">
        <v>995</v>
      </c>
      <c r="C279" s="77" t="s">
        <v>1803</v>
      </c>
      <c r="D279" s="63"/>
      <c r="E279" s="61" t="s">
        <v>1964</v>
      </c>
      <c r="F279" s="78" t="s">
        <v>1965</v>
      </c>
      <c r="G279" s="224"/>
      <c r="H279" s="9"/>
      <c r="I279" s="60">
        <v>147.78610186952676</v>
      </c>
      <c r="J279" s="60">
        <v>106.69050134965836</v>
      </c>
      <c r="K279" s="60">
        <v>120.12560151961533</v>
      </c>
      <c r="L279" s="47">
        <v>1673.0705690868642</v>
      </c>
      <c r="M279" s="47">
        <v>1530.8405238310484</v>
      </c>
      <c r="N279" s="47">
        <v>1425.812778433386</v>
      </c>
      <c r="O279" s="59">
        <v>11.568600386779632</v>
      </c>
      <c r="P279" s="59">
        <v>202.20811897038473</v>
      </c>
      <c r="Q279" s="59">
        <v>127.32458253417929</v>
      </c>
      <c r="R279" s="58"/>
      <c r="S279" s="70" t="s">
        <v>3536</v>
      </c>
      <c r="T279" s="8">
        <v>8.093732889737284</v>
      </c>
      <c r="U279" s="13" t="s">
        <v>290</v>
      </c>
      <c r="V279" s="8">
        <v>8.639305093476338</v>
      </c>
      <c r="W279" s="70" t="s">
        <v>3536</v>
      </c>
      <c r="X279" s="8">
        <v>12.727</v>
      </c>
      <c r="Y279" s="77" t="s">
        <v>23</v>
      </c>
      <c r="Z279" s="8">
        <v>80.804495009544453</v>
      </c>
      <c r="AA279" s="77" t="s">
        <v>23</v>
      </c>
      <c r="AB279" s="8">
        <v>31.078651926747867</v>
      </c>
      <c r="AC279" s="13" t="s">
        <v>290</v>
      </c>
      <c r="AD279" s="70" t="s">
        <v>23</v>
      </c>
      <c r="AE279" s="8">
        <v>17.479047785371183</v>
      </c>
      <c r="AF279" s="8">
        <v>6.6000000000000005</v>
      </c>
      <c r="AG279" s="62" t="s">
        <v>290</v>
      </c>
      <c r="AH279" s="77" t="s">
        <v>169</v>
      </c>
      <c r="AI279" s="8">
        <v>16.995061125224634</v>
      </c>
      <c r="AJ279" s="8">
        <v>5.0666666666666664</v>
      </c>
      <c r="AK279" s="70" t="s">
        <v>3536</v>
      </c>
      <c r="AL279" s="70" t="s">
        <v>23</v>
      </c>
      <c r="AM279" s="8">
        <v>16.804699941143177</v>
      </c>
      <c r="AN279" s="8">
        <v>6.5285714285714294</v>
      </c>
      <c r="AO279" s="70" t="s">
        <v>3536</v>
      </c>
      <c r="AP279" s="77" t="s">
        <v>169</v>
      </c>
      <c r="AQ279" s="8">
        <v>16.405693197116605</v>
      </c>
      <c r="AR279" s="8">
        <v>5.019047619047619</v>
      </c>
      <c r="AS279" s="13" t="s">
        <v>290</v>
      </c>
      <c r="AT279" s="14" t="s">
        <v>203</v>
      </c>
      <c r="AU279" s="8">
        <v>12.765656236195415</v>
      </c>
      <c r="AV279" s="8">
        <v>5.0666666666666664</v>
      </c>
      <c r="AW279" s="58"/>
      <c r="AX279" s="70" t="s">
        <v>3536</v>
      </c>
      <c r="AY279" s="8">
        <v>6.7636579729115436</v>
      </c>
      <c r="AZ279" s="13" t="s">
        <v>290</v>
      </c>
      <c r="BA279" s="8">
        <v>2.9015241553798101</v>
      </c>
      <c r="BB279" s="77" t="s">
        <v>3536</v>
      </c>
      <c r="BC279" s="8">
        <v>4.3333333333333002</v>
      </c>
      <c r="BD279" s="70" t="s">
        <v>23</v>
      </c>
      <c r="BE279" s="8">
        <v>104.74584351240779</v>
      </c>
      <c r="BF279" s="77" t="s">
        <v>169</v>
      </c>
      <c r="BG279" s="8">
        <v>2.3340346177360463</v>
      </c>
      <c r="BH279" s="77" t="s">
        <v>3536</v>
      </c>
      <c r="BI279" s="77" t="s">
        <v>169</v>
      </c>
      <c r="BJ279" s="8">
        <v>11.006048984083096</v>
      </c>
      <c r="BK279" s="8">
        <v>9.0769230769230766</v>
      </c>
      <c r="BL279" s="77" t="s">
        <v>3536</v>
      </c>
      <c r="BM279" s="77" t="s">
        <v>23</v>
      </c>
      <c r="BN279" s="8">
        <v>10.428704688999254</v>
      </c>
      <c r="BO279" s="8">
        <v>12.538461538461538</v>
      </c>
      <c r="BP279" s="62" t="s">
        <v>290</v>
      </c>
      <c r="BQ279" s="70" t="s">
        <v>169</v>
      </c>
      <c r="BR279" s="8">
        <v>10.064223015869066</v>
      </c>
      <c r="BS279" s="8">
        <v>11</v>
      </c>
      <c r="BT279" s="13" t="s">
        <v>290</v>
      </c>
      <c r="BU279" s="77" t="s">
        <v>23</v>
      </c>
      <c r="BV279" s="8">
        <v>9.5642366366807057</v>
      </c>
      <c r="BW279" s="8">
        <v>15.285714285714286</v>
      </c>
      <c r="BX279" s="70" t="s">
        <v>3536</v>
      </c>
      <c r="BY279" s="243" t="s">
        <v>203</v>
      </c>
      <c r="BZ279" s="8">
        <v>6.785138629862467</v>
      </c>
      <c r="CA279" s="8">
        <v>11.384615384615385</v>
      </c>
      <c r="CB279" s="8"/>
      <c r="CC279" s="59" t="s">
        <v>4515</v>
      </c>
      <c r="CD279" s="59" t="s">
        <v>4516</v>
      </c>
      <c r="CE279" s="555">
        <v>113.22286751289984</v>
      </c>
      <c r="CF279" s="555">
        <v>95.00878813300838</v>
      </c>
      <c r="CG279" s="555"/>
      <c r="CH279" s="555"/>
      <c r="CI279" s="408"/>
      <c r="CJ279" s="408"/>
      <c r="CK279" s="555"/>
      <c r="CL279" s="59"/>
      <c r="CM279" s="8"/>
      <c r="CN279" s="8"/>
    </row>
    <row r="280" spans="1:92" x14ac:dyDescent="0.45">
      <c r="A280" s="9">
        <v>254</v>
      </c>
      <c r="B280" s="9" t="s">
        <v>170</v>
      </c>
      <c r="C280" s="77" t="s">
        <v>1803</v>
      </c>
      <c r="D280" s="63"/>
      <c r="E280" s="61" t="s">
        <v>1964</v>
      </c>
      <c r="F280" s="78" t="s">
        <v>1965</v>
      </c>
      <c r="G280" s="224"/>
      <c r="H280" s="9"/>
      <c r="I280" s="60">
        <v>188.09140237939769</v>
      </c>
      <c r="J280" s="60">
        <v>145.41520183953435</v>
      </c>
      <c r="K280" s="60">
        <v>147.78610186952676</v>
      </c>
      <c r="L280" s="47">
        <v>2757.3420674407753</v>
      </c>
      <c r="M280" s="47">
        <v>2537.5127471733376</v>
      </c>
      <c r="N280" s="47">
        <v>2374.3366775680065</v>
      </c>
      <c r="O280" s="59">
        <v>18.662258573207065</v>
      </c>
      <c r="P280" s="59">
        <v>458.27251859033493</v>
      </c>
      <c r="Q280" s="59">
        <v>289.43488882344798</v>
      </c>
      <c r="R280" s="58"/>
      <c r="S280" s="70" t="s">
        <v>3536</v>
      </c>
      <c r="T280" s="8">
        <v>10.02838731421109</v>
      </c>
      <c r="U280" s="67" t="s">
        <v>27</v>
      </c>
      <c r="V280" s="8">
        <v>9.5534275892274128</v>
      </c>
      <c r="W280" s="67" t="s">
        <v>27</v>
      </c>
      <c r="X280" s="8">
        <v>15</v>
      </c>
      <c r="Y280" s="78" t="s">
        <v>79</v>
      </c>
      <c r="Z280" s="8">
        <v>132.66398166557838</v>
      </c>
      <c r="AA280" s="77" t="s">
        <v>1551</v>
      </c>
      <c r="AB280" s="8">
        <v>43.790323626014853</v>
      </c>
      <c r="AC280" s="67" t="s">
        <v>27</v>
      </c>
      <c r="AD280" s="70" t="s">
        <v>1551</v>
      </c>
      <c r="AE280" s="8">
        <v>24.556112369392697</v>
      </c>
      <c r="AF280" s="8">
        <v>5.9333333333333336</v>
      </c>
      <c r="AG280" s="77" t="s">
        <v>3536</v>
      </c>
      <c r="AH280" s="77" t="s">
        <v>1551</v>
      </c>
      <c r="AI280" s="8">
        <v>22.925461112664056</v>
      </c>
      <c r="AJ280" s="8">
        <v>6.5285714285714294</v>
      </c>
      <c r="AK280" s="67" t="s">
        <v>27</v>
      </c>
      <c r="AL280" s="70" t="s">
        <v>169</v>
      </c>
      <c r="AM280" s="8">
        <v>21.900337807179604</v>
      </c>
      <c r="AN280" s="8">
        <v>4.6222222222222227</v>
      </c>
      <c r="AO280" s="70" t="s">
        <v>3536</v>
      </c>
      <c r="AP280" s="77" t="s">
        <v>169</v>
      </c>
      <c r="AQ280" s="8">
        <v>20.696257444941576</v>
      </c>
      <c r="AR280" s="8">
        <v>5.019047619047619</v>
      </c>
      <c r="AS280" s="67" t="s">
        <v>27</v>
      </c>
      <c r="AT280" s="69" t="s">
        <v>79</v>
      </c>
      <c r="AU280" s="8">
        <v>19.002623968492767</v>
      </c>
      <c r="AV280" s="8">
        <v>10.4</v>
      </c>
      <c r="AW280" s="58"/>
      <c r="AX280" s="70" t="s">
        <v>3536</v>
      </c>
      <c r="AY280" s="8">
        <v>8.3355646927965097</v>
      </c>
      <c r="AZ280" s="67" t="s">
        <v>27</v>
      </c>
      <c r="BA280" s="8">
        <v>3.4451882309321702</v>
      </c>
      <c r="BB280" s="77" t="s">
        <v>3536</v>
      </c>
      <c r="BC280" s="8">
        <v>4.3333333333333002</v>
      </c>
      <c r="BD280" s="69" t="s">
        <v>5552</v>
      </c>
      <c r="BE280" s="8">
        <v>147.71129385593019</v>
      </c>
      <c r="BF280" s="77" t="s">
        <v>1551</v>
      </c>
      <c r="BG280" s="8">
        <v>3.2824731967984486</v>
      </c>
      <c r="BH280" s="77" t="s">
        <v>3536</v>
      </c>
      <c r="BI280" s="77" t="s">
        <v>1551</v>
      </c>
      <c r="BJ280" s="8">
        <v>15.509102914209022</v>
      </c>
      <c r="BK280" s="8">
        <v>11.384615384615385</v>
      </c>
      <c r="BL280" s="245" t="s">
        <v>27</v>
      </c>
      <c r="BM280" s="77" t="s">
        <v>1551</v>
      </c>
      <c r="BN280" s="8">
        <v>15.222013179911599</v>
      </c>
      <c r="BO280" s="8">
        <v>12.25</v>
      </c>
      <c r="BP280" s="77" t="s">
        <v>3536</v>
      </c>
      <c r="BQ280" s="70" t="s">
        <v>169</v>
      </c>
      <c r="BR280" s="8">
        <v>13.89675879946477</v>
      </c>
      <c r="BS280" s="8">
        <v>9.0769230769230766</v>
      </c>
      <c r="BT280" s="67" t="s">
        <v>27</v>
      </c>
      <c r="BU280" s="77" t="s">
        <v>169</v>
      </c>
      <c r="BV280" s="8">
        <v>13.727518227672578</v>
      </c>
      <c r="BW280" s="8">
        <v>9.75</v>
      </c>
      <c r="BX280" s="70" t="s">
        <v>3536</v>
      </c>
      <c r="BY280" s="78" t="s">
        <v>79</v>
      </c>
      <c r="BZ280" s="8">
        <v>11.836819832494546</v>
      </c>
      <c r="CA280" s="8">
        <v>16</v>
      </c>
      <c r="CB280" s="8"/>
      <c r="CC280" s="59" t="s">
        <v>4520</v>
      </c>
      <c r="CD280" s="59" t="s">
        <v>4521</v>
      </c>
      <c r="CE280" s="555">
        <v>125.23588571440499</v>
      </c>
      <c r="CF280" s="555">
        <v>112.83523892339235</v>
      </c>
      <c r="CG280" s="555" t="s">
        <v>4518</v>
      </c>
      <c r="CH280" s="555" t="s">
        <v>4519</v>
      </c>
      <c r="CI280" s="408">
        <v>259.42579253362663</v>
      </c>
      <c r="CJ280" s="408">
        <v>231.53667701815459</v>
      </c>
      <c r="CK280" s="555" t="s">
        <v>4517</v>
      </c>
      <c r="CL280" s="59"/>
      <c r="CM280" s="8">
        <v>289.43488882344798</v>
      </c>
      <c r="CN280" s="8">
        <v>231.53667701815459</v>
      </c>
    </row>
    <row r="281" spans="1:92" x14ac:dyDescent="0.45">
      <c r="A281" s="9">
        <v>255</v>
      </c>
      <c r="B281" s="9" t="s">
        <v>992</v>
      </c>
      <c r="C281" s="73" t="s">
        <v>1802</v>
      </c>
      <c r="D281" s="63"/>
      <c r="E281" s="78" t="s">
        <v>1897</v>
      </c>
      <c r="F281" s="245" t="s">
        <v>1898</v>
      </c>
      <c r="G281" s="224"/>
      <c r="H281" s="9"/>
      <c r="I281" s="60">
        <v>114.59350144963305</v>
      </c>
      <c r="J281" s="60">
        <v>80.610601019741864</v>
      </c>
      <c r="K281" s="60">
        <v>113.01290142963811</v>
      </c>
      <c r="L281" s="47">
        <v>1093.7550764170524</v>
      </c>
      <c r="M281" s="47">
        <v>1029.0902159452576</v>
      </c>
      <c r="N281" s="47">
        <v>980.12201259969277</v>
      </c>
      <c r="O281" s="59">
        <v>8.429491536206406</v>
      </c>
      <c r="P281" s="59">
        <v>104.34796111775948</v>
      </c>
      <c r="Q281" s="59">
        <v>60.941699468132221</v>
      </c>
      <c r="R281" s="58"/>
      <c r="S281" s="68" t="s">
        <v>138</v>
      </c>
      <c r="T281" s="8">
        <v>7.875610086977983</v>
      </c>
      <c r="U281" s="13" t="s">
        <v>1475</v>
      </c>
      <c r="V281" s="8">
        <v>8.8756100869779839</v>
      </c>
      <c r="W281" s="68" t="s">
        <v>138</v>
      </c>
      <c r="X281" s="8">
        <v>10</v>
      </c>
      <c r="Y281" s="73" t="s">
        <v>3534</v>
      </c>
      <c r="Z281" s="8">
        <v>49.129270608845879</v>
      </c>
      <c r="AA281" s="73" t="s">
        <v>76</v>
      </c>
      <c r="AB281" s="8">
        <v>22.331486640384487</v>
      </c>
      <c r="AC281" s="13" t="s">
        <v>1475</v>
      </c>
      <c r="AD281" s="68" t="s">
        <v>76</v>
      </c>
      <c r="AE281" s="8">
        <v>12.378915225142993</v>
      </c>
      <c r="AF281" s="8">
        <v>8.4499999999999993</v>
      </c>
      <c r="AG281" s="73" t="s">
        <v>138</v>
      </c>
      <c r="AH281" s="73" t="s">
        <v>76</v>
      </c>
      <c r="AI281" s="8">
        <v>12.292683478296638</v>
      </c>
      <c r="AJ281" s="8">
        <v>7.2</v>
      </c>
      <c r="AK281" s="13" t="s">
        <v>1475</v>
      </c>
      <c r="AL281" s="68" t="s">
        <v>1468</v>
      </c>
      <c r="AM281" s="8">
        <v>10.808909536140687</v>
      </c>
      <c r="AN281" s="8">
        <v>7.9666666666666668</v>
      </c>
      <c r="AO281" s="68" t="s">
        <v>138</v>
      </c>
      <c r="AP281" s="73" t="s">
        <v>1468</v>
      </c>
      <c r="AQ281" s="8">
        <v>10.567472555902686</v>
      </c>
      <c r="AR281" s="8">
        <v>7.1333333333333329</v>
      </c>
      <c r="AS281" s="13" t="s">
        <v>1475</v>
      </c>
      <c r="AT281" s="50" t="s">
        <v>1474</v>
      </c>
      <c r="AU281" s="8">
        <v>10.220136354601479</v>
      </c>
      <c r="AV281" s="8">
        <v>9.4499999999999993</v>
      </c>
      <c r="AW281" s="58"/>
      <c r="AX281" s="68" t="s">
        <v>138</v>
      </c>
      <c r="AY281" s="8">
        <v>6.3629758678428274</v>
      </c>
      <c r="AZ281" s="13" t="s">
        <v>1475</v>
      </c>
      <c r="BA281" s="8">
        <v>3.9794310376904596</v>
      </c>
      <c r="BB281" s="73" t="s">
        <v>138</v>
      </c>
      <c r="BC281" s="8">
        <v>3</v>
      </c>
      <c r="BD281" s="68" t="s">
        <v>76</v>
      </c>
      <c r="BE281" s="8">
        <v>81.444638017642404</v>
      </c>
      <c r="BF281" s="73" t="s">
        <v>76</v>
      </c>
      <c r="BG281" s="8">
        <v>1.480811600320771</v>
      </c>
      <c r="BH281" s="73" t="s">
        <v>138</v>
      </c>
      <c r="BI281" s="73" t="s">
        <v>76</v>
      </c>
      <c r="BJ281" s="8">
        <v>7.2295819037690521</v>
      </c>
      <c r="BK281" s="8">
        <v>19.333333333333332</v>
      </c>
      <c r="BL281" s="62" t="s">
        <v>1475</v>
      </c>
      <c r="BM281" s="73" t="s">
        <v>76</v>
      </c>
      <c r="BN281" s="8">
        <v>6.6975084755835104</v>
      </c>
      <c r="BO281" s="8">
        <v>28.5</v>
      </c>
      <c r="BP281" s="73" t="s">
        <v>138</v>
      </c>
      <c r="BQ281" s="68" t="s">
        <v>1468</v>
      </c>
      <c r="BR281" s="8">
        <v>6.5995953220862189</v>
      </c>
      <c r="BS281" s="8">
        <v>17.666666666666668</v>
      </c>
      <c r="BT281" s="13" t="s">
        <v>1475</v>
      </c>
      <c r="BU281" s="73" t="s">
        <v>1468</v>
      </c>
      <c r="BV281" s="8">
        <v>6.2713010666831206</v>
      </c>
      <c r="BW281" s="8">
        <v>26</v>
      </c>
      <c r="BX281" s="13" t="s">
        <v>1475</v>
      </c>
      <c r="BY281" s="54" t="s">
        <v>1474</v>
      </c>
      <c r="BZ281" s="8">
        <v>5.5652572351708658</v>
      </c>
      <c r="CA281" s="8">
        <v>31</v>
      </c>
      <c r="CB281" s="8"/>
      <c r="CC281" s="59" t="s">
        <v>5674</v>
      </c>
      <c r="CD281" s="59"/>
      <c r="CE281" s="555">
        <v>60.941699468132221</v>
      </c>
      <c r="CF281" s="555">
        <v>42.469023261696506</v>
      </c>
      <c r="CG281" s="555"/>
      <c r="CH281" s="555"/>
      <c r="CI281" s="408"/>
      <c r="CJ281" s="408"/>
      <c r="CK281" s="7"/>
      <c r="CL281" s="8"/>
      <c r="CM281" s="8"/>
      <c r="CN281" s="8"/>
    </row>
    <row r="282" spans="1:92" x14ac:dyDescent="0.45">
      <c r="A282" s="9">
        <v>256</v>
      </c>
      <c r="B282" s="9" t="s">
        <v>991</v>
      </c>
      <c r="C282" s="56" t="s">
        <v>1861</v>
      </c>
      <c r="D282" s="63"/>
      <c r="E282" s="78" t="s">
        <v>2015</v>
      </c>
      <c r="F282" s="57" t="s">
        <v>2016</v>
      </c>
      <c r="G282" s="245" t="s">
        <v>1788</v>
      </c>
      <c r="H282" s="9"/>
      <c r="I282" s="60">
        <v>140.67340177954952</v>
      </c>
      <c r="J282" s="60">
        <v>102.739001299671</v>
      </c>
      <c r="K282" s="60">
        <v>134.35100169956979</v>
      </c>
      <c r="L282" s="47">
        <v>1652.7231638472574</v>
      </c>
      <c r="M282" s="47">
        <v>1556.4153028887956</v>
      </c>
      <c r="N282" s="47">
        <v>1483.4256861582553</v>
      </c>
      <c r="O282" s="59">
        <v>12.484392188840978</v>
      </c>
      <c r="P282" s="59">
        <v>186.02585199279716</v>
      </c>
      <c r="Q282" s="59">
        <v>109.30405052992721</v>
      </c>
      <c r="R282" s="58"/>
      <c r="S282" s="68" t="s">
        <v>138</v>
      </c>
      <c r="T282" s="8">
        <v>9.4404041067729718</v>
      </c>
      <c r="U282" s="68" t="s">
        <v>138</v>
      </c>
      <c r="V282" s="8">
        <v>9.4404041067729718</v>
      </c>
      <c r="W282" s="14" t="s">
        <v>5484</v>
      </c>
      <c r="X282" s="8">
        <v>10</v>
      </c>
      <c r="Y282" s="73" t="s">
        <v>3534</v>
      </c>
      <c r="Z282" s="8">
        <v>60.082828747410794</v>
      </c>
      <c r="AA282" s="73" t="s">
        <v>76</v>
      </c>
      <c r="AB282" s="8">
        <v>27.31037670336854</v>
      </c>
      <c r="AC282" s="68" t="s">
        <v>138</v>
      </c>
      <c r="AD282" s="68" t="s">
        <v>76</v>
      </c>
      <c r="AE282" s="8">
        <v>14.900673511288286</v>
      </c>
      <c r="AF282" s="8">
        <v>7.2</v>
      </c>
      <c r="AG282" s="243" t="s">
        <v>1501</v>
      </c>
      <c r="AH282" s="73" t="s">
        <v>76</v>
      </c>
      <c r="AI282" s="8">
        <v>13.923774887819192</v>
      </c>
      <c r="AJ282" s="8">
        <v>7.2</v>
      </c>
      <c r="AK282" s="68" t="s">
        <v>138</v>
      </c>
      <c r="AL282" s="50" t="s">
        <v>40</v>
      </c>
      <c r="AM282" s="8">
        <v>13.567711850088918</v>
      </c>
      <c r="AN282" s="8">
        <v>7.7</v>
      </c>
      <c r="AO282" s="68" t="s">
        <v>138</v>
      </c>
      <c r="AP282" s="73" t="s">
        <v>1468</v>
      </c>
      <c r="AQ282" s="8">
        <v>12.834230248129071</v>
      </c>
      <c r="AR282" s="8">
        <v>7.1333333333333329</v>
      </c>
      <c r="AS282" s="14" t="s">
        <v>1501</v>
      </c>
      <c r="AT282" s="50" t="s">
        <v>40</v>
      </c>
      <c r="AU282" s="8">
        <v>12.654248202169764</v>
      </c>
      <c r="AV282" s="8">
        <v>7.7</v>
      </c>
      <c r="AW282" s="58"/>
      <c r="AX282" s="68" t="s">
        <v>138</v>
      </c>
      <c r="AY282" s="8">
        <v>7.5835152032829178</v>
      </c>
      <c r="AZ282" s="68" t="s">
        <v>138</v>
      </c>
      <c r="BA282" s="8">
        <v>3.7917576016414589</v>
      </c>
      <c r="BB282" s="73" t="s">
        <v>138</v>
      </c>
      <c r="BC282" s="8">
        <v>3</v>
      </c>
      <c r="BD282" s="68" t="s">
        <v>76</v>
      </c>
      <c r="BE282" s="8">
        <v>99.752728049243771</v>
      </c>
      <c r="BF282" s="73" t="s">
        <v>76</v>
      </c>
      <c r="BG282" s="8">
        <v>1.8136859645317049</v>
      </c>
      <c r="BH282" s="73" t="s">
        <v>138</v>
      </c>
      <c r="BI282" s="73" t="s">
        <v>76</v>
      </c>
      <c r="BJ282" s="8">
        <v>8.7552560730691642</v>
      </c>
      <c r="BK282" s="8">
        <v>19.333333333333332</v>
      </c>
      <c r="BL282" s="73" t="s">
        <v>138</v>
      </c>
      <c r="BM282" s="54" t="s">
        <v>40</v>
      </c>
      <c r="BN282" s="8">
        <v>8.1891583093742266</v>
      </c>
      <c r="BO282" s="8">
        <v>16</v>
      </c>
      <c r="BP282" s="73" t="s">
        <v>138</v>
      </c>
      <c r="BQ282" s="68" t="s">
        <v>1468</v>
      </c>
      <c r="BR282" s="8">
        <v>7.9813379659806607</v>
      </c>
      <c r="BS282" s="8">
        <v>17.666666666666668</v>
      </c>
      <c r="BT282" s="14" t="s">
        <v>1501</v>
      </c>
      <c r="BU282" s="73" t="s">
        <v>76</v>
      </c>
      <c r="BV282" s="8">
        <v>7.4392007570726317</v>
      </c>
      <c r="BW282" s="8">
        <v>23</v>
      </c>
      <c r="BX282" s="14" t="s">
        <v>1501</v>
      </c>
      <c r="BY282" s="54" t="s">
        <v>40</v>
      </c>
      <c r="BZ282" s="8">
        <v>6.9750806815782962</v>
      </c>
      <c r="CA282" s="8">
        <v>19</v>
      </c>
      <c r="CB282" s="8"/>
      <c r="CC282" s="59" t="s">
        <v>4522</v>
      </c>
      <c r="CD282" s="59" t="s">
        <v>4523</v>
      </c>
      <c r="CE282" s="555">
        <v>99.238214852504584</v>
      </c>
      <c r="CF282" s="555">
        <v>81.940983615239503</v>
      </c>
      <c r="CG282" s="555"/>
      <c r="CH282" s="555"/>
      <c r="CI282" s="408"/>
      <c r="CJ282" s="408"/>
      <c r="CK282" s="555"/>
      <c r="CL282" s="59"/>
      <c r="CM282" s="8"/>
      <c r="CN282" s="8"/>
    </row>
    <row r="283" spans="1:92" x14ac:dyDescent="0.45">
      <c r="A283" s="9">
        <v>257</v>
      </c>
      <c r="B283" s="9" t="s">
        <v>300</v>
      </c>
      <c r="C283" s="56" t="s">
        <v>1861</v>
      </c>
      <c r="D283" s="63"/>
      <c r="E283" s="78" t="s">
        <v>2015</v>
      </c>
      <c r="F283" s="57" t="s">
        <v>2016</v>
      </c>
      <c r="G283" s="245" t="s">
        <v>1788</v>
      </c>
      <c r="H283" s="9"/>
      <c r="I283" s="60">
        <v>201.52650254935466</v>
      </c>
      <c r="J283" s="60">
        <v>123.28680155960521</v>
      </c>
      <c r="K283" s="60">
        <v>162.01150204948121</v>
      </c>
      <c r="L283" s="47">
        <v>2848.1534560388054</v>
      </c>
      <c r="M283" s="47">
        <v>2530.4420820915175</v>
      </c>
      <c r="N283" s="47">
        <v>2301.9867236121199</v>
      </c>
      <c r="O283" s="59">
        <v>17.780376146969481</v>
      </c>
      <c r="P283" s="59">
        <v>460.08724011836847</v>
      </c>
      <c r="Q283" s="59">
        <v>331.9116113695905</v>
      </c>
      <c r="R283" s="58"/>
      <c r="S283" s="68" t="s">
        <v>36</v>
      </c>
      <c r="T283" s="8">
        <v>17.928226214145791</v>
      </c>
      <c r="U283" s="53" t="s">
        <v>45</v>
      </c>
      <c r="V283" s="8">
        <v>17.233231315059481</v>
      </c>
      <c r="W283" s="68" t="s">
        <v>36</v>
      </c>
      <c r="X283" s="8">
        <v>9.0909999999999993</v>
      </c>
      <c r="Y283" s="73" t="s">
        <v>48</v>
      </c>
      <c r="Z283" s="8">
        <v>194.46544244738047</v>
      </c>
      <c r="AA283" s="56" t="s">
        <v>187</v>
      </c>
      <c r="AB283" s="8">
        <v>48.652074897559409</v>
      </c>
      <c r="AC283" s="53" t="s">
        <v>45</v>
      </c>
      <c r="AD283" s="68" t="s">
        <v>1549</v>
      </c>
      <c r="AE283" s="8">
        <v>25.876125247034583</v>
      </c>
      <c r="AF283" s="8">
        <v>8.9250000000000007</v>
      </c>
      <c r="AG283" s="73" t="s">
        <v>36</v>
      </c>
      <c r="AH283" s="73" t="s">
        <v>1549</v>
      </c>
      <c r="AI283" s="8">
        <v>25.414616221966252</v>
      </c>
      <c r="AJ283" s="8">
        <v>8.8000000000000007</v>
      </c>
      <c r="AK283" s="53" t="s">
        <v>45</v>
      </c>
      <c r="AL283" s="68" t="s">
        <v>48</v>
      </c>
      <c r="AM283" s="8">
        <v>25.228933046724613</v>
      </c>
      <c r="AN283" s="8">
        <v>15.700000000000001</v>
      </c>
      <c r="AO283" s="68" t="s">
        <v>36</v>
      </c>
      <c r="AP283" s="73" t="s">
        <v>48</v>
      </c>
      <c r="AQ283" s="8">
        <v>24.916513639255889</v>
      </c>
      <c r="AR283" s="8">
        <v>15</v>
      </c>
      <c r="AS283" s="53" t="s">
        <v>45</v>
      </c>
      <c r="AT283" s="53" t="s">
        <v>187</v>
      </c>
      <c r="AU283" s="8">
        <v>24.467833455766701</v>
      </c>
      <c r="AV283" s="8">
        <v>15.200000000000001</v>
      </c>
      <c r="AW283" s="58"/>
      <c r="AX283" s="68" t="s">
        <v>36</v>
      </c>
      <c r="AY283" s="8">
        <v>15.147160478964697</v>
      </c>
      <c r="AZ283" s="53" t="s">
        <v>45</v>
      </c>
      <c r="BA283" s="8">
        <v>6.7876268795398653</v>
      </c>
      <c r="BB283" s="56" t="s">
        <v>45</v>
      </c>
      <c r="BC283" s="8">
        <v>3.5</v>
      </c>
      <c r="BD283" s="53" t="s">
        <v>187</v>
      </c>
      <c r="BE283" s="8">
        <v>236.78600798274496</v>
      </c>
      <c r="BF283" s="73" t="s">
        <v>48</v>
      </c>
      <c r="BG283" s="8">
        <v>3.7335977015462838</v>
      </c>
      <c r="BH283" s="56" t="s">
        <v>45</v>
      </c>
      <c r="BI283" s="73" t="s">
        <v>48</v>
      </c>
      <c r="BJ283" s="8">
        <v>18.667299759356446</v>
      </c>
      <c r="BK283" s="8">
        <v>16.714285714285715</v>
      </c>
      <c r="BL283" s="56" t="s">
        <v>45</v>
      </c>
      <c r="BM283" s="73" t="s">
        <v>1549</v>
      </c>
      <c r="BN283" s="8">
        <v>17.720849180050568</v>
      </c>
      <c r="BO283" s="8">
        <v>15.285714285714286</v>
      </c>
      <c r="BP283" s="56" t="s">
        <v>45</v>
      </c>
      <c r="BQ283" s="53" t="s">
        <v>187</v>
      </c>
      <c r="BR283" s="8">
        <v>17.042331769491685</v>
      </c>
      <c r="BS283" s="8">
        <v>22.428571428571427</v>
      </c>
      <c r="BT283" s="68" t="s">
        <v>36</v>
      </c>
      <c r="BU283" s="73" t="s">
        <v>48</v>
      </c>
      <c r="BV283" s="8">
        <v>16.494700355391512</v>
      </c>
      <c r="BW283" s="8">
        <v>17.5</v>
      </c>
      <c r="BX283" s="68" t="s">
        <v>36</v>
      </c>
      <c r="BY283" s="73" t="s">
        <v>1549</v>
      </c>
      <c r="BZ283" s="8">
        <v>15.602846348885612</v>
      </c>
      <c r="CA283" s="8">
        <v>16</v>
      </c>
      <c r="CB283" s="8"/>
      <c r="CC283" s="59" t="s">
        <v>4527</v>
      </c>
      <c r="CD283" s="59" t="s">
        <v>4528</v>
      </c>
      <c r="CE283" s="555">
        <v>134.74026074060265</v>
      </c>
      <c r="CF283" s="555">
        <v>122.06642629430591</v>
      </c>
      <c r="CG283" s="555" t="s">
        <v>4525</v>
      </c>
      <c r="CH283" s="555" t="s">
        <v>4526</v>
      </c>
      <c r="CI283" s="408">
        <v>282.4105596179507</v>
      </c>
      <c r="CJ283" s="408">
        <v>261.28037588583084</v>
      </c>
      <c r="CK283" s="555" t="s">
        <v>4524</v>
      </c>
      <c r="CL283" s="59"/>
      <c r="CM283" s="8">
        <v>331.9116113695905</v>
      </c>
      <c r="CN283" s="8">
        <v>264.69257143622821</v>
      </c>
    </row>
    <row r="284" spans="1:92" x14ac:dyDescent="0.45">
      <c r="A284" s="9">
        <v>258</v>
      </c>
      <c r="B284" s="9" t="s">
        <v>987</v>
      </c>
      <c r="C284" s="244" t="s">
        <v>1805</v>
      </c>
      <c r="D284" s="63"/>
      <c r="E284" s="246" t="s">
        <v>1900</v>
      </c>
      <c r="F284" s="57" t="s">
        <v>1901</v>
      </c>
      <c r="G284" s="224"/>
      <c r="H284" s="9"/>
      <c r="I284" s="60">
        <v>111.43230140964317</v>
      </c>
      <c r="J284" s="60">
        <v>85.35240107972669</v>
      </c>
      <c r="K284" s="60">
        <v>120.12560151961533</v>
      </c>
      <c r="L284" s="47">
        <v>1128.3316210314022</v>
      </c>
      <c r="M284" s="47">
        <v>1092.8862087605626</v>
      </c>
      <c r="N284" s="47">
        <v>1065.3332812103986</v>
      </c>
      <c r="O284" s="59">
        <v>9.4368318708080476</v>
      </c>
      <c r="P284" s="59">
        <v>115.70752174223929</v>
      </c>
      <c r="Q284" s="59">
        <v>69.549062269092687</v>
      </c>
      <c r="R284" s="58"/>
      <c r="S284" s="71" t="s">
        <v>121</v>
      </c>
      <c r="T284" s="8">
        <v>4.3429690422892948</v>
      </c>
      <c r="U284" s="71" t="s">
        <v>121</v>
      </c>
      <c r="V284" s="8">
        <v>8.6859380845785896</v>
      </c>
      <c r="W284" s="13" t="s">
        <v>5485</v>
      </c>
      <c r="X284" s="8">
        <v>10</v>
      </c>
      <c r="Y284" s="78" t="s">
        <v>1476</v>
      </c>
      <c r="Z284" s="8">
        <v>56.716150704821587</v>
      </c>
      <c r="AA284" s="62" t="s">
        <v>52</v>
      </c>
      <c r="AB284" s="8">
        <v>29.286646780982228</v>
      </c>
      <c r="AC284" s="71" t="s">
        <v>121</v>
      </c>
      <c r="AD284" s="13" t="s">
        <v>52</v>
      </c>
      <c r="AE284" s="8">
        <v>12.261267693045337</v>
      </c>
      <c r="AF284" s="8">
        <v>4.0333333333333332</v>
      </c>
      <c r="AG284" s="62" t="s">
        <v>127</v>
      </c>
      <c r="AH284" s="62" t="s">
        <v>52</v>
      </c>
      <c r="AI284" s="8">
        <v>11.340339582221841</v>
      </c>
      <c r="AJ284" s="8">
        <v>4.0333333333333332</v>
      </c>
      <c r="AK284" s="71" t="s">
        <v>121</v>
      </c>
      <c r="AL284" s="13" t="s">
        <v>1494</v>
      </c>
      <c r="AM284" s="8">
        <v>11.205010941872361</v>
      </c>
      <c r="AN284" s="8">
        <v>6.7</v>
      </c>
      <c r="AO284" s="71" t="s">
        <v>121</v>
      </c>
      <c r="AP284" s="61" t="s">
        <v>1519</v>
      </c>
      <c r="AQ284" s="8">
        <v>10.640098583007255</v>
      </c>
      <c r="AR284" s="8">
        <v>5.4333333333333336</v>
      </c>
      <c r="AS284" s="13" t="s">
        <v>127</v>
      </c>
      <c r="AT284" s="13" t="s">
        <v>1494</v>
      </c>
      <c r="AU284" s="8">
        <v>10.373426602994426</v>
      </c>
      <c r="AV284" s="8">
        <v>6.7</v>
      </c>
      <c r="AW284" s="58"/>
      <c r="AX284" s="71" t="s">
        <v>121</v>
      </c>
      <c r="AY284" s="8">
        <v>3.6075158529856504</v>
      </c>
      <c r="AZ284" s="71" t="s">
        <v>121</v>
      </c>
      <c r="BA284" s="8">
        <v>3.6075158529856504</v>
      </c>
      <c r="BB284" s="244" t="s">
        <v>121</v>
      </c>
      <c r="BC284" s="8">
        <v>3</v>
      </c>
      <c r="BD284" s="13" t="s">
        <v>52</v>
      </c>
      <c r="BE284" s="8">
        <v>95.160294691148479</v>
      </c>
      <c r="BF284" s="62" t="s">
        <v>52</v>
      </c>
      <c r="BG284" s="8">
        <v>1.3594327813021212</v>
      </c>
      <c r="BH284" s="244" t="s">
        <v>121</v>
      </c>
      <c r="BI284" s="62" t="s">
        <v>52</v>
      </c>
      <c r="BJ284" s="8">
        <v>7.3699588189375476</v>
      </c>
      <c r="BK284" s="8">
        <v>24.333333333333332</v>
      </c>
      <c r="BL284" s="244" t="s">
        <v>121</v>
      </c>
      <c r="BM284" s="62" t="s">
        <v>1494</v>
      </c>
      <c r="BN284" s="8">
        <v>6.2049250553783333</v>
      </c>
      <c r="BO284" s="8">
        <v>14.333333333333334</v>
      </c>
      <c r="BP284" s="244" t="s">
        <v>121</v>
      </c>
      <c r="BQ284" s="69" t="s">
        <v>1476</v>
      </c>
      <c r="BR284" s="8">
        <v>6.1312560962368217</v>
      </c>
      <c r="BS284" s="8">
        <v>27.666666666666668</v>
      </c>
      <c r="BT284" s="71" t="s">
        <v>121</v>
      </c>
      <c r="BU284" s="61" t="s">
        <v>1519</v>
      </c>
      <c r="BV284" s="8">
        <v>5.9522587905541418</v>
      </c>
      <c r="BW284" s="8">
        <v>14.333333333333334</v>
      </c>
      <c r="BX284" s="13" t="s">
        <v>127</v>
      </c>
      <c r="BY284" s="62" t="s">
        <v>52</v>
      </c>
      <c r="BZ284" s="8">
        <v>5.7281344556452769</v>
      </c>
      <c r="CA284" s="8">
        <v>36</v>
      </c>
      <c r="CB284" s="8"/>
      <c r="CC284" s="59" t="s">
        <v>5675</v>
      </c>
      <c r="CD284" s="59"/>
      <c r="CE284" s="555">
        <v>69.549062269092687</v>
      </c>
      <c r="CF284" s="555">
        <v>49.48494914636052</v>
      </c>
      <c r="CG284" s="555"/>
      <c r="CH284" s="555"/>
      <c r="CI284" s="408"/>
      <c r="CJ284" s="408"/>
      <c r="CK284" s="555"/>
      <c r="CL284" s="8"/>
      <c r="CM284" s="8"/>
      <c r="CN284" s="8"/>
    </row>
    <row r="285" spans="1:92" x14ac:dyDescent="0.45">
      <c r="A285" s="9">
        <v>259</v>
      </c>
      <c r="B285" s="9" t="s">
        <v>986</v>
      </c>
      <c r="C285" s="78" t="s">
        <v>1847</v>
      </c>
      <c r="D285" s="77" t="s">
        <v>1803</v>
      </c>
      <c r="E285" s="56"/>
      <c r="F285" s="61" t="s">
        <v>1991</v>
      </c>
      <c r="G285" s="224"/>
      <c r="H285" s="9"/>
      <c r="I285" s="60">
        <v>135.14130170956724</v>
      </c>
      <c r="J285" s="60">
        <v>116.96440147962545</v>
      </c>
      <c r="K285" s="60">
        <v>147.78610186952676</v>
      </c>
      <c r="L285" s="47">
        <v>1776.7721826294448</v>
      </c>
      <c r="M285" s="47">
        <v>1760.5577000122703</v>
      </c>
      <c r="N285" s="47">
        <v>1747.6927175025298</v>
      </c>
      <c r="O285" s="59">
        <v>15.393299011793594</v>
      </c>
      <c r="P285" s="59">
        <v>239.50938965821086</v>
      </c>
      <c r="Q285" s="59">
        <v>137.20812442757926</v>
      </c>
      <c r="R285" s="58"/>
      <c r="S285" s="69" t="s">
        <v>3657</v>
      </c>
      <c r="T285" s="8">
        <v>5.0542390512870172</v>
      </c>
      <c r="U285" s="71" t="s">
        <v>121</v>
      </c>
      <c r="V285" s="8">
        <v>10.108478102574034</v>
      </c>
      <c r="W285" s="69" t="s">
        <v>144</v>
      </c>
      <c r="X285" s="8">
        <v>11.667</v>
      </c>
      <c r="Y285" s="244" t="s">
        <v>218</v>
      </c>
      <c r="Z285" s="8">
        <v>53.705107666731223</v>
      </c>
      <c r="AA285" s="62" t="s">
        <v>52</v>
      </c>
      <c r="AB285" s="8">
        <v>35.213896855963242</v>
      </c>
      <c r="AC285" s="71" t="s">
        <v>121</v>
      </c>
      <c r="AD285" s="71" t="s">
        <v>218</v>
      </c>
      <c r="AE285" s="8">
        <v>15.559328086507671</v>
      </c>
      <c r="AF285" s="8">
        <v>6.7</v>
      </c>
      <c r="AG285" s="78" t="s">
        <v>144</v>
      </c>
      <c r="AH285" s="244" t="s">
        <v>218</v>
      </c>
      <c r="AI285" s="8">
        <v>15.003525208388291</v>
      </c>
      <c r="AJ285" s="8">
        <v>5.9857142857142858</v>
      </c>
      <c r="AK285" s="71" t="s">
        <v>121</v>
      </c>
      <c r="AL285" s="13" t="s">
        <v>52</v>
      </c>
      <c r="AM285" s="8">
        <v>14.46561689448456</v>
      </c>
      <c r="AN285" s="8">
        <v>4.0333333333333332</v>
      </c>
      <c r="AO285" s="71" t="s">
        <v>121</v>
      </c>
      <c r="AP285" s="78" t="s">
        <v>99</v>
      </c>
      <c r="AQ285" s="8">
        <v>14.07542424368118</v>
      </c>
      <c r="AR285" s="8">
        <v>5.6333333333333329</v>
      </c>
      <c r="AS285" s="69" t="s">
        <v>144</v>
      </c>
      <c r="AT285" s="13" t="s">
        <v>52</v>
      </c>
      <c r="AU285" s="8">
        <v>13.695691953298011</v>
      </c>
      <c r="AV285" s="8">
        <v>3.5571428571428569</v>
      </c>
      <c r="AW285" s="58"/>
      <c r="AX285" s="69" t="s">
        <v>3657</v>
      </c>
      <c r="AY285" s="8">
        <v>4.1623064600038733</v>
      </c>
      <c r="AZ285" s="71" t="s">
        <v>121</v>
      </c>
      <c r="BA285" s="8">
        <v>4.1623064600038733</v>
      </c>
      <c r="BB285" s="78" t="s">
        <v>144</v>
      </c>
      <c r="BC285" s="8">
        <v>4.5</v>
      </c>
      <c r="BD285" s="13" t="s">
        <v>52</v>
      </c>
      <c r="BE285" s="8">
        <v>115.19439994458432</v>
      </c>
      <c r="BF285" s="244" t="s">
        <v>218</v>
      </c>
      <c r="BG285" s="8">
        <v>1.7379159991687647</v>
      </c>
      <c r="BH285" s="78" t="s">
        <v>144</v>
      </c>
      <c r="BI285" s="62" t="s">
        <v>52</v>
      </c>
      <c r="BJ285" s="8">
        <v>8.9134969912854345</v>
      </c>
      <c r="BK285" s="8">
        <v>16.555555555555557</v>
      </c>
      <c r="BL285" s="78" t="s">
        <v>144</v>
      </c>
      <c r="BM285" s="244" t="s">
        <v>218</v>
      </c>
      <c r="BN285" s="8">
        <v>8.9004721134933735</v>
      </c>
      <c r="BO285" s="8">
        <v>9.8888888888888893</v>
      </c>
      <c r="BP285" s="244" t="s">
        <v>121</v>
      </c>
      <c r="BQ285" s="13" t="s">
        <v>52</v>
      </c>
      <c r="BR285" s="8">
        <v>8.7252692059455352</v>
      </c>
      <c r="BS285" s="8">
        <v>24.333333333333332</v>
      </c>
      <c r="BT285" s="71" t="s">
        <v>121</v>
      </c>
      <c r="BU285" s="244" t="s">
        <v>218</v>
      </c>
      <c r="BV285" s="8">
        <v>8.7219111232652722</v>
      </c>
      <c r="BW285" s="8">
        <v>14.333333333333334</v>
      </c>
      <c r="BX285" s="71" t="s">
        <v>121</v>
      </c>
      <c r="BY285" s="78" t="s">
        <v>99</v>
      </c>
      <c r="BZ285" s="8">
        <v>7.9864910162876273</v>
      </c>
      <c r="CA285" s="8">
        <v>14.333333333333334</v>
      </c>
      <c r="CB285" s="8"/>
      <c r="CC285" s="59" t="s">
        <v>4529</v>
      </c>
      <c r="CD285" s="59" t="s">
        <v>4530</v>
      </c>
      <c r="CE285" s="555">
        <v>112.94206509443254</v>
      </c>
      <c r="CF285" s="555">
        <v>102.36386142857297</v>
      </c>
      <c r="CG285" s="555"/>
      <c r="CH285" s="555"/>
      <c r="CI285" s="408"/>
      <c r="CJ285" s="408"/>
      <c r="CK285" s="555"/>
      <c r="CL285" s="59"/>
      <c r="CM285" s="8"/>
      <c r="CN285" s="8"/>
    </row>
    <row r="286" spans="1:92" x14ac:dyDescent="0.45">
      <c r="A286" s="9">
        <v>260</v>
      </c>
      <c r="B286" s="9" t="s">
        <v>179</v>
      </c>
      <c r="C286" s="78" t="s">
        <v>1847</v>
      </c>
      <c r="D286" s="77" t="s">
        <v>1803</v>
      </c>
      <c r="E286" s="56"/>
      <c r="F286" s="61" t="s">
        <v>1991</v>
      </c>
      <c r="G286" s="224"/>
      <c r="H286" s="9"/>
      <c r="I286" s="60">
        <v>176.23690222943566</v>
      </c>
      <c r="J286" s="60">
        <v>150.15700189951917</v>
      </c>
      <c r="K286" s="60">
        <v>189.67200239939262</v>
      </c>
      <c r="L286" s="47">
        <v>2974.2074644208355</v>
      </c>
      <c r="M286" s="47">
        <v>2931.5486916464324</v>
      </c>
      <c r="N286" s="47">
        <v>2897.8626289834056</v>
      </c>
      <c r="O286" s="59">
        <v>24.674608172744446</v>
      </c>
      <c r="P286" s="59">
        <v>568.7282545935434</v>
      </c>
      <c r="Q286" s="59">
        <v>333.71830428615186</v>
      </c>
      <c r="R286" s="58"/>
      <c r="S286" s="69" t="s">
        <v>5486</v>
      </c>
      <c r="T286" s="8">
        <v>6.2871070668830695</v>
      </c>
      <c r="U286" s="71" t="s">
        <v>121</v>
      </c>
      <c r="V286" s="8">
        <v>12.574214133766139</v>
      </c>
      <c r="W286" s="69" t="s">
        <v>144</v>
      </c>
      <c r="X286" s="8">
        <v>11.667</v>
      </c>
      <c r="Y286" s="78" t="s">
        <v>79</v>
      </c>
      <c r="Z286" s="8">
        <v>149.03899787272596</v>
      </c>
      <c r="AA286" s="244" t="s">
        <v>1550</v>
      </c>
      <c r="AB286" s="8">
        <v>50.614698528365921</v>
      </c>
      <c r="AC286" s="71" t="s">
        <v>121</v>
      </c>
      <c r="AD286" s="71" t="s">
        <v>1550</v>
      </c>
      <c r="AE286" s="8">
        <v>23.049130126482016</v>
      </c>
      <c r="AF286" s="8">
        <v>6.9</v>
      </c>
      <c r="AG286" s="78" t="s">
        <v>144</v>
      </c>
      <c r="AH286" s="244" t="s">
        <v>1550</v>
      </c>
      <c r="AI286" s="8">
        <v>22.806716946222174</v>
      </c>
      <c r="AJ286" s="8">
        <v>6.1857142857142859</v>
      </c>
      <c r="AK286" s="71" t="s">
        <v>121</v>
      </c>
      <c r="AL286" s="69" t="s">
        <v>79</v>
      </c>
      <c r="AM286" s="8">
        <v>20.204495530175539</v>
      </c>
      <c r="AN286" s="8">
        <v>13.6</v>
      </c>
      <c r="AO286" s="71" t="s">
        <v>121</v>
      </c>
      <c r="AP286" s="244" t="s">
        <v>218</v>
      </c>
      <c r="AQ286" s="8">
        <v>19.791561572882177</v>
      </c>
      <c r="AR286" s="8">
        <v>6.7</v>
      </c>
      <c r="AS286" s="69" t="s">
        <v>144</v>
      </c>
      <c r="AT286" s="69" t="s">
        <v>79</v>
      </c>
      <c r="AU286" s="8">
        <v>19.313143164759683</v>
      </c>
      <c r="AV286" s="8">
        <v>12.6</v>
      </c>
      <c r="AW286" s="58"/>
      <c r="AX286" s="69" t="s">
        <v>5486</v>
      </c>
      <c r="AY286" s="8">
        <v>5.1239435121687942</v>
      </c>
      <c r="AZ286" s="71" t="s">
        <v>121</v>
      </c>
      <c r="BA286" s="8">
        <v>5.1239435121687942</v>
      </c>
      <c r="BB286" s="78" t="s">
        <v>144</v>
      </c>
      <c r="BC286" s="8">
        <v>4.5</v>
      </c>
      <c r="BD286" s="69" t="s">
        <v>79</v>
      </c>
      <c r="BE286" s="8">
        <v>165.95774048675179</v>
      </c>
      <c r="BF286" s="244" t="s">
        <v>1550</v>
      </c>
      <c r="BG286" s="8">
        <v>2.7742956747791965</v>
      </c>
      <c r="BH286" s="78" t="s">
        <v>144</v>
      </c>
      <c r="BI286" s="244" t="s">
        <v>1550</v>
      </c>
      <c r="BJ286" s="8">
        <v>13.524766105699578</v>
      </c>
      <c r="BK286" s="8">
        <v>9.8888888888888893</v>
      </c>
      <c r="BL286" s="78" t="s">
        <v>144</v>
      </c>
      <c r="BM286" s="78" t="s">
        <v>79</v>
      </c>
      <c r="BN286" s="8">
        <v>13.14155390411322</v>
      </c>
      <c r="BO286" s="8">
        <v>15.444444444444445</v>
      </c>
      <c r="BP286" s="244" t="s">
        <v>121</v>
      </c>
      <c r="BQ286" s="71" t="s">
        <v>1550</v>
      </c>
      <c r="BR286" s="8">
        <v>12.508679568843148</v>
      </c>
      <c r="BS286" s="8">
        <v>14.333333333333334</v>
      </c>
      <c r="BT286" s="71" t="s">
        <v>121</v>
      </c>
      <c r="BU286" s="78" t="s">
        <v>79</v>
      </c>
      <c r="BV286" s="8">
        <v>12.219552202223927</v>
      </c>
      <c r="BW286" s="8">
        <v>22.666666666666668</v>
      </c>
      <c r="BX286" s="69" t="s">
        <v>144</v>
      </c>
      <c r="BY286" s="62" t="s">
        <v>52</v>
      </c>
      <c r="BZ286" s="8">
        <v>11.462803270514589</v>
      </c>
      <c r="CA286" s="8">
        <v>16.555555555555557</v>
      </c>
      <c r="CB286" s="8"/>
      <c r="CC286" s="59" t="s">
        <v>4534</v>
      </c>
      <c r="CD286" s="59" t="s">
        <v>4535</v>
      </c>
      <c r="CE286" s="555">
        <v>130.45623734642064</v>
      </c>
      <c r="CF286" s="555">
        <v>117.65982206045904</v>
      </c>
      <c r="CG286" s="555" t="s">
        <v>4532</v>
      </c>
      <c r="CH286" s="555" t="s">
        <v>4533</v>
      </c>
      <c r="CI286" s="408">
        <v>269.23818983712169</v>
      </c>
      <c r="CJ286" s="408">
        <v>250.57813878989307</v>
      </c>
      <c r="CK286" s="555" t="s">
        <v>4531</v>
      </c>
      <c r="CL286" s="59"/>
      <c r="CM286" s="8">
        <v>333.71830428615186</v>
      </c>
      <c r="CN286" s="8">
        <v>272.08645109659784</v>
      </c>
    </row>
    <row r="287" spans="1:92" x14ac:dyDescent="0.45">
      <c r="A287" s="9">
        <v>261</v>
      </c>
      <c r="B287" s="9" t="s">
        <v>985</v>
      </c>
      <c r="C287" s="74" t="s">
        <v>1792</v>
      </c>
      <c r="D287" s="63"/>
      <c r="E287" s="56" t="s">
        <v>1933</v>
      </c>
      <c r="F287" s="75" t="s">
        <v>1868</v>
      </c>
      <c r="G287" s="224" t="s">
        <v>1800</v>
      </c>
      <c r="H287" s="9"/>
      <c r="I287" s="60">
        <v>87.723301109719088</v>
      </c>
      <c r="J287" s="60">
        <v>60.062800759807665</v>
      </c>
      <c r="K287" s="60">
        <v>99.577801259681138</v>
      </c>
      <c r="L287" s="47">
        <v>678.42059329212486</v>
      </c>
      <c r="M287" s="47">
        <v>650.51210971979015</v>
      </c>
      <c r="N287" s="47">
        <v>629.01423844336853</v>
      </c>
      <c r="O287" s="59">
        <v>5.6093066099093045</v>
      </c>
      <c r="P287" s="59">
        <v>53.27112583760703</v>
      </c>
      <c r="Q287" s="59">
        <v>31.632486384862464</v>
      </c>
      <c r="R287" s="58"/>
      <c r="S287" s="65" t="s">
        <v>20</v>
      </c>
      <c r="T287" s="8">
        <v>7.3160776798997738</v>
      </c>
      <c r="U287" s="65" t="s">
        <v>20</v>
      </c>
      <c r="V287" s="8">
        <v>6.6509797089997935</v>
      </c>
      <c r="W287" s="65" t="s">
        <v>20</v>
      </c>
      <c r="X287" s="8">
        <v>12.727</v>
      </c>
      <c r="Y287" s="78" t="s">
        <v>1476</v>
      </c>
      <c r="Z287" s="8">
        <v>44.861650554859544</v>
      </c>
      <c r="AA287" s="74" t="s">
        <v>91</v>
      </c>
      <c r="AB287" s="8">
        <v>11.826183270650629</v>
      </c>
      <c r="AC287" s="65" t="s">
        <v>20</v>
      </c>
      <c r="AD287" s="65" t="s">
        <v>91</v>
      </c>
      <c r="AE287" s="8">
        <v>9.4969181651613006</v>
      </c>
      <c r="AF287" s="8">
        <v>5.8190476190476197</v>
      </c>
      <c r="AG287" s="62" t="s">
        <v>127</v>
      </c>
      <c r="AH287" s="74" t="s">
        <v>91</v>
      </c>
      <c r="AI287" s="8">
        <v>9.0506637731176323</v>
      </c>
      <c r="AJ287" s="8">
        <v>6.5333333333333332</v>
      </c>
      <c r="AK287" s="65" t="s">
        <v>20</v>
      </c>
      <c r="AL287" s="69" t="s">
        <v>1476</v>
      </c>
      <c r="AM287" s="8">
        <v>8.227375759627666</v>
      </c>
      <c r="AN287" s="8">
        <v>8.6285714285714299</v>
      </c>
      <c r="AO287" s="13" t="s">
        <v>127</v>
      </c>
      <c r="AP287" s="78" t="s">
        <v>1476</v>
      </c>
      <c r="AQ287" s="8">
        <v>7.9167500858030229</v>
      </c>
      <c r="AR287" s="8">
        <v>9.6999999999999993</v>
      </c>
      <c r="AS287" s="65" t="s">
        <v>20</v>
      </c>
      <c r="AT287" s="52" t="s">
        <v>154</v>
      </c>
      <c r="AU287" s="8">
        <v>7.8190409655259803</v>
      </c>
      <c r="AV287" s="8">
        <v>4.3190476190476188</v>
      </c>
      <c r="AW287" s="58"/>
      <c r="AX287" s="65" t="s">
        <v>20</v>
      </c>
      <c r="AY287" s="8">
        <v>4.4212087432790446</v>
      </c>
      <c r="AZ287" s="13" t="s">
        <v>127</v>
      </c>
      <c r="BA287" s="8">
        <v>2.7106043716395223</v>
      </c>
      <c r="BB287" s="74" t="s">
        <v>20</v>
      </c>
      <c r="BC287" s="8">
        <v>4.3333333333333002</v>
      </c>
      <c r="BD287" s="69" t="s">
        <v>1476</v>
      </c>
      <c r="BE287" s="8">
        <v>58.020145721317412</v>
      </c>
      <c r="BF287" s="74" t="s">
        <v>91</v>
      </c>
      <c r="BG287" s="8">
        <v>1.0865982756868138</v>
      </c>
      <c r="BH287" s="74" t="s">
        <v>20</v>
      </c>
      <c r="BI287" s="74" t="s">
        <v>91</v>
      </c>
      <c r="BJ287" s="8">
        <v>5.6392863832725881</v>
      </c>
      <c r="BK287" s="8">
        <v>11.384615384615385</v>
      </c>
      <c r="BL287" s="62" t="s">
        <v>127</v>
      </c>
      <c r="BM287" s="74" t="s">
        <v>91</v>
      </c>
      <c r="BN287" s="8">
        <v>4.67597960714025</v>
      </c>
      <c r="BO287" s="8">
        <v>23.5</v>
      </c>
      <c r="BP287" s="74" t="s">
        <v>20</v>
      </c>
      <c r="BQ287" s="69" t="s">
        <v>1476</v>
      </c>
      <c r="BR287" s="8">
        <v>4.3792829796025687</v>
      </c>
      <c r="BS287" s="8">
        <v>19.461538461538463</v>
      </c>
      <c r="BT287" s="13" t="s">
        <v>127</v>
      </c>
      <c r="BU287" s="78" t="s">
        <v>1476</v>
      </c>
      <c r="BV287" s="8">
        <v>4.0596175752902024</v>
      </c>
      <c r="BW287" s="8">
        <v>41</v>
      </c>
      <c r="BX287" s="65" t="s">
        <v>20</v>
      </c>
      <c r="BY287" s="61" t="s">
        <v>154</v>
      </c>
      <c r="BZ287" s="8">
        <v>3.9342971505560773</v>
      </c>
      <c r="CA287" s="8">
        <v>9.0769230769230766</v>
      </c>
      <c r="CB287" s="8"/>
      <c r="CC287" s="59"/>
      <c r="CD287" s="59"/>
      <c r="CE287" s="555"/>
      <c r="CF287" s="555"/>
      <c r="CG287" s="555"/>
      <c r="CH287" s="555"/>
      <c r="CI287" s="408"/>
      <c r="CJ287" s="408"/>
      <c r="CK287" s="7"/>
      <c r="CL287" s="8"/>
      <c r="CM287" s="8"/>
      <c r="CN287" s="8"/>
    </row>
    <row r="288" spans="1:92" x14ac:dyDescent="0.45">
      <c r="A288" s="9">
        <v>262</v>
      </c>
      <c r="B288" s="9" t="s">
        <v>982</v>
      </c>
      <c r="C288" s="74" t="s">
        <v>1792</v>
      </c>
      <c r="D288" s="63"/>
      <c r="E288" s="56" t="s">
        <v>1933</v>
      </c>
      <c r="F288" s="75" t="s">
        <v>1868</v>
      </c>
      <c r="G288" s="224" t="s">
        <v>1800</v>
      </c>
      <c r="H288" s="9"/>
      <c r="I288" s="60">
        <v>146.99580185952928</v>
      </c>
      <c r="J288" s="60">
        <v>116.17410146962798</v>
      </c>
      <c r="K288" s="60">
        <v>147.78610186952676</v>
      </c>
      <c r="L288" s="47">
        <v>1926.0891718885184</v>
      </c>
      <c r="M288" s="47">
        <v>1853.6677686264898</v>
      </c>
      <c r="N288" s="47">
        <v>1797.6962214247219</v>
      </c>
      <c r="O288" s="59">
        <v>15.300115719895162</v>
      </c>
      <c r="P288" s="59">
        <v>243.79224733652518</v>
      </c>
      <c r="Q288" s="59">
        <v>134.73917392965663</v>
      </c>
      <c r="R288" s="58"/>
      <c r="S288" s="49" t="s">
        <v>5487</v>
      </c>
      <c r="T288" s="8">
        <v>9.8197481115717569</v>
      </c>
      <c r="U288" s="65" t="s">
        <v>66</v>
      </c>
      <c r="V288" s="8">
        <v>12.583697733886108</v>
      </c>
      <c r="W288" s="49" t="s">
        <v>5488</v>
      </c>
      <c r="X288" s="8">
        <v>13.333</v>
      </c>
      <c r="Y288" s="63" t="s">
        <v>84</v>
      </c>
      <c r="Z288" s="8">
        <v>67.148110836788177</v>
      </c>
      <c r="AA288" s="63" t="s">
        <v>84</v>
      </c>
      <c r="AB288" s="8">
        <v>23.154520978202822</v>
      </c>
      <c r="AC288" s="65" t="s">
        <v>66</v>
      </c>
      <c r="AD288" s="12" t="s">
        <v>84</v>
      </c>
      <c r="AE288" s="8">
        <v>15.934013297658618</v>
      </c>
      <c r="AF288" s="8">
        <v>9.15</v>
      </c>
      <c r="AG288" s="74" t="s">
        <v>66</v>
      </c>
      <c r="AH288" s="74" t="s">
        <v>91</v>
      </c>
      <c r="AI288" s="8">
        <v>15.633978824279785</v>
      </c>
      <c r="AJ288" s="8">
        <v>7.3666666666666671</v>
      </c>
      <c r="AK288" s="68" t="s">
        <v>1498</v>
      </c>
      <c r="AL288" s="12" t="s">
        <v>84</v>
      </c>
      <c r="AM288" s="8">
        <v>15.075840062652391</v>
      </c>
      <c r="AN288" s="8">
        <v>8.5250000000000004</v>
      </c>
      <c r="AO288" s="68" t="s">
        <v>1498</v>
      </c>
      <c r="AP288" s="74" t="s">
        <v>91</v>
      </c>
      <c r="AQ288" s="8">
        <v>14.914223584539753</v>
      </c>
      <c r="AR288" s="8">
        <v>6.95</v>
      </c>
      <c r="AS288" s="49" t="s">
        <v>196</v>
      </c>
      <c r="AT288" s="12" t="s">
        <v>84</v>
      </c>
      <c r="AU288" s="8">
        <v>14.712003561721794</v>
      </c>
      <c r="AV288" s="8">
        <v>6.6499999999999995</v>
      </c>
      <c r="AW288" s="58"/>
      <c r="AX288" s="49" t="s">
        <v>5487</v>
      </c>
      <c r="AY288" s="8">
        <v>8.6437816966955232</v>
      </c>
      <c r="AZ288" s="65" t="s">
        <v>66</v>
      </c>
      <c r="BA288" s="8">
        <v>5.5862690180173136</v>
      </c>
      <c r="BB288" s="246" t="s">
        <v>3605</v>
      </c>
      <c r="BC288" s="8">
        <v>2.5</v>
      </c>
      <c r="BD288" s="12" t="s">
        <v>84</v>
      </c>
      <c r="BE288" s="8">
        <v>86.992544087824626</v>
      </c>
      <c r="BF288" s="74" t="s">
        <v>91</v>
      </c>
      <c r="BG288" s="8">
        <v>1.8057712847845109</v>
      </c>
      <c r="BH288" s="74" t="s">
        <v>66</v>
      </c>
      <c r="BI288" s="74" t="s">
        <v>91</v>
      </c>
      <c r="BJ288" s="8">
        <v>8.8064153498167048</v>
      </c>
      <c r="BK288" s="8">
        <v>23.5</v>
      </c>
      <c r="BL288" s="246" t="s">
        <v>196</v>
      </c>
      <c r="BM288" s="74" t="s">
        <v>91</v>
      </c>
      <c r="BN288" s="8">
        <v>8.371249636082247</v>
      </c>
      <c r="BO288" s="8">
        <v>19</v>
      </c>
      <c r="BP288" s="247" t="s">
        <v>1496</v>
      </c>
      <c r="BQ288" s="65" t="s">
        <v>91</v>
      </c>
      <c r="BR288" s="8">
        <v>8.371249636082247</v>
      </c>
      <c r="BS288" s="8">
        <v>19</v>
      </c>
      <c r="BT288" s="68" t="s">
        <v>1498</v>
      </c>
      <c r="BU288" s="74" t="s">
        <v>91</v>
      </c>
      <c r="BV288" s="8">
        <v>8.371249636082247</v>
      </c>
      <c r="BW288" s="8">
        <v>19</v>
      </c>
      <c r="BX288" s="65" t="s">
        <v>66</v>
      </c>
      <c r="BY288" s="63" t="s">
        <v>84</v>
      </c>
      <c r="BZ288" s="8">
        <v>8.2122778912369032</v>
      </c>
      <c r="CA288" s="8">
        <v>31</v>
      </c>
      <c r="CB288" s="8"/>
      <c r="CC288" s="59" t="s">
        <v>4536</v>
      </c>
      <c r="CD288" s="59" t="s">
        <v>4537</v>
      </c>
      <c r="CE288" s="555">
        <v>99.103665076392915</v>
      </c>
      <c r="CF288" s="555">
        <v>89.127895544009959</v>
      </c>
      <c r="CG288" s="555"/>
      <c r="CH288" s="555"/>
      <c r="CI288" s="408"/>
      <c r="CJ288" s="408"/>
      <c r="CK288" s="7"/>
      <c r="CL288" s="8"/>
      <c r="CM288" s="8"/>
      <c r="CN288" s="8"/>
    </row>
    <row r="289" spans="1:92" x14ac:dyDescent="0.45">
      <c r="A289" s="9">
        <v>263</v>
      </c>
      <c r="B289" s="9" t="s">
        <v>980</v>
      </c>
      <c r="C289" s="62" t="s">
        <v>1790</v>
      </c>
      <c r="D289" s="63"/>
      <c r="E289" s="56" t="s">
        <v>1798</v>
      </c>
      <c r="F289" s="75"/>
      <c r="G289" s="75" t="s">
        <v>1789</v>
      </c>
      <c r="H289" s="9"/>
      <c r="I289" s="60">
        <v>57.691900729815259</v>
      </c>
      <c r="J289" s="60">
        <v>75.078500949759587</v>
      </c>
      <c r="K289" s="60">
        <v>103.52930130966848</v>
      </c>
      <c r="L289" s="47">
        <v>508.63270928315694</v>
      </c>
      <c r="M289" s="47">
        <v>585.86265524844953</v>
      </c>
      <c r="N289" s="47">
        <v>656.00785507014382</v>
      </c>
      <c r="O289" s="59">
        <v>7.1930427322224153</v>
      </c>
      <c r="P289" s="59">
        <v>51.362986907101011</v>
      </c>
      <c r="Q289" s="59">
        <v>25.867156558593678</v>
      </c>
      <c r="R289" s="58"/>
      <c r="S289" s="53" t="s">
        <v>53</v>
      </c>
      <c r="T289" s="8">
        <v>5.3268925547361441</v>
      </c>
      <c r="U289" s="13" t="s">
        <v>127</v>
      </c>
      <c r="V289" s="8">
        <v>5.4615140437889158</v>
      </c>
      <c r="W289" s="13" t="s">
        <v>127</v>
      </c>
      <c r="X289" s="8">
        <v>10</v>
      </c>
      <c r="Y289" s="78" t="s">
        <v>1476</v>
      </c>
      <c r="Z289" s="8">
        <v>29.84595036490763</v>
      </c>
      <c r="AA289" s="77" t="s">
        <v>23</v>
      </c>
      <c r="AB289" s="8">
        <v>10.369752049391103</v>
      </c>
      <c r="AC289" s="13" t="s">
        <v>127</v>
      </c>
      <c r="AD289" s="70" t="s">
        <v>23</v>
      </c>
      <c r="AE289" s="8">
        <v>7.1406480983370333</v>
      </c>
      <c r="AF289" s="8">
        <v>7.6</v>
      </c>
      <c r="AG289" s="62" t="s">
        <v>127</v>
      </c>
      <c r="AH289" s="246" t="s">
        <v>182</v>
      </c>
      <c r="AI289" s="8">
        <v>6.8512440681160909</v>
      </c>
      <c r="AJ289" s="8">
        <v>7.5</v>
      </c>
      <c r="AK289" s="13" t="s">
        <v>127</v>
      </c>
      <c r="AL289" s="69" t="s">
        <v>1476</v>
      </c>
      <c r="AM289" s="8">
        <v>5.8921155241084753</v>
      </c>
      <c r="AN289" s="8">
        <v>9.6999999999999993</v>
      </c>
      <c r="AO289" s="53" t="s">
        <v>53</v>
      </c>
      <c r="AP289" s="77" t="s">
        <v>23</v>
      </c>
      <c r="AQ289" s="8">
        <v>5.8896503408898448</v>
      </c>
      <c r="AR289" s="8">
        <v>9.1</v>
      </c>
      <c r="AS289" s="53" t="s">
        <v>53</v>
      </c>
      <c r="AT289" s="49" t="s">
        <v>182</v>
      </c>
      <c r="AU289" s="8">
        <v>5.6345803406229802</v>
      </c>
      <c r="AV289" s="8">
        <v>9</v>
      </c>
      <c r="AW289" s="58"/>
      <c r="AX289" s="53" t="s">
        <v>53</v>
      </c>
      <c r="AY289" s="8">
        <v>4.3749761926941924</v>
      </c>
      <c r="AZ289" s="13" t="s">
        <v>127</v>
      </c>
      <c r="BA289" s="8">
        <v>2.3499904770776769</v>
      </c>
      <c r="BB289" s="56" t="s">
        <v>53</v>
      </c>
      <c r="BC289" s="8">
        <v>2.3333333333333002</v>
      </c>
      <c r="BD289" s="69" t="s">
        <v>1476</v>
      </c>
      <c r="BE289" s="8">
        <v>38.499735474379918</v>
      </c>
      <c r="BF289" s="77" t="s">
        <v>23</v>
      </c>
      <c r="BG289" s="8">
        <v>0.6949952385388386</v>
      </c>
      <c r="BH289" s="62" t="s">
        <v>127</v>
      </c>
      <c r="BI289" s="77" t="s">
        <v>23</v>
      </c>
      <c r="BJ289" s="8">
        <v>3.5961355328416866</v>
      </c>
      <c r="BK289" s="8">
        <v>26</v>
      </c>
      <c r="BL289" s="62" t="s">
        <v>127</v>
      </c>
      <c r="BM289" s="246" t="s">
        <v>182</v>
      </c>
      <c r="BN289" s="8">
        <v>3.4868245630378265</v>
      </c>
      <c r="BO289" s="8">
        <v>28.5</v>
      </c>
      <c r="BP289" s="62" t="s">
        <v>127</v>
      </c>
      <c r="BQ289" s="69" t="s">
        <v>1476</v>
      </c>
      <c r="BR289" s="8">
        <v>3.2316915745728534</v>
      </c>
      <c r="BS289" s="8">
        <v>41</v>
      </c>
      <c r="BT289" s="53" t="s">
        <v>53</v>
      </c>
      <c r="BU289" s="77" t="s">
        <v>23</v>
      </c>
      <c r="BV289" s="8">
        <v>2.942656962568809</v>
      </c>
      <c r="BW289" s="8">
        <v>22.428571428571431</v>
      </c>
      <c r="BX289" s="53" t="s">
        <v>53</v>
      </c>
      <c r="BY289" s="246" t="s">
        <v>182</v>
      </c>
      <c r="BZ289" s="8">
        <v>2.8132094423649661</v>
      </c>
      <c r="CA289" s="8">
        <v>24.571428571428569</v>
      </c>
      <c r="CB289" s="8"/>
      <c r="CC289" s="59"/>
      <c r="CD289" s="59"/>
      <c r="CE289" s="555"/>
      <c r="CF289" s="555"/>
      <c r="CG289" s="555"/>
      <c r="CH289" s="555"/>
      <c r="CI289" s="408"/>
      <c r="CJ289" s="408"/>
      <c r="CK289" s="7"/>
      <c r="CL289" s="8"/>
      <c r="CM289" s="8"/>
      <c r="CN289" s="8"/>
    </row>
    <row r="290" spans="1:92" x14ac:dyDescent="0.45">
      <c r="A290" s="9">
        <v>263</v>
      </c>
      <c r="B290" s="9" t="s">
        <v>3932</v>
      </c>
      <c r="C290" s="62" t="s">
        <v>1812</v>
      </c>
      <c r="D290" s="56" t="s">
        <v>1798</v>
      </c>
      <c r="E290" s="245" t="s">
        <v>1908</v>
      </c>
      <c r="F290" s="74" t="s">
        <v>1792</v>
      </c>
      <c r="G290" s="224" t="s">
        <v>1800</v>
      </c>
      <c r="H290" s="75" t="s">
        <v>1789</v>
      </c>
      <c r="I290" s="60">
        <v>57.691900729815259</v>
      </c>
      <c r="J290" s="60">
        <v>75.078500949759587</v>
      </c>
      <c r="K290" s="60">
        <v>103.52930130966848</v>
      </c>
      <c r="L290" s="47">
        <v>508.63270928315694</v>
      </c>
      <c r="M290" s="47">
        <v>585.86265524844953</v>
      </c>
      <c r="N290" s="47">
        <v>656.00785507014382</v>
      </c>
      <c r="O290" s="59">
        <v>7.1930427322224153</v>
      </c>
      <c r="P290" s="59">
        <v>50.185378580901755</v>
      </c>
      <c r="Q290" s="59">
        <v>26.876568116775907</v>
      </c>
      <c r="R290" s="58"/>
      <c r="S290" s="13" t="s">
        <v>173</v>
      </c>
      <c r="T290" s="8">
        <v>3.7692112350311322</v>
      </c>
      <c r="U290" s="13" t="s">
        <v>127</v>
      </c>
      <c r="V290" s="8">
        <v>5.4615140437889158</v>
      </c>
      <c r="W290" s="13" t="s">
        <v>127</v>
      </c>
      <c r="X290" s="8">
        <v>10</v>
      </c>
      <c r="Y290" s="78" t="s">
        <v>1476</v>
      </c>
      <c r="Z290" s="8">
        <v>29.84595036490763</v>
      </c>
      <c r="AA290" s="62" t="s">
        <v>1466</v>
      </c>
      <c r="AB290" s="8">
        <v>9.6355632731287244</v>
      </c>
      <c r="AC290" s="13" t="s">
        <v>127</v>
      </c>
      <c r="AD290" s="13" t="s">
        <v>1466</v>
      </c>
      <c r="AE290" s="8">
        <v>6.9769331907466805</v>
      </c>
      <c r="AF290" s="8">
        <v>5.2333333333333334</v>
      </c>
      <c r="AG290" s="62" t="s">
        <v>127</v>
      </c>
      <c r="AH290" s="62" t="s">
        <v>120</v>
      </c>
      <c r="AI290" s="8">
        <v>6.2918787797023166</v>
      </c>
      <c r="AJ290" s="8">
        <v>7.8</v>
      </c>
      <c r="AK290" s="13" t="s">
        <v>127</v>
      </c>
      <c r="AL290" s="69" t="s">
        <v>1476</v>
      </c>
      <c r="AM290" s="8">
        <v>5.8921155241084753</v>
      </c>
      <c r="AN290" s="8">
        <v>9.6999999999999993</v>
      </c>
      <c r="AO290" s="13" t="s">
        <v>173</v>
      </c>
      <c r="AP290" s="62" t="s">
        <v>1466</v>
      </c>
      <c r="AQ290" s="8">
        <v>5.2324758761098895</v>
      </c>
      <c r="AR290" s="8">
        <v>5.9</v>
      </c>
      <c r="AS290" s="13" t="s">
        <v>173</v>
      </c>
      <c r="AT290" s="13" t="s">
        <v>120</v>
      </c>
      <c r="AU290" s="8">
        <v>4.6153568679419497</v>
      </c>
      <c r="AV290" s="8">
        <v>8.7999999999999989</v>
      </c>
      <c r="AW290" s="58"/>
      <c r="AX290" s="13" t="s">
        <v>173</v>
      </c>
      <c r="AY290" s="8">
        <v>3.2499841284627951</v>
      </c>
      <c r="AZ290" s="13" t="s">
        <v>127</v>
      </c>
      <c r="BA290" s="8">
        <v>2.3499904770776769</v>
      </c>
      <c r="BB290" s="62" t="s">
        <v>173</v>
      </c>
      <c r="BC290" s="8">
        <v>2.6666666666666998</v>
      </c>
      <c r="BD290" s="69" t="s">
        <v>1476</v>
      </c>
      <c r="BE290" s="8">
        <v>38.499735474379918</v>
      </c>
      <c r="BF290" s="62" t="s">
        <v>1466</v>
      </c>
      <c r="BG290" s="8">
        <v>0.79999455833010125</v>
      </c>
      <c r="BH290" s="62" t="s">
        <v>127</v>
      </c>
      <c r="BI290" s="62" t="s">
        <v>1466</v>
      </c>
      <c r="BJ290" s="8">
        <v>3.7364671832655616</v>
      </c>
      <c r="BK290" s="8">
        <v>18.5</v>
      </c>
      <c r="BL290" s="62" t="s">
        <v>127</v>
      </c>
      <c r="BM290" s="62" t="s">
        <v>120</v>
      </c>
      <c r="BN290" s="8">
        <v>3.2499841284627946</v>
      </c>
      <c r="BO290" s="8">
        <v>28.5</v>
      </c>
      <c r="BP290" s="62" t="s">
        <v>127</v>
      </c>
      <c r="BQ290" s="69" t="s">
        <v>1476</v>
      </c>
      <c r="BR290" s="8">
        <v>3.2316915745728534</v>
      </c>
      <c r="BS290" s="8">
        <v>41</v>
      </c>
      <c r="BT290" s="13" t="s">
        <v>173</v>
      </c>
      <c r="BU290" s="62" t="s">
        <v>1466</v>
      </c>
      <c r="BV290" s="8">
        <v>2.9889196533506741</v>
      </c>
      <c r="BW290" s="8">
        <v>14.125</v>
      </c>
      <c r="BX290" s="13" t="s">
        <v>173</v>
      </c>
      <c r="BY290" s="62" t="s">
        <v>120</v>
      </c>
      <c r="BZ290" s="8">
        <v>2.3280208288894917</v>
      </c>
      <c r="CA290" s="8">
        <v>21.625</v>
      </c>
      <c r="CB290" s="8"/>
      <c r="CC290" s="59"/>
      <c r="CD290" s="59"/>
      <c r="CE290" s="555"/>
      <c r="CF290" s="555"/>
      <c r="CG290" s="555"/>
      <c r="CH290" s="555"/>
      <c r="CI290" s="408"/>
      <c r="CJ290" s="408"/>
      <c r="CK290" s="7"/>
      <c r="CL290" s="8"/>
      <c r="CM290" s="8"/>
      <c r="CN290" s="8"/>
    </row>
    <row r="291" spans="1:92" x14ac:dyDescent="0.45">
      <c r="A291" s="9">
        <v>264</v>
      </c>
      <c r="B291" s="9" t="s">
        <v>978</v>
      </c>
      <c r="C291" s="62" t="s">
        <v>1790</v>
      </c>
      <c r="D291" s="63"/>
      <c r="E291" s="56" t="s">
        <v>1798</v>
      </c>
      <c r="F291" s="75"/>
      <c r="G291" s="75" t="s">
        <v>1789</v>
      </c>
      <c r="H291" s="9"/>
      <c r="I291" s="60">
        <v>124.07710156960268</v>
      </c>
      <c r="J291" s="60">
        <v>113.01290142963811</v>
      </c>
      <c r="K291" s="60">
        <v>158.85030200949132</v>
      </c>
      <c r="L291" s="47">
        <v>1662.454143465633</v>
      </c>
      <c r="M291" s="47">
        <v>1705.5788675831482</v>
      </c>
      <c r="N291" s="47">
        <v>1740.8827089340382</v>
      </c>
      <c r="O291" s="59">
        <v>16.042975245792004</v>
      </c>
      <c r="P291" s="59">
        <v>219.65751703839197</v>
      </c>
      <c r="Q291" s="59">
        <v>130.81429885243008</v>
      </c>
      <c r="R291" s="58"/>
      <c r="S291" s="66" t="s">
        <v>49</v>
      </c>
      <c r="T291" s="8">
        <v>6.5834695706321202</v>
      </c>
      <c r="U291" s="13" t="s">
        <v>127</v>
      </c>
      <c r="V291" s="8">
        <v>9.4446260941761597</v>
      </c>
      <c r="W291" s="13" t="s">
        <v>127</v>
      </c>
      <c r="X291" s="8">
        <v>10</v>
      </c>
      <c r="Y291" s="78" t="s">
        <v>3549</v>
      </c>
      <c r="Z291" s="8">
        <v>63.038550784801338</v>
      </c>
      <c r="AA291" s="246" t="s">
        <v>222</v>
      </c>
      <c r="AB291" s="8">
        <v>26.266062827000557</v>
      </c>
      <c r="AC291" s="13" t="s">
        <v>127</v>
      </c>
      <c r="AD291" s="70" t="s">
        <v>23</v>
      </c>
      <c r="AE291" s="8">
        <v>13.69181923384237</v>
      </c>
      <c r="AF291" s="8">
        <v>7.6</v>
      </c>
      <c r="AG291" s="75" t="s">
        <v>49</v>
      </c>
      <c r="AH291" s="77" t="s">
        <v>23</v>
      </c>
      <c r="AI291" s="8">
        <v>13.244696695050065</v>
      </c>
      <c r="AJ291" s="8">
        <v>8.4333333333333336</v>
      </c>
      <c r="AK291" s="13" t="s">
        <v>127</v>
      </c>
      <c r="AL291" s="49" t="s">
        <v>222</v>
      </c>
      <c r="AM291" s="8">
        <v>12.700388042464752</v>
      </c>
      <c r="AN291" s="8">
        <v>12.4</v>
      </c>
      <c r="AO291" s="66" t="s">
        <v>49</v>
      </c>
      <c r="AP291" s="246" t="s">
        <v>222</v>
      </c>
      <c r="AQ291" s="8">
        <v>12.234792551436881</v>
      </c>
      <c r="AR291" s="8">
        <v>14.299999999999999</v>
      </c>
      <c r="AS291" s="13" t="s">
        <v>127</v>
      </c>
      <c r="AT291" s="69" t="s">
        <v>1476</v>
      </c>
      <c r="AU291" s="8">
        <v>11.367183634606407</v>
      </c>
      <c r="AV291" s="8">
        <v>9.6999999999999993</v>
      </c>
      <c r="AW291" s="58"/>
      <c r="AX291" s="66" t="s">
        <v>49</v>
      </c>
      <c r="AY291" s="8">
        <v>5.8390069612145048</v>
      </c>
      <c r="AZ291" s="13" t="s">
        <v>127</v>
      </c>
      <c r="BA291" s="8">
        <v>3.9034041767287029</v>
      </c>
      <c r="BB291" s="75" t="s">
        <v>49</v>
      </c>
      <c r="BC291" s="8">
        <v>4</v>
      </c>
      <c r="BD291" s="69" t="s">
        <v>5553</v>
      </c>
      <c r="BE291" s="8">
        <v>81.65011602024174</v>
      </c>
      <c r="BF291" s="77" t="s">
        <v>23</v>
      </c>
      <c r="BG291" s="8">
        <v>1.4717020883643515</v>
      </c>
      <c r="BH291" s="75" t="s">
        <v>49</v>
      </c>
      <c r="BI291" s="77" t="s">
        <v>23</v>
      </c>
      <c r="BJ291" s="8">
        <v>8.153992438948757</v>
      </c>
      <c r="BK291" s="8">
        <v>13.5</v>
      </c>
      <c r="BL291" s="75" t="s">
        <v>49</v>
      </c>
      <c r="BM291" s="246" t="s">
        <v>222</v>
      </c>
      <c r="BN291" s="8">
        <v>7.8401667643344082</v>
      </c>
      <c r="BO291" s="8">
        <v>16</v>
      </c>
      <c r="BP291" s="75" t="s">
        <v>49</v>
      </c>
      <c r="BQ291" s="69" t="s">
        <v>1476</v>
      </c>
      <c r="BR291" s="8">
        <v>6.6685802682088946</v>
      </c>
      <c r="BS291" s="8">
        <v>21</v>
      </c>
      <c r="BT291" s="13" t="s">
        <v>127</v>
      </c>
      <c r="BU291" s="77" t="s">
        <v>23</v>
      </c>
      <c r="BV291" s="8">
        <v>6.5834695706321202</v>
      </c>
      <c r="BW291" s="8">
        <v>26</v>
      </c>
      <c r="BX291" s="13" t="s">
        <v>127</v>
      </c>
      <c r="BY291" s="246" t="s">
        <v>222</v>
      </c>
      <c r="BZ291" s="8">
        <v>6.4113626232936394</v>
      </c>
      <c r="CA291" s="8">
        <v>31</v>
      </c>
      <c r="CB291" s="8"/>
      <c r="CC291" s="59" t="s">
        <v>4538</v>
      </c>
      <c r="CD291" s="59" t="s">
        <v>4539</v>
      </c>
      <c r="CE291" s="555">
        <v>119.13927079881496</v>
      </c>
      <c r="CF291" s="555">
        <v>99.603601146410924</v>
      </c>
      <c r="CG291" s="555"/>
      <c r="CH291" s="555"/>
      <c r="CI291" s="408"/>
      <c r="CJ291" s="408"/>
      <c r="CK291" s="7"/>
      <c r="CL291" s="8"/>
      <c r="CM291" s="8"/>
      <c r="CN291" s="8"/>
    </row>
    <row r="292" spans="1:92" x14ac:dyDescent="0.45">
      <c r="A292" s="9">
        <v>264</v>
      </c>
      <c r="B292" s="9" t="s">
        <v>3933</v>
      </c>
      <c r="C292" s="62" t="s">
        <v>1812</v>
      </c>
      <c r="D292" s="56" t="s">
        <v>1798</v>
      </c>
      <c r="E292" s="245" t="s">
        <v>1908</v>
      </c>
      <c r="F292" s="74" t="s">
        <v>1792</v>
      </c>
      <c r="G292" s="224" t="s">
        <v>1800</v>
      </c>
      <c r="H292" s="75" t="s">
        <v>1789</v>
      </c>
      <c r="I292" s="60">
        <v>124.07710156960268</v>
      </c>
      <c r="J292" s="60">
        <v>113.01290142963811</v>
      </c>
      <c r="K292" s="60">
        <v>158.85030200949132</v>
      </c>
      <c r="L292" s="47">
        <v>1662.454143465633</v>
      </c>
      <c r="M292" s="47">
        <v>1705.5788675831482</v>
      </c>
      <c r="N292" s="47">
        <v>1740.8827089340382</v>
      </c>
      <c r="O292" s="59">
        <v>16.042975245792004</v>
      </c>
      <c r="P292" s="59">
        <v>219.65915011647752</v>
      </c>
      <c r="Q292" s="59">
        <v>132.18464381658558</v>
      </c>
      <c r="R292" s="58"/>
      <c r="S292" s="65" t="s">
        <v>20</v>
      </c>
      <c r="T292" s="8">
        <v>9.9335513130113924</v>
      </c>
      <c r="U292" s="65" t="s">
        <v>20</v>
      </c>
      <c r="V292" s="8">
        <v>9.0305011936467192</v>
      </c>
      <c r="W292" s="65" t="s">
        <v>20</v>
      </c>
      <c r="X292" s="8">
        <v>12.727</v>
      </c>
      <c r="Y292" s="61" t="s">
        <v>250</v>
      </c>
      <c r="Z292" s="8">
        <v>81.65011602024174</v>
      </c>
      <c r="AA292" s="61" t="s">
        <v>250</v>
      </c>
      <c r="AB292" s="8">
        <v>26.338747103303785</v>
      </c>
      <c r="AC292" s="65" t="s">
        <v>20</v>
      </c>
      <c r="AD292" s="13" t="s">
        <v>1466</v>
      </c>
      <c r="AE292" s="8">
        <v>13.69192102780892</v>
      </c>
      <c r="AF292" s="8">
        <v>4.519047619047619</v>
      </c>
      <c r="AG292" s="74" t="s">
        <v>20</v>
      </c>
      <c r="AH292" s="61" t="s">
        <v>250</v>
      </c>
      <c r="AI292" s="8">
        <v>13.539371976834696</v>
      </c>
      <c r="AJ292" s="8">
        <v>11.9</v>
      </c>
      <c r="AK292" s="66" t="s">
        <v>272</v>
      </c>
      <c r="AL292" s="52" t="s">
        <v>250</v>
      </c>
      <c r="AM292" s="8">
        <v>13.050248636838178</v>
      </c>
      <c r="AN292" s="8">
        <v>11.6</v>
      </c>
      <c r="AO292" s="66" t="s">
        <v>272</v>
      </c>
      <c r="AP292" s="62" t="s">
        <v>1466</v>
      </c>
      <c r="AQ292" s="8">
        <v>13.042863448929467</v>
      </c>
      <c r="AR292" s="8">
        <v>4.677777777777778</v>
      </c>
      <c r="AS292" s="65" t="s">
        <v>20</v>
      </c>
      <c r="AT292" s="69" t="s">
        <v>1476</v>
      </c>
      <c r="AU292" s="8">
        <v>11.417361561571093</v>
      </c>
      <c r="AV292" s="8">
        <v>8.6285714285714299</v>
      </c>
      <c r="AW292" s="58"/>
      <c r="AX292" s="65" t="s">
        <v>20</v>
      </c>
      <c r="AY292" s="8">
        <v>5.8390069612145048</v>
      </c>
      <c r="AZ292" s="66" t="s">
        <v>272</v>
      </c>
      <c r="BA292" s="8">
        <v>3.4195034806072524</v>
      </c>
      <c r="BB292" s="74" t="s">
        <v>20</v>
      </c>
      <c r="BC292" s="8">
        <v>4.3333333333333002</v>
      </c>
      <c r="BD292" s="52" t="s">
        <v>250</v>
      </c>
      <c r="BE292" s="8">
        <v>105.84515082631427</v>
      </c>
      <c r="BF292" s="62" t="s">
        <v>1466</v>
      </c>
      <c r="BG292" s="8">
        <v>1.6876595295592587</v>
      </c>
      <c r="BH292" s="74" t="s">
        <v>20</v>
      </c>
      <c r="BI292" s="62" t="s">
        <v>1466</v>
      </c>
      <c r="BJ292" s="8">
        <v>8.2394095728133081</v>
      </c>
      <c r="BK292" s="8">
        <v>9.0769230769230766</v>
      </c>
      <c r="BL292" s="75" t="s">
        <v>272</v>
      </c>
      <c r="BM292" s="62" t="s">
        <v>1466</v>
      </c>
      <c r="BN292" s="8">
        <v>7.8128124322362096</v>
      </c>
      <c r="BO292" s="8">
        <v>12.666666666666666</v>
      </c>
      <c r="BP292" s="74" t="s">
        <v>20</v>
      </c>
      <c r="BQ292" s="52" t="s">
        <v>250</v>
      </c>
      <c r="BR292" s="8">
        <v>7.6214810203074519</v>
      </c>
      <c r="BS292" s="8">
        <v>18.307692307692307</v>
      </c>
      <c r="BT292" s="66" t="s">
        <v>272</v>
      </c>
      <c r="BU292" s="61" t="s">
        <v>250</v>
      </c>
      <c r="BV292" s="8">
        <v>7.3589514554421376</v>
      </c>
      <c r="BW292" s="8">
        <v>26</v>
      </c>
      <c r="BX292" s="66" t="s">
        <v>272</v>
      </c>
      <c r="BY292" s="78" t="s">
        <v>1476</v>
      </c>
      <c r="BZ292" s="8">
        <v>6.2471159820398237</v>
      </c>
      <c r="CA292" s="8">
        <v>27.666666666666668</v>
      </c>
      <c r="CB292" s="8"/>
      <c r="CC292" s="59" t="s">
        <v>4540</v>
      </c>
      <c r="CD292" s="59" t="s">
        <v>4541</v>
      </c>
      <c r="CE292" s="555">
        <v>120.17903670342645</v>
      </c>
      <c r="CF292" s="555">
        <v>100.47287311487415</v>
      </c>
      <c r="CG292" s="555"/>
      <c r="CH292" s="555"/>
      <c r="CI292" s="408"/>
      <c r="CJ292" s="408"/>
      <c r="CK292" s="7"/>
      <c r="CL292" s="8"/>
      <c r="CM292" s="8"/>
      <c r="CN292" s="8"/>
    </row>
    <row r="293" spans="1:92" x14ac:dyDescent="0.45">
      <c r="A293" s="9">
        <v>265</v>
      </c>
      <c r="B293" s="9" t="s">
        <v>975</v>
      </c>
      <c r="C293" s="245" t="s">
        <v>1788</v>
      </c>
      <c r="D293" s="63"/>
      <c r="E293" s="243" t="s">
        <v>1902</v>
      </c>
      <c r="F293" s="56" t="s">
        <v>1903</v>
      </c>
      <c r="G293" s="224"/>
      <c r="H293" s="9"/>
      <c r="I293" s="60">
        <v>71.127000899772241</v>
      </c>
      <c r="J293" s="60">
        <v>58.482200739812725</v>
      </c>
      <c r="K293" s="60">
        <v>113.01290142963811</v>
      </c>
      <c r="L293" s="47">
        <v>578.24297182725718</v>
      </c>
      <c r="M293" s="47">
        <v>604.58516427436166</v>
      </c>
      <c r="N293" s="47">
        <v>626.52035364362871</v>
      </c>
      <c r="O293" s="59">
        <v>6.243363071178635</v>
      </c>
      <c r="P293" s="59">
        <v>38.702653356074144</v>
      </c>
      <c r="Q293" s="59">
        <v>19.274495939009341</v>
      </c>
      <c r="R293" s="58"/>
      <c r="S293" s="67" t="s">
        <v>38</v>
      </c>
      <c r="T293" s="8">
        <v>3.1338100269931672</v>
      </c>
      <c r="U293" s="67" t="s">
        <v>38</v>
      </c>
      <c r="V293" s="8">
        <v>6.2676200539863345</v>
      </c>
      <c r="W293" s="67" t="s">
        <v>38</v>
      </c>
      <c r="X293" s="8">
        <v>12</v>
      </c>
      <c r="Y293" s="62" t="s">
        <v>640</v>
      </c>
      <c r="Z293" s="8">
        <v>13.447225157460142</v>
      </c>
      <c r="AA293" s="62" t="s">
        <v>640</v>
      </c>
      <c r="AB293" s="8">
        <v>6.1123750715727914</v>
      </c>
      <c r="AC293" s="67" t="s">
        <v>38</v>
      </c>
      <c r="AD293" s="13" t="s">
        <v>640</v>
      </c>
      <c r="AE293" s="8">
        <v>6.1990073162232067</v>
      </c>
      <c r="AF293" s="8">
        <v>4.9777777777777779</v>
      </c>
      <c r="AG293" s="62" t="s">
        <v>127</v>
      </c>
      <c r="AH293" s="62" t="s">
        <v>640</v>
      </c>
      <c r="AI293" s="8">
        <v>5.7774202362811176</v>
      </c>
      <c r="AJ293" s="8">
        <v>5.5333333333333332</v>
      </c>
      <c r="AK293" s="70"/>
      <c r="AL293" s="70"/>
      <c r="AM293" s="8"/>
      <c r="AN293" s="8"/>
      <c r="AO293" s="70"/>
      <c r="AP293" s="76"/>
      <c r="AQ293" s="8"/>
      <c r="AR293" s="8"/>
      <c r="AS293" s="50"/>
      <c r="AT293" s="69"/>
      <c r="AU293" s="8"/>
      <c r="AV293" s="8"/>
      <c r="AW293" s="58"/>
      <c r="AX293" s="67" t="s">
        <v>38</v>
      </c>
      <c r="AY293" s="8">
        <v>2.6643718210546705</v>
      </c>
      <c r="AZ293" s="67" t="s">
        <v>38</v>
      </c>
      <c r="BA293" s="8">
        <v>2.6643718210546705</v>
      </c>
      <c r="BB293" s="245" t="s">
        <v>38</v>
      </c>
      <c r="BC293" s="8">
        <v>3</v>
      </c>
      <c r="BD293" s="13" t="s">
        <v>640</v>
      </c>
      <c r="BE293" s="8">
        <v>17.181392704698187</v>
      </c>
      <c r="BF293" s="62" t="s">
        <v>640</v>
      </c>
      <c r="BG293" s="8">
        <v>0.17181392704698187</v>
      </c>
      <c r="BH293" s="245" t="s">
        <v>38</v>
      </c>
      <c r="BI293" s="62" t="s">
        <v>640</v>
      </c>
      <c r="BJ293" s="8">
        <v>3.0871976720345788</v>
      </c>
      <c r="BK293" s="8">
        <v>34.333333333333336</v>
      </c>
      <c r="BL293" s="62" t="s">
        <v>127</v>
      </c>
      <c r="BM293" s="62" t="s">
        <v>640</v>
      </c>
      <c r="BN293" s="8">
        <v>2.6770631094505122</v>
      </c>
      <c r="BO293" s="8">
        <v>51</v>
      </c>
      <c r="BP293" s="76"/>
      <c r="BQ293" s="71"/>
      <c r="BR293" s="8"/>
      <c r="BS293" s="8"/>
      <c r="BT293" s="71"/>
      <c r="BU293" s="74"/>
      <c r="BV293" s="8"/>
      <c r="BW293" s="8"/>
      <c r="BX293" s="50"/>
      <c r="BY293" s="76"/>
      <c r="BZ293" s="8"/>
      <c r="CA293" s="8"/>
      <c r="CB293" s="8"/>
      <c r="CC293" s="59"/>
      <c r="CD293" s="59"/>
      <c r="CE293" s="555"/>
      <c r="CF293" s="555"/>
      <c r="CG293" s="555"/>
      <c r="CH293" s="555"/>
      <c r="CI293" s="408"/>
      <c r="CJ293" s="408"/>
      <c r="CK293" s="7"/>
      <c r="CL293" s="8"/>
      <c r="CM293" s="8"/>
      <c r="CN293" s="8"/>
    </row>
    <row r="294" spans="1:92" x14ac:dyDescent="0.45">
      <c r="A294" s="9">
        <v>266</v>
      </c>
      <c r="B294" s="9" t="s">
        <v>974</v>
      </c>
      <c r="C294" s="245" t="s">
        <v>1788</v>
      </c>
      <c r="D294" s="63"/>
      <c r="E294" s="243" t="s">
        <v>1902</v>
      </c>
      <c r="F294" s="56" t="s">
        <v>1903</v>
      </c>
      <c r="G294" s="224"/>
      <c r="H294" s="9"/>
      <c r="I294" s="60">
        <v>59.272500749810199</v>
      </c>
      <c r="J294" s="60">
        <v>72.707600919767174</v>
      </c>
      <c r="K294" s="60">
        <v>120.12560151961533</v>
      </c>
      <c r="L294" s="47">
        <v>553.93772863738059</v>
      </c>
      <c r="M294" s="47">
        <v>644.73180387959303</v>
      </c>
      <c r="N294" s="47">
        <v>727.97021834618022</v>
      </c>
      <c r="O294" s="59">
        <v>8.1335417991735088</v>
      </c>
      <c r="P294" s="59">
        <v>43.801834944215834</v>
      </c>
      <c r="Q294" s="59">
        <v>22.280466389699249</v>
      </c>
      <c r="R294" s="58"/>
      <c r="S294" s="67" t="s">
        <v>38</v>
      </c>
      <c r="T294" s="8">
        <v>2.778175022494306</v>
      </c>
      <c r="U294" s="67" t="s">
        <v>38</v>
      </c>
      <c r="V294" s="8">
        <v>5.5563500449886121</v>
      </c>
      <c r="W294" s="67" t="s">
        <v>38</v>
      </c>
      <c r="X294" s="8">
        <v>12</v>
      </c>
      <c r="Y294" s="62" t="s">
        <v>640</v>
      </c>
      <c r="Z294" s="8">
        <v>11.372687631216785</v>
      </c>
      <c r="AA294" s="62" t="s">
        <v>640</v>
      </c>
      <c r="AB294" s="8">
        <v>5.1694034687349015</v>
      </c>
      <c r="AC294" s="67" t="s">
        <v>38</v>
      </c>
      <c r="AD294" s="13" t="s">
        <v>640</v>
      </c>
      <c r="AE294" s="8">
        <v>5.3853334778050526</v>
      </c>
      <c r="AF294" s="8">
        <v>4.9777777777777779</v>
      </c>
      <c r="AG294" s="61" t="s">
        <v>92</v>
      </c>
      <c r="AH294" s="62" t="s">
        <v>640</v>
      </c>
      <c r="AI294" s="8">
        <v>4.5857598129009221</v>
      </c>
      <c r="AJ294" s="8">
        <v>5.0571428571428569</v>
      </c>
      <c r="AK294" s="67"/>
      <c r="AL294" s="67"/>
      <c r="AM294" s="8"/>
      <c r="AN294" s="8"/>
      <c r="AO294" s="67"/>
      <c r="AP294" s="76"/>
      <c r="AQ294" s="8"/>
      <c r="AR294" s="8"/>
      <c r="AS294" s="67"/>
      <c r="AT294" s="14"/>
      <c r="AU294" s="8"/>
      <c r="AV294" s="8"/>
      <c r="AW294" s="58"/>
      <c r="AX294" s="67" t="s">
        <v>38</v>
      </c>
      <c r="AY294" s="8">
        <v>2.3869765175455586</v>
      </c>
      <c r="AZ294" s="67" t="s">
        <v>38</v>
      </c>
      <c r="BA294" s="8">
        <v>2.3869765175455586</v>
      </c>
      <c r="BB294" s="61" t="s">
        <v>3530</v>
      </c>
      <c r="BC294" s="8">
        <v>3</v>
      </c>
      <c r="BD294" s="13" t="s">
        <v>640</v>
      </c>
      <c r="BE294" s="8">
        <v>14.484493920581821</v>
      </c>
      <c r="BF294" s="62" t="s">
        <v>640</v>
      </c>
      <c r="BG294" s="8">
        <v>0.1448449392058182</v>
      </c>
      <c r="BH294" s="245" t="s">
        <v>38</v>
      </c>
      <c r="BI294" s="62" t="s">
        <v>640</v>
      </c>
      <c r="BJ294" s="8">
        <v>2.739331393362149</v>
      </c>
      <c r="BK294" s="8">
        <v>34.333333333333336</v>
      </c>
      <c r="BL294" s="61" t="s">
        <v>92</v>
      </c>
      <c r="BM294" s="62" t="s">
        <v>640</v>
      </c>
      <c r="BN294" s="8">
        <v>1.4683899999301981</v>
      </c>
      <c r="BO294" s="8">
        <v>34.333333333333336</v>
      </c>
      <c r="BP294" s="76"/>
      <c r="BQ294" s="14"/>
      <c r="BR294" s="8"/>
      <c r="BS294" s="8"/>
      <c r="BT294" s="67"/>
      <c r="BU294" s="74"/>
      <c r="BV294" s="8"/>
      <c r="BW294" s="8"/>
      <c r="BX294" s="67"/>
      <c r="BY294" s="76"/>
      <c r="BZ294" s="8"/>
      <c r="CA294" s="8"/>
      <c r="CB294" s="8"/>
      <c r="CC294" s="59"/>
      <c r="CD294" s="59"/>
      <c r="CE294" s="555"/>
      <c r="CF294" s="555"/>
      <c r="CG294" s="555"/>
      <c r="CH294" s="555"/>
      <c r="CI294" s="408"/>
      <c r="CJ294" s="408"/>
      <c r="CK294" s="7"/>
      <c r="CL294" s="8"/>
      <c r="CM294" s="8"/>
      <c r="CN294" s="8"/>
    </row>
    <row r="295" spans="1:92" x14ac:dyDescent="0.45">
      <c r="A295" s="9">
        <v>267</v>
      </c>
      <c r="B295" s="9" t="s">
        <v>973</v>
      </c>
      <c r="C295" s="243" t="s">
        <v>1809</v>
      </c>
      <c r="D295" s="54" t="s">
        <v>1806</v>
      </c>
      <c r="E295" s="243" t="s">
        <v>1904</v>
      </c>
      <c r="F295" s="245" t="s">
        <v>1788</v>
      </c>
      <c r="G295" s="56" t="s">
        <v>1865</v>
      </c>
      <c r="H295" s="78" t="s">
        <v>1793</v>
      </c>
      <c r="I295" s="60">
        <v>161.22120203948373</v>
      </c>
      <c r="J295" s="60">
        <v>89.303901129714035</v>
      </c>
      <c r="K295" s="60">
        <v>134.35100169956979</v>
      </c>
      <c r="L295" s="47">
        <v>1765.9476482809755</v>
      </c>
      <c r="M295" s="47">
        <v>1552.466829682144</v>
      </c>
      <c r="N295" s="47">
        <v>1400.4188044611183</v>
      </c>
      <c r="O295" s="59">
        <v>10.985660419439448</v>
      </c>
      <c r="P295" s="59">
        <v>181.7052810742619</v>
      </c>
      <c r="Q295" s="59">
        <v>101.72717277657938</v>
      </c>
      <c r="R295" s="58"/>
      <c r="S295" s="67" t="s">
        <v>1509</v>
      </c>
      <c r="T295" s="8">
        <v>15.509908183553534</v>
      </c>
      <c r="U295" s="67" t="s">
        <v>1509</v>
      </c>
      <c r="V295" s="8">
        <v>10.33993878903569</v>
      </c>
      <c r="W295" s="67" t="s">
        <v>10</v>
      </c>
      <c r="X295" s="8">
        <v>12.727</v>
      </c>
      <c r="Y295" s="245" t="s">
        <v>126</v>
      </c>
      <c r="Z295" s="8">
        <v>88.059449101321206</v>
      </c>
      <c r="AA295" s="245" t="s">
        <v>126</v>
      </c>
      <c r="AB295" s="8">
        <v>23.799851108465191</v>
      </c>
      <c r="AC295" s="67" t="s">
        <v>10</v>
      </c>
      <c r="AD295" s="67" t="s">
        <v>126</v>
      </c>
      <c r="AE295" s="8">
        <v>16.540223722256069</v>
      </c>
      <c r="AF295" s="8">
        <v>7.628571428571429</v>
      </c>
      <c r="AG295" s="245" t="s">
        <v>1509</v>
      </c>
      <c r="AH295" s="245" t="s">
        <v>126</v>
      </c>
      <c r="AI295" s="8">
        <v>16.064269315689611</v>
      </c>
      <c r="AJ295" s="8">
        <v>8.7000000000000011</v>
      </c>
      <c r="AK295" s="67" t="s">
        <v>10</v>
      </c>
      <c r="AL295" s="67" t="s">
        <v>1495</v>
      </c>
      <c r="AM295" s="8">
        <v>14.895513248731707</v>
      </c>
      <c r="AN295" s="8">
        <v>6.3190476190476197</v>
      </c>
      <c r="AO295" s="67" t="s">
        <v>1509</v>
      </c>
      <c r="AP295" s="245" t="s">
        <v>1495</v>
      </c>
      <c r="AQ295" s="8">
        <v>14.670052249294143</v>
      </c>
      <c r="AR295" s="8">
        <v>7.0333333333333332</v>
      </c>
      <c r="AS295" s="67" t="s">
        <v>10</v>
      </c>
      <c r="AT295" s="14" t="s">
        <v>210</v>
      </c>
      <c r="AU295" s="8">
        <v>14.657526556006996</v>
      </c>
      <c r="AV295" s="8">
        <v>6.628571428571429</v>
      </c>
      <c r="AW295" s="58"/>
      <c r="AX295" s="67" t="s">
        <v>1509</v>
      </c>
      <c r="AY295" s="8">
        <v>12.317728383171758</v>
      </c>
      <c r="AZ295" s="67" t="s">
        <v>1509</v>
      </c>
      <c r="BA295" s="8">
        <v>4.1059094610572524</v>
      </c>
      <c r="BB295" s="245" t="s">
        <v>10</v>
      </c>
      <c r="BC295" s="8">
        <v>3.6666666666666998</v>
      </c>
      <c r="BD295" s="67" t="s">
        <v>126</v>
      </c>
      <c r="BE295" s="8">
        <v>114.17728383171757</v>
      </c>
      <c r="BF295" s="245" t="s">
        <v>126</v>
      </c>
      <c r="BG295" s="8">
        <v>1.9029547305286263</v>
      </c>
      <c r="BH295" s="245" t="s">
        <v>10</v>
      </c>
      <c r="BI295" s="245" t="s">
        <v>126</v>
      </c>
      <c r="BJ295" s="8">
        <v>9.2599961124385537</v>
      </c>
      <c r="BK295" s="8">
        <v>17.363636363636363</v>
      </c>
      <c r="BL295" s="245" t="s">
        <v>1509</v>
      </c>
      <c r="BM295" s="245" t="s">
        <v>126</v>
      </c>
      <c r="BN295" s="8">
        <v>8.7897977321491805</v>
      </c>
      <c r="BO295" s="8">
        <v>23.5</v>
      </c>
      <c r="BP295" s="245" t="s">
        <v>1509</v>
      </c>
      <c r="BQ295" s="14" t="s">
        <v>210</v>
      </c>
      <c r="BR295" s="8">
        <v>7.4513713382096753</v>
      </c>
      <c r="BS295" s="8">
        <v>21.625</v>
      </c>
      <c r="BT295" s="67" t="s">
        <v>10</v>
      </c>
      <c r="BU295" s="243" t="s">
        <v>210</v>
      </c>
      <c r="BV295" s="8">
        <v>7.4485802394823484</v>
      </c>
      <c r="BW295" s="8">
        <v>16</v>
      </c>
      <c r="BX295" s="67" t="s">
        <v>1509</v>
      </c>
      <c r="BY295" s="245" t="s">
        <v>1495</v>
      </c>
      <c r="BZ295" s="8">
        <v>7.0979504375496463</v>
      </c>
      <c r="CA295" s="8">
        <v>17.875</v>
      </c>
      <c r="CB295" s="8"/>
      <c r="CC295" s="59" t="s">
        <v>4542</v>
      </c>
      <c r="CD295" s="59" t="s">
        <v>4543</v>
      </c>
      <c r="CE295" s="555">
        <v>83.037462342599028</v>
      </c>
      <c r="CF295" s="555">
        <v>75.466642115706492</v>
      </c>
      <c r="CG295" s="555"/>
      <c r="CH295" s="555"/>
      <c r="CI295" s="408"/>
      <c r="CJ295" s="408"/>
      <c r="CK295" s="7"/>
      <c r="CL295" s="8"/>
      <c r="CM295" s="8"/>
      <c r="CN295" s="8"/>
    </row>
    <row r="296" spans="1:92" x14ac:dyDescent="0.45">
      <c r="A296" s="9">
        <v>268</v>
      </c>
      <c r="B296" s="9" t="s">
        <v>970</v>
      </c>
      <c r="C296" s="245" t="s">
        <v>1788</v>
      </c>
      <c r="D296" s="63"/>
      <c r="E296" s="243" t="s">
        <v>1902</v>
      </c>
      <c r="F296" s="56" t="s">
        <v>1903</v>
      </c>
      <c r="G296" s="224"/>
      <c r="H296" s="9"/>
      <c r="I296" s="60">
        <v>59.272500749810199</v>
      </c>
      <c r="J296" s="60">
        <v>72.707600919767174</v>
      </c>
      <c r="K296" s="60">
        <v>120.12560151961533</v>
      </c>
      <c r="L296" s="47">
        <v>553.93772863738059</v>
      </c>
      <c r="M296" s="47">
        <v>644.73180387959303</v>
      </c>
      <c r="N296" s="47">
        <v>727.97021834618022</v>
      </c>
      <c r="O296" s="59">
        <v>8.1335417991735088</v>
      </c>
      <c r="P296" s="59">
        <v>43.801834944215834</v>
      </c>
      <c r="Q296" s="59">
        <v>22.280466389699249</v>
      </c>
      <c r="R296" s="58"/>
      <c r="S296" s="67" t="s">
        <v>38</v>
      </c>
      <c r="T296" s="8">
        <v>2.778175022494306</v>
      </c>
      <c r="U296" s="67" t="s">
        <v>38</v>
      </c>
      <c r="V296" s="8">
        <v>5.5563500449886121</v>
      </c>
      <c r="W296" s="67" t="s">
        <v>38</v>
      </c>
      <c r="X296" s="8">
        <v>12</v>
      </c>
      <c r="Y296" s="62" t="s">
        <v>640</v>
      </c>
      <c r="Z296" s="8">
        <v>11.372687631216785</v>
      </c>
      <c r="AA296" s="62" t="s">
        <v>640</v>
      </c>
      <c r="AB296" s="8">
        <v>5.1694034687349015</v>
      </c>
      <c r="AC296" s="67" t="s">
        <v>38</v>
      </c>
      <c r="AD296" s="13" t="s">
        <v>640</v>
      </c>
      <c r="AE296" s="8">
        <v>5.3853334778050526</v>
      </c>
      <c r="AF296" s="8">
        <v>4.9777777777777779</v>
      </c>
      <c r="AG296" s="61" t="s">
        <v>92</v>
      </c>
      <c r="AH296" s="62" t="s">
        <v>640</v>
      </c>
      <c r="AI296" s="8">
        <v>4.5857598129009221</v>
      </c>
      <c r="AJ296" s="8">
        <v>5.0571428571428569</v>
      </c>
      <c r="AK296" s="67"/>
      <c r="AL296" s="67"/>
      <c r="AM296" s="8"/>
      <c r="AN296" s="8"/>
      <c r="AO296" s="55"/>
      <c r="AP296" s="76"/>
      <c r="AQ296" s="8"/>
      <c r="AR296" s="8"/>
      <c r="AS296" s="55"/>
      <c r="AT296" s="67"/>
      <c r="AU296" s="8"/>
      <c r="AV296" s="8"/>
      <c r="AW296" s="58"/>
      <c r="AX296" s="67" t="s">
        <v>38</v>
      </c>
      <c r="AY296" s="8">
        <v>2.3869765175455586</v>
      </c>
      <c r="AZ296" s="67" t="s">
        <v>38</v>
      </c>
      <c r="BA296" s="8">
        <v>2.3869765175455586</v>
      </c>
      <c r="BB296" s="61" t="s">
        <v>3530</v>
      </c>
      <c r="BC296" s="8">
        <v>3</v>
      </c>
      <c r="BD296" s="13" t="s">
        <v>640</v>
      </c>
      <c r="BE296" s="8">
        <v>14.484493920581821</v>
      </c>
      <c r="BF296" s="62" t="s">
        <v>640</v>
      </c>
      <c r="BG296" s="8">
        <v>0.1448449392058182</v>
      </c>
      <c r="BH296" s="245" t="s">
        <v>38</v>
      </c>
      <c r="BI296" s="62" t="s">
        <v>640</v>
      </c>
      <c r="BJ296" s="8">
        <v>2.739331393362149</v>
      </c>
      <c r="BK296" s="8">
        <v>34.333333333333336</v>
      </c>
      <c r="BL296" s="61" t="s">
        <v>92</v>
      </c>
      <c r="BM296" s="62" t="s">
        <v>640</v>
      </c>
      <c r="BN296" s="8">
        <v>1.4683899999301981</v>
      </c>
      <c r="BO296" s="8">
        <v>34.333333333333336</v>
      </c>
      <c r="BP296" s="76"/>
      <c r="BQ296" s="52"/>
      <c r="BR296" s="8"/>
      <c r="BS296" s="8"/>
      <c r="BT296" s="67"/>
      <c r="BU296" s="74"/>
      <c r="BV296" s="8"/>
      <c r="BW296" s="8"/>
      <c r="BX296" s="55"/>
      <c r="BY296" s="76"/>
      <c r="BZ296" s="8"/>
      <c r="CA296" s="8"/>
      <c r="CB296" s="8"/>
      <c r="CC296" s="59"/>
      <c r="CD296" s="59"/>
      <c r="CE296" s="555"/>
      <c r="CF296" s="555"/>
      <c r="CG296" s="555"/>
      <c r="CH296" s="555"/>
      <c r="CI296" s="408"/>
      <c r="CJ296" s="408"/>
      <c r="CK296" s="555"/>
      <c r="CL296" s="8"/>
      <c r="CM296" s="8"/>
      <c r="CN296" s="8"/>
    </row>
    <row r="297" spans="1:92" x14ac:dyDescent="0.45">
      <c r="A297" s="9">
        <v>269</v>
      </c>
      <c r="B297" s="9" t="s">
        <v>969</v>
      </c>
      <c r="C297" s="61" t="s">
        <v>1810</v>
      </c>
      <c r="D297" s="63"/>
      <c r="E297" s="243" t="s">
        <v>1905</v>
      </c>
      <c r="F297" s="61" t="s">
        <v>1906</v>
      </c>
      <c r="G297" s="56" t="s">
        <v>1865</v>
      </c>
      <c r="H297" s="9"/>
      <c r="I297" s="60">
        <v>89.303901129714035</v>
      </c>
      <c r="J297" s="60">
        <v>139.88310176955207</v>
      </c>
      <c r="K297" s="60">
        <v>134.35100169956979</v>
      </c>
      <c r="L297" s="47">
        <v>1224.2595831065039</v>
      </c>
      <c r="M297" s="47">
        <v>1412.2699845845436</v>
      </c>
      <c r="N297" s="47">
        <v>1583.2631450694691</v>
      </c>
      <c r="O297" s="59">
        <v>16.444085896195244</v>
      </c>
      <c r="P297" s="59">
        <v>166.6717947894806</v>
      </c>
      <c r="Q297" s="59">
        <v>92.698717172402738</v>
      </c>
      <c r="R297" s="58"/>
      <c r="S297" s="55" t="s">
        <v>101</v>
      </c>
      <c r="T297" s="8">
        <v>9.9303901129714038</v>
      </c>
      <c r="U297" s="55" t="s">
        <v>101</v>
      </c>
      <c r="V297" s="8">
        <v>6.2064938206071272</v>
      </c>
      <c r="W297" s="67" t="s">
        <v>1509</v>
      </c>
      <c r="X297" s="8">
        <v>10</v>
      </c>
      <c r="Y297" s="245" t="s">
        <v>126</v>
      </c>
      <c r="Z297" s="8">
        <v>49.224106610045574</v>
      </c>
      <c r="AA297" s="61" t="s">
        <v>124</v>
      </c>
      <c r="AB297" s="8">
        <v>19.072118496635973</v>
      </c>
      <c r="AC297" s="67" t="s">
        <v>1509</v>
      </c>
      <c r="AD297" s="52" t="s">
        <v>124</v>
      </c>
      <c r="AE297" s="8">
        <v>10.135667974590449</v>
      </c>
      <c r="AF297" s="8">
        <v>7.3</v>
      </c>
      <c r="AG297" s="224" t="s">
        <v>101</v>
      </c>
      <c r="AH297" s="61" t="s">
        <v>124</v>
      </c>
      <c r="AI297" s="8">
        <v>10.083035753559049</v>
      </c>
      <c r="AJ297" s="8">
        <v>7.6333333333333337</v>
      </c>
      <c r="AK297" s="67" t="s">
        <v>1509</v>
      </c>
      <c r="AL297" s="67" t="s">
        <v>126</v>
      </c>
      <c r="AM297" s="8">
        <v>9.120529917504955</v>
      </c>
      <c r="AN297" s="8">
        <v>8.7000000000000011</v>
      </c>
      <c r="AO297" s="55" t="s">
        <v>101</v>
      </c>
      <c r="AP297" s="245" t="s">
        <v>126</v>
      </c>
      <c r="AQ297" s="8">
        <v>9.1135136885553791</v>
      </c>
      <c r="AR297" s="8">
        <v>9.0333333333333332</v>
      </c>
      <c r="AS297" s="55" t="s">
        <v>101</v>
      </c>
      <c r="AT297" s="67" t="s">
        <v>1495</v>
      </c>
      <c r="AU297" s="8">
        <v>8.3487985992304292</v>
      </c>
      <c r="AV297" s="8">
        <v>7.2555555555555564</v>
      </c>
      <c r="AW297" s="58"/>
      <c r="AX297" s="55" t="s">
        <v>101</v>
      </c>
      <c r="AY297" s="8">
        <v>10.28760571749026</v>
      </c>
      <c r="AZ297" s="55" t="s">
        <v>101</v>
      </c>
      <c r="BA297" s="8">
        <v>2.5719014293725651</v>
      </c>
      <c r="BB297" s="224" t="s">
        <v>101</v>
      </c>
      <c r="BC297" s="8">
        <v>3</v>
      </c>
      <c r="BD297" s="67" t="s">
        <v>126</v>
      </c>
      <c r="BE297" s="8">
        <v>63.691338593059257</v>
      </c>
      <c r="BF297" s="61" t="s">
        <v>124</v>
      </c>
      <c r="BG297" s="8">
        <v>1.134512686098831</v>
      </c>
      <c r="BH297" s="224" t="s">
        <v>101</v>
      </c>
      <c r="BI297" s="61" t="s">
        <v>124</v>
      </c>
      <c r="BJ297" s="8">
        <v>5.6372070638387344</v>
      </c>
      <c r="BK297" s="8">
        <v>17.666666666666668</v>
      </c>
      <c r="BL297" s="224" t="s">
        <v>101</v>
      </c>
      <c r="BM297" s="245" t="s">
        <v>126</v>
      </c>
      <c r="BN297" s="8">
        <v>5.4823508181195502</v>
      </c>
      <c r="BO297" s="8">
        <v>21</v>
      </c>
      <c r="BP297" s="245" t="s">
        <v>1509</v>
      </c>
      <c r="BQ297" s="52" t="s">
        <v>124</v>
      </c>
      <c r="BR297" s="8">
        <v>5.1725428316761306</v>
      </c>
      <c r="BS297" s="8">
        <v>19.75</v>
      </c>
      <c r="BT297" s="67" t="s">
        <v>1509</v>
      </c>
      <c r="BU297" s="245" t="s">
        <v>126</v>
      </c>
      <c r="BV297" s="8">
        <v>5.0302060654405825</v>
      </c>
      <c r="BW297" s="8">
        <v>23.5</v>
      </c>
      <c r="BX297" s="55" t="s">
        <v>101</v>
      </c>
      <c r="BY297" s="245" t="s">
        <v>1495</v>
      </c>
      <c r="BZ297" s="8">
        <v>4.4327619210698819</v>
      </c>
      <c r="CA297" s="8">
        <v>16</v>
      </c>
      <c r="CB297" s="8"/>
      <c r="CC297" s="59" t="s">
        <v>5676</v>
      </c>
      <c r="CD297" s="59"/>
      <c r="CE297" s="555">
        <v>92.698717172402738</v>
      </c>
      <c r="CF297" s="555">
        <v>68.232818172430242</v>
      </c>
      <c r="CG297" s="555"/>
      <c r="CH297" s="555"/>
      <c r="CI297" s="408"/>
      <c r="CJ297" s="408"/>
      <c r="CK297" s="7"/>
      <c r="CL297" s="8"/>
      <c r="CM297" s="8"/>
      <c r="CN297" s="8"/>
    </row>
    <row r="298" spans="1:92" x14ac:dyDescent="0.45">
      <c r="A298" s="9">
        <v>270</v>
      </c>
      <c r="B298" s="9" t="s">
        <v>966</v>
      </c>
      <c r="C298" s="244" t="s">
        <v>1862</v>
      </c>
      <c r="D298" s="63"/>
      <c r="E298" s="61" t="s">
        <v>2017</v>
      </c>
      <c r="F298" s="78" t="s">
        <v>1820</v>
      </c>
      <c r="G298" s="244" t="s">
        <v>1805</v>
      </c>
      <c r="H298" s="9"/>
      <c r="I298" s="60">
        <v>67.965800859782362</v>
      </c>
      <c r="J298" s="60">
        <v>72.707600919767174</v>
      </c>
      <c r="K298" s="60">
        <v>106.69050134965836</v>
      </c>
      <c r="L298" s="47">
        <v>598.60897508217806</v>
      </c>
      <c r="M298" s="47">
        <v>652.62545087304306</v>
      </c>
      <c r="N298" s="47">
        <v>699.32754103613524</v>
      </c>
      <c r="O298" s="59">
        <v>7.1846285892699324</v>
      </c>
      <c r="P298" s="59">
        <v>54.967472435934546</v>
      </c>
      <c r="Q298" s="59">
        <v>35.959607020712426</v>
      </c>
      <c r="R298" s="58"/>
      <c r="S298" s="70" t="s">
        <v>64</v>
      </c>
      <c r="T298" s="8">
        <v>6.3013324670630242</v>
      </c>
      <c r="U298" s="70" t="s">
        <v>64</v>
      </c>
      <c r="V298" s="8">
        <v>6.3013324670630242</v>
      </c>
      <c r="W298" s="71" t="s">
        <v>121</v>
      </c>
      <c r="X298" s="8">
        <v>10</v>
      </c>
      <c r="Y298" s="77" t="s">
        <v>33</v>
      </c>
      <c r="Z298" s="8">
        <v>37.701532464282472</v>
      </c>
      <c r="AA298" s="244" t="s">
        <v>1510</v>
      </c>
      <c r="AB298" s="8">
        <v>10.184613806390125</v>
      </c>
      <c r="AC298" s="71" t="s">
        <v>121</v>
      </c>
      <c r="AD298" s="70" t="s">
        <v>33</v>
      </c>
      <c r="AE298" s="8">
        <v>7.6507048002491214</v>
      </c>
      <c r="AF298" s="8">
        <v>8.9</v>
      </c>
      <c r="AG298" s="244" t="s">
        <v>121</v>
      </c>
      <c r="AH298" s="244" t="s">
        <v>1510</v>
      </c>
      <c r="AI298" s="8">
        <v>7.568903134540963</v>
      </c>
      <c r="AJ298" s="8">
        <v>5.2333333333333334</v>
      </c>
      <c r="AK298" s="70" t="s">
        <v>64</v>
      </c>
      <c r="AL298" s="70" t="s">
        <v>33</v>
      </c>
      <c r="AM298" s="8">
        <v>7.4900045356161522</v>
      </c>
      <c r="AN298" s="8">
        <v>11.042857142857143</v>
      </c>
      <c r="AO298" s="70" t="s">
        <v>64</v>
      </c>
      <c r="AP298" s="244" t="s">
        <v>1510</v>
      </c>
      <c r="AQ298" s="8">
        <v>7.4088587389654643</v>
      </c>
      <c r="AR298" s="8">
        <v>6.6619047619047613</v>
      </c>
      <c r="AS298" s="71"/>
      <c r="AT298" s="71"/>
      <c r="AU298" s="8"/>
      <c r="AV298" s="8"/>
      <c r="AW298" s="58"/>
      <c r="AX298" s="70" t="s">
        <v>64</v>
      </c>
      <c r="AY298" s="8">
        <v>6.8314657137693269</v>
      </c>
      <c r="AZ298" s="70" t="s">
        <v>64</v>
      </c>
      <c r="BA298" s="8">
        <v>3.4157328568846634</v>
      </c>
      <c r="BB298" s="244" t="s">
        <v>121</v>
      </c>
      <c r="BC298" s="8">
        <v>3</v>
      </c>
      <c r="BD298" s="70" t="s">
        <v>33</v>
      </c>
      <c r="BE298" s="8">
        <v>48.71199220356722</v>
      </c>
      <c r="BF298" s="77" t="s">
        <v>33</v>
      </c>
      <c r="BG298" s="8">
        <v>0.88567258551940398</v>
      </c>
      <c r="BH298" s="77" t="s">
        <v>64</v>
      </c>
      <c r="BI298" s="77" t="s">
        <v>33</v>
      </c>
      <c r="BJ298" s="8">
        <v>5.0050752901015958</v>
      </c>
      <c r="BK298" s="8">
        <v>28.5</v>
      </c>
      <c r="BL298" s="244" t="s">
        <v>121</v>
      </c>
      <c r="BM298" s="77" t="s">
        <v>33</v>
      </c>
      <c r="BN298" s="8">
        <v>4.9759993502972684</v>
      </c>
      <c r="BO298" s="8">
        <v>19.333333333333332</v>
      </c>
      <c r="BP298" s="77" t="s">
        <v>64</v>
      </c>
      <c r="BQ298" s="71" t="s">
        <v>1510</v>
      </c>
      <c r="BR298" s="8">
        <v>3.9318089669214684</v>
      </c>
      <c r="BS298" s="8">
        <v>21</v>
      </c>
      <c r="BT298" s="71" t="s">
        <v>121</v>
      </c>
      <c r="BU298" s="244" t="s">
        <v>1510</v>
      </c>
      <c r="BV298" s="8">
        <v>3.4040926304123018</v>
      </c>
      <c r="BW298" s="8">
        <v>14.333333333333334</v>
      </c>
      <c r="BX298" s="70"/>
      <c r="BY298" s="76"/>
      <c r="BZ298" s="8"/>
      <c r="CA298" s="8"/>
      <c r="CB298" s="8"/>
      <c r="CC298" s="59"/>
      <c r="CD298" s="59"/>
      <c r="CE298" s="555"/>
      <c r="CF298" s="555"/>
      <c r="CG298" s="555"/>
      <c r="CH298" s="555"/>
      <c r="CI298" s="408"/>
      <c r="CJ298" s="408"/>
      <c r="CK298" s="7"/>
      <c r="CL298" s="8"/>
      <c r="CM298" s="8"/>
      <c r="CN298" s="8"/>
    </row>
    <row r="299" spans="1:92" x14ac:dyDescent="0.45">
      <c r="A299" s="9">
        <v>271</v>
      </c>
      <c r="B299" s="9" t="s">
        <v>963</v>
      </c>
      <c r="C299" s="244" t="s">
        <v>1862</v>
      </c>
      <c r="D299" s="63"/>
      <c r="E299" s="61" t="s">
        <v>2017</v>
      </c>
      <c r="F299" s="78" t="s">
        <v>1820</v>
      </c>
      <c r="G299" s="244" t="s">
        <v>1805</v>
      </c>
      <c r="H299" s="9"/>
      <c r="I299" s="60">
        <v>100.3681012696786</v>
      </c>
      <c r="J299" s="60">
        <v>105.90020133966088</v>
      </c>
      <c r="K299" s="60">
        <v>134.35100169956979</v>
      </c>
      <c r="L299" s="47">
        <v>1197.194066385757</v>
      </c>
      <c r="M299" s="47">
        <v>1268.106130216878</v>
      </c>
      <c r="N299" s="47">
        <v>1327.8482301082436</v>
      </c>
      <c r="O299" s="59">
        <v>12.831742830252109</v>
      </c>
      <c r="P299" s="59">
        <v>157.61586586865172</v>
      </c>
      <c r="Q299" s="59">
        <v>94.561651258305204</v>
      </c>
      <c r="R299" s="58"/>
      <c r="S299" s="70" t="s">
        <v>64</v>
      </c>
      <c r="T299" s="8">
        <v>8.8287118990349303</v>
      </c>
      <c r="U299" s="70" t="s">
        <v>64</v>
      </c>
      <c r="V299" s="8">
        <v>8.8287118990349303</v>
      </c>
      <c r="W299" s="71" t="s">
        <v>214</v>
      </c>
      <c r="X299" s="8">
        <v>11.667</v>
      </c>
      <c r="Y299" s="77" t="s">
        <v>23</v>
      </c>
      <c r="Z299" s="8">
        <v>55.198774685626447</v>
      </c>
      <c r="AA299" s="77" t="s">
        <v>23</v>
      </c>
      <c r="AB299" s="8">
        <v>21.230297956010173</v>
      </c>
      <c r="AC299" s="71" t="s">
        <v>214</v>
      </c>
      <c r="AD299" s="70" t="s">
        <v>23</v>
      </c>
      <c r="AE299" s="8">
        <v>12.283278113792669</v>
      </c>
      <c r="AF299" s="8">
        <v>6.8857142857142861</v>
      </c>
      <c r="AG299" s="77" t="s">
        <v>64</v>
      </c>
      <c r="AH299" s="77" t="s">
        <v>23</v>
      </c>
      <c r="AI299" s="8">
        <v>12.138226066732134</v>
      </c>
      <c r="AJ299" s="8">
        <v>9.7428571428571438</v>
      </c>
      <c r="AK299" s="70" t="s">
        <v>64</v>
      </c>
      <c r="AL299" s="71" t="s">
        <v>1510</v>
      </c>
      <c r="AM299" s="8">
        <v>10.528651351698146</v>
      </c>
      <c r="AN299" s="8">
        <v>6.6619047619047613</v>
      </c>
      <c r="AO299" s="70" t="s">
        <v>64</v>
      </c>
      <c r="AP299" s="247" t="s">
        <v>189</v>
      </c>
      <c r="AQ299" s="8">
        <v>10.459577482233025</v>
      </c>
      <c r="AR299" s="8">
        <v>10.442857142857143</v>
      </c>
      <c r="AS299" s="71" t="s">
        <v>214</v>
      </c>
      <c r="AT299" s="71" t="s">
        <v>1510</v>
      </c>
      <c r="AU299" s="8">
        <v>10.02414713483404</v>
      </c>
      <c r="AV299" s="8">
        <v>4.7571428571428571</v>
      </c>
      <c r="AW299" s="58"/>
      <c r="AX299" s="70" t="s">
        <v>64</v>
      </c>
      <c r="AY299" s="8">
        <v>9.6115830889384242</v>
      </c>
      <c r="AZ299" s="70" t="s">
        <v>64</v>
      </c>
      <c r="BA299" s="8">
        <v>4.8057915444692121</v>
      </c>
      <c r="BB299" s="244" t="s">
        <v>214</v>
      </c>
      <c r="BC299" s="8">
        <v>3.6666666666666998</v>
      </c>
      <c r="BD299" s="70" t="s">
        <v>23</v>
      </c>
      <c r="BE299" s="8">
        <v>71.458407091314385</v>
      </c>
      <c r="BF299" s="77" t="s">
        <v>23</v>
      </c>
      <c r="BG299" s="8">
        <v>1.4291681418262876</v>
      </c>
      <c r="BH299" s="77" t="s">
        <v>64</v>
      </c>
      <c r="BI299" s="77" t="s">
        <v>23</v>
      </c>
      <c r="BJ299" s="8">
        <v>7.3693536808863342</v>
      </c>
      <c r="BK299" s="8">
        <v>26</v>
      </c>
      <c r="BL299" s="244" t="s">
        <v>214</v>
      </c>
      <c r="BM299" s="77" t="s">
        <v>23</v>
      </c>
      <c r="BN299" s="8">
        <v>7.1378320122102821</v>
      </c>
      <c r="BO299" s="8">
        <v>14.636363636363637</v>
      </c>
      <c r="BP299" s="77" t="s">
        <v>64</v>
      </c>
      <c r="BQ299" s="72" t="s">
        <v>189</v>
      </c>
      <c r="BR299" s="8">
        <v>6.7324423409005378</v>
      </c>
      <c r="BS299" s="8">
        <v>28.5</v>
      </c>
      <c r="BT299" s="71" t="s">
        <v>214</v>
      </c>
      <c r="BU299" s="247" t="s">
        <v>189</v>
      </c>
      <c r="BV299" s="8">
        <v>6.0018866774313571</v>
      </c>
      <c r="BW299" s="8">
        <v>16</v>
      </c>
      <c r="BX299" s="70" t="s">
        <v>64</v>
      </c>
      <c r="BY299" s="244" t="s">
        <v>1510</v>
      </c>
      <c r="BZ299" s="8">
        <v>5.5565528874748367</v>
      </c>
      <c r="CA299" s="8">
        <v>21</v>
      </c>
      <c r="CB299" s="8"/>
      <c r="CC299" s="59" t="s">
        <v>5677</v>
      </c>
      <c r="CD299" s="59"/>
      <c r="CE299" s="555">
        <v>94.561651258305204</v>
      </c>
      <c r="CF299" s="555">
        <v>68.799607286541004</v>
      </c>
      <c r="CG299" s="555"/>
      <c r="CH299" s="555"/>
      <c r="CI299" s="408"/>
      <c r="CJ299" s="408"/>
      <c r="CK299" s="7"/>
      <c r="CL299" s="8"/>
      <c r="CM299" s="8"/>
      <c r="CN299" s="8"/>
    </row>
    <row r="300" spans="1:92" x14ac:dyDescent="0.45">
      <c r="A300" s="9">
        <v>272</v>
      </c>
      <c r="B300" s="9" t="s">
        <v>239</v>
      </c>
      <c r="C300" s="244" t="s">
        <v>1862</v>
      </c>
      <c r="D300" s="63"/>
      <c r="E300" s="61" t="s">
        <v>2017</v>
      </c>
      <c r="F300" s="78" t="s">
        <v>1820</v>
      </c>
      <c r="G300" s="244" t="s">
        <v>1805</v>
      </c>
      <c r="H300" s="9"/>
      <c r="I300" s="60">
        <v>148.57640187952424</v>
      </c>
      <c r="J300" s="60">
        <v>150.94730190951663</v>
      </c>
      <c r="K300" s="60">
        <v>162.01150204948121</v>
      </c>
      <c r="L300" s="47">
        <v>2323.4612737615321</v>
      </c>
      <c r="M300" s="47">
        <v>2363.455120414671</v>
      </c>
      <c r="N300" s="47">
        <v>2395.9452913397281</v>
      </c>
      <c r="O300" s="59">
        <v>21.246379281459177</v>
      </c>
      <c r="P300" s="59">
        <v>373.99702956627232</v>
      </c>
      <c r="Q300" s="59">
        <v>233.08391994775823</v>
      </c>
      <c r="R300" s="58"/>
      <c r="S300" s="70" t="s">
        <v>64</v>
      </c>
      <c r="T300" s="8">
        <v>12.58895934660289</v>
      </c>
      <c r="U300" s="70" t="s">
        <v>64</v>
      </c>
      <c r="V300" s="8">
        <v>12.58895934660289</v>
      </c>
      <c r="W300" s="71" t="s">
        <v>214</v>
      </c>
      <c r="X300" s="8">
        <v>11.667</v>
      </c>
      <c r="Y300" s="77" t="s">
        <v>9</v>
      </c>
      <c r="Z300" s="8">
        <v>161.46251402988617</v>
      </c>
      <c r="AA300" s="244" t="s">
        <v>197</v>
      </c>
      <c r="AB300" s="8">
        <v>35.421088929099668</v>
      </c>
      <c r="AC300" s="70" t="s">
        <v>64</v>
      </c>
      <c r="AD300" s="70" t="s">
        <v>9</v>
      </c>
      <c r="AE300" s="8">
        <v>17.602859508991436</v>
      </c>
      <c r="AF300" s="8">
        <v>19.899999999999999</v>
      </c>
      <c r="AG300" s="244" t="s">
        <v>214</v>
      </c>
      <c r="AH300" s="77" t="s">
        <v>9</v>
      </c>
      <c r="AI300" s="8">
        <v>17.589139414654628</v>
      </c>
      <c r="AJ300" s="8">
        <v>14.5</v>
      </c>
      <c r="AK300" s="70" t="s">
        <v>64</v>
      </c>
      <c r="AL300" s="71" t="s">
        <v>197</v>
      </c>
      <c r="AM300" s="8">
        <v>16.706228615577718</v>
      </c>
      <c r="AN300" s="8">
        <v>18.3</v>
      </c>
      <c r="AO300" s="71" t="s">
        <v>214</v>
      </c>
      <c r="AP300" s="244" t="s">
        <v>197</v>
      </c>
      <c r="AQ300" s="8">
        <v>16.315472941754642</v>
      </c>
      <c r="AR300" s="8">
        <v>12.899999999999999</v>
      </c>
      <c r="AS300" s="70" t="s">
        <v>64</v>
      </c>
      <c r="AT300" s="72" t="s">
        <v>132</v>
      </c>
      <c r="AU300" s="8">
        <v>15.823704498383098</v>
      </c>
      <c r="AV300" s="8">
        <v>18.100000000000001</v>
      </c>
      <c r="AW300" s="58"/>
      <c r="AX300" s="70" t="s">
        <v>64</v>
      </c>
      <c r="AY300" s="8">
        <v>13.747855281263181</v>
      </c>
      <c r="AZ300" s="70" t="s">
        <v>64</v>
      </c>
      <c r="BA300" s="8">
        <v>6.8739276406315906</v>
      </c>
      <c r="BB300" s="244" t="s">
        <v>214</v>
      </c>
      <c r="BC300" s="8">
        <v>3.6666666666666998</v>
      </c>
      <c r="BD300" s="70" t="s">
        <v>9</v>
      </c>
      <c r="BE300" s="8">
        <v>174.83439019904336</v>
      </c>
      <c r="BF300" s="77" t="s">
        <v>9</v>
      </c>
      <c r="BG300" s="8">
        <v>2.1854298774880418</v>
      </c>
      <c r="BH300" s="77" t="s">
        <v>64</v>
      </c>
      <c r="BI300" s="77" t="s">
        <v>9</v>
      </c>
      <c r="BJ300" s="8">
        <v>10.970524288397732</v>
      </c>
      <c r="BK300" s="8">
        <v>41</v>
      </c>
      <c r="BL300" s="244" t="s">
        <v>214</v>
      </c>
      <c r="BM300" s="77" t="s">
        <v>9</v>
      </c>
      <c r="BN300" s="8">
        <v>10.935743786342877</v>
      </c>
      <c r="BO300" s="8">
        <v>22.818181818181817</v>
      </c>
      <c r="BP300" s="77" t="s">
        <v>64</v>
      </c>
      <c r="BQ300" s="71" t="s">
        <v>197</v>
      </c>
      <c r="BR300" s="8">
        <v>10.634513195572005</v>
      </c>
      <c r="BS300" s="8">
        <v>38.5</v>
      </c>
      <c r="BT300" s="71" t="s">
        <v>214</v>
      </c>
      <c r="BU300" s="244" t="s">
        <v>197</v>
      </c>
      <c r="BV300" s="8">
        <v>10.332876048137233</v>
      </c>
      <c r="BW300" s="8">
        <v>21.454545454545453</v>
      </c>
      <c r="BX300" s="70" t="s">
        <v>64</v>
      </c>
      <c r="BY300" s="77" t="s">
        <v>33</v>
      </c>
      <c r="BZ300" s="8">
        <v>10.327496289010343</v>
      </c>
      <c r="CA300" s="8">
        <v>28.5</v>
      </c>
      <c r="CB300" s="8"/>
      <c r="CC300" s="59" t="s">
        <v>4545</v>
      </c>
      <c r="CD300" s="59" t="s">
        <v>4546</v>
      </c>
      <c r="CE300" s="555">
        <v>129.64272297105364</v>
      </c>
      <c r="CF300" s="555">
        <v>117.4755930887613</v>
      </c>
      <c r="CG300" s="555" t="s">
        <v>4544</v>
      </c>
      <c r="CH300" s="555"/>
      <c r="CI300" s="408">
        <v>233.08391994775823</v>
      </c>
      <c r="CJ300" s="408">
        <v>185.65513706833389</v>
      </c>
      <c r="CK300" s="7"/>
      <c r="CL300" s="8"/>
      <c r="CM300" s="8"/>
      <c r="CN300" s="8"/>
    </row>
    <row r="301" spans="1:92" x14ac:dyDescent="0.45">
      <c r="A301" s="9">
        <v>273</v>
      </c>
      <c r="B301" s="9" t="s">
        <v>960</v>
      </c>
      <c r="C301" s="77" t="s">
        <v>1803</v>
      </c>
      <c r="D301" s="63"/>
      <c r="E301" s="61" t="s">
        <v>1964</v>
      </c>
      <c r="F301" s="78" t="s">
        <v>1965</v>
      </c>
      <c r="G301" s="224"/>
      <c r="H301" s="9"/>
      <c r="I301" s="60">
        <v>67.965800859782362</v>
      </c>
      <c r="J301" s="60">
        <v>72.707600919767174</v>
      </c>
      <c r="K301" s="60">
        <v>106.69050134965836</v>
      </c>
      <c r="L301" s="47">
        <v>598.60897508217806</v>
      </c>
      <c r="M301" s="47">
        <v>652.62545087304306</v>
      </c>
      <c r="N301" s="47">
        <v>699.32754103613524</v>
      </c>
      <c r="O301" s="59">
        <v>7.1846285892699324</v>
      </c>
      <c r="P301" s="59">
        <v>61.281281536134216</v>
      </c>
      <c r="Q301" s="59">
        <v>35.957929345424574</v>
      </c>
      <c r="R301" s="58"/>
      <c r="S301" s="70" t="s">
        <v>3536</v>
      </c>
      <c r="T301" s="8">
        <v>4.2623584412695532</v>
      </c>
      <c r="U301" s="13" t="s">
        <v>290</v>
      </c>
      <c r="V301" s="8">
        <v>4.6482900429891183</v>
      </c>
      <c r="W301" s="70" t="s">
        <v>3536</v>
      </c>
      <c r="X301" s="8">
        <v>12.727</v>
      </c>
      <c r="Y301" s="77" t="s">
        <v>3543</v>
      </c>
      <c r="Z301" s="8">
        <v>37.701532464282472</v>
      </c>
      <c r="AA301" s="62" t="s">
        <v>52</v>
      </c>
      <c r="AB301" s="8">
        <v>18.420021643517018</v>
      </c>
      <c r="AC301" s="13" t="s">
        <v>290</v>
      </c>
      <c r="AD301" s="70" t="s">
        <v>23</v>
      </c>
      <c r="AE301" s="8">
        <v>8.5294988842786275</v>
      </c>
      <c r="AF301" s="8">
        <v>6.6000000000000005</v>
      </c>
      <c r="AG301" s="77" t="s">
        <v>3536</v>
      </c>
      <c r="AH301" s="77" t="s">
        <v>23</v>
      </c>
      <c r="AI301" s="8">
        <v>8.1065577304533054</v>
      </c>
      <c r="AJ301" s="8">
        <v>6.5285714285714294</v>
      </c>
      <c r="AK301" s="13" t="s">
        <v>290</v>
      </c>
      <c r="AL301" s="13" t="s">
        <v>52</v>
      </c>
      <c r="AM301" s="8">
        <v>7.5117193856731372</v>
      </c>
      <c r="AN301" s="8">
        <v>3.3666666666666667</v>
      </c>
      <c r="AO301" s="13" t="s">
        <v>290</v>
      </c>
      <c r="AP301" s="74" t="s">
        <v>30</v>
      </c>
      <c r="AQ301" s="8">
        <v>7.2301984121467164</v>
      </c>
      <c r="AR301" s="8">
        <v>6</v>
      </c>
      <c r="AS301" s="13" t="s">
        <v>290</v>
      </c>
      <c r="AT301" s="70" t="s">
        <v>33</v>
      </c>
      <c r="AU301" s="8">
        <v>7.1259104602834107</v>
      </c>
      <c r="AV301" s="8">
        <v>7.9</v>
      </c>
      <c r="AW301" s="58"/>
      <c r="AX301" s="70" t="s">
        <v>3536</v>
      </c>
      <c r="AY301" s="8">
        <v>3.6506662335315121</v>
      </c>
      <c r="AZ301" s="13" t="s">
        <v>290</v>
      </c>
      <c r="BA301" s="8">
        <v>1.6044442639714633</v>
      </c>
      <c r="BB301" s="77" t="s">
        <v>3536</v>
      </c>
      <c r="BC301" s="8">
        <v>4.3333333333333002</v>
      </c>
      <c r="BD301" s="13" t="s">
        <v>52</v>
      </c>
      <c r="BE301" s="8">
        <v>58.431101726516097</v>
      </c>
      <c r="BF301" s="77" t="s">
        <v>23</v>
      </c>
      <c r="BG301" s="8">
        <v>0.97423984407134445</v>
      </c>
      <c r="BH301" s="77" t="s">
        <v>3536</v>
      </c>
      <c r="BI301" s="77" t="s">
        <v>23</v>
      </c>
      <c r="BJ301" s="8">
        <v>5.0048417811223898</v>
      </c>
      <c r="BK301" s="8">
        <v>12.538461538461538</v>
      </c>
      <c r="BL301" s="62" t="s">
        <v>290</v>
      </c>
      <c r="BM301" s="77" t="s">
        <v>23</v>
      </c>
      <c r="BN301" s="8">
        <v>4.6862464656272609</v>
      </c>
      <c r="BO301" s="8">
        <v>15.285714285714286</v>
      </c>
      <c r="BP301" s="77" t="s">
        <v>3536</v>
      </c>
      <c r="BQ301" s="70" t="s">
        <v>33</v>
      </c>
      <c r="BR301" s="8">
        <v>4.6856322555652081</v>
      </c>
      <c r="BS301" s="8">
        <v>13.692307692307693</v>
      </c>
      <c r="BT301" s="70" t="s">
        <v>3536</v>
      </c>
      <c r="BU301" s="62" t="s">
        <v>52</v>
      </c>
      <c r="BV301" s="8">
        <v>4.5522464519816817</v>
      </c>
      <c r="BW301" s="8">
        <v>17.153846153846153</v>
      </c>
      <c r="BX301" s="13" t="s">
        <v>290</v>
      </c>
      <c r="BY301" s="77" t="s">
        <v>33</v>
      </c>
      <c r="BZ301" s="8">
        <v>4.4228445680498423</v>
      </c>
      <c r="CA301" s="8">
        <v>16.714285714285715</v>
      </c>
      <c r="CB301" s="8"/>
      <c r="CC301" s="59"/>
      <c r="CD301" s="59"/>
      <c r="CE301" s="555"/>
      <c r="CF301" s="555"/>
      <c r="CG301" s="555"/>
      <c r="CH301" s="555"/>
      <c r="CI301" s="408"/>
      <c r="CJ301" s="408"/>
      <c r="CK301" s="7"/>
      <c r="CL301" s="8"/>
      <c r="CM301" s="8"/>
      <c r="CN301" s="8"/>
    </row>
    <row r="302" spans="1:92" x14ac:dyDescent="0.45">
      <c r="A302" s="9">
        <v>274</v>
      </c>
      <c r="B302" s="9" t="s">
        <v>958</v>
      </c>
      <c r="C302" s="77" t="s">
        <v>1863</v>
      </c>
      <c r="D302" s="245" t="s">
        <v>1788</v>
      </c>
      <c r="E302" s="56" t="s">
        <v>2018</v>
      </c>
      <c r="F302" s="78" t="s">
        <v>2019</v>
      </c>
      <c r="G302" s="224" t="s">
        <v>1800</v>
      </c>
      <c r="H302" s="9"/>
      <c r="I302" s="60">
        <v>117.75470148962293</v>
      </c>
      <c r="J302" s="60">
        <v>73.49790092976464</v>
      </c>
      <c r="K302" s="60">
        <v>147.78610186952676</v>
      </c>
      <c r="L302" s="47">
        <v>1227.2485307067425</v>
      </c>
      <c r="M302" s="47">
        <v>1178.3053707196091</v>
      </c>
      <c r="N302" s="47">
        <v>1140.5599729718456</v>
      </c>
      <c r="O302" s="59">
        <v>10.064473742629408</v>
      </c>
      <c r="P302" s="59">
        <v>144.86838137943042</v>
      </c>
      <c r="Q302" s="59">
        <v>88.376094512930237</v>
      </c>
      <c r="R302" s="58"/>
      <c r="S302" s="70" t="s">
        <v>64</v>
      </c>
      <c r="T302" s="8">
        <v>10.184866716190589</v>
      </c>
      <c r="U302" s="70" t="s">
        <v>64</v>
      </c>
      <c r="V302" s="8">
        <v>10.184866716190589</v>
      </c>
      <c r="W302" s="65" t="s">
        <v>14</v>
      </c>
      <c r="X302" s="8">
        <v>10</v>
      </c>
      <c r="Y302" s="77" t="s">
        <v>23</v>
      </c>
      <c r="Z302" s="8">
        <v>64.587538804396374</v>
      </c>
      <c r="AA302" s="62" t="s">
        <v>52</v>
      </c>
      <c r="AB302" s="8">
        <v>30.867246800977163</v>
      </c>
      <c r="AC302" s="65" t="s">
        <v>14</v>
      </c>
      <c r="AD302" s="70" t="s">
        <v>23</v>
      </c>
      <c r="AE302" s="8">
        <v>14.39403441094205</v>
      </c>
      <c r="AF302" s="8">
        <v>7.6</v>
      </c>
      <c r="AG302" s="77" t="s">
        <v>64</v>
      </c>
      <c r="AH302" s="77" t="s">
        <v>23</v>
      </c>
      <c r="AI302" s="8">
        <v>14.096130607629092</v>
      </c>
      <c r="AJ302" s="8">
        <v>9.7428571428571438</v>
      </c>
      <c r="AK302" s="65" t="s">
        <v>14</v>
      </c>
      <c r="AL302" s="70" t="s">
        <v>169</v>
      </c>
      <c r="AM302" s="8">
        <v>14.010765657816936</v>
      </c>
      <c r="AN302" s="8">
        <v>5.7333333333333334</v>
      </c>
      <c r="AO302" s="70" t="s">
        <v>64</v>
      </c>
      <c r="AP302" s="77" t="s">
        <v>169</v>
      </c>
      <c r="AQ302" s="8">
        <v>13.817042145994238</v>
      </c>
      <c r="AR302" s="8">
        <v>7.1619047619047613</v>
      </c>
      <c r="AS302" s="65" t="s">
        <v>14</v>
      </c>
      <c r="AT302" s="65" t="s">
        <v>30</v>
      </c>
      <c r="AU302" s="8">
        <v>13.609156763486405</v>
      </c>
      <c r="AV302" s="8">
        <v>7</v>
      </c>
      <c r="AW302" s="58"/>
      <c r="AX302" s="70" t="s">
        <v>64</v>
      </c>
      <c r="AY302" s="8">
        <v>11.103353387809648</v>
      </c>
      <c r="AZ302" s="70" t="s">
        <v>64</v>
      </c>
      <c r="BA302" s="8">
        <v>5.5516766939048239</v>
      </c>
      <c r="BB302" s="74" t="s">
        <v>14</v>
      </c>
      <c r="BC302" s="8">
        <v>3</v>
      </c>
      <c r="BD302" s="13" t="s">
        <v>52</v>
      </c>
      <c r="BE302" s="8">
        <v>100.50272275873138</v>
      </c>
      <c r="BF302" s="77" t="s">
        <v>169</v>
      </c>
      <c r="BG302" s="8">
        <v>1.8655447718095466</v>
      </c>
      <c r="BH302" s="77" t="s">
        <v>64</v>
      </c>
      <c r="BI302" s="77" t="s">
        <v>169</v>
      </c>
      <c r="BJ302" s="8">
        <v>8.780995089549652</v>
      </c>
      <c r="BK302" s="8">
        <v>18.5</v>
      </c>
      <c r="BL302" s="77" t="s">
        <v>64</v>
      </c>
      <c r="BM302" s="77" t="s">
        <v>23</v>
      </c>
      <c r="BN302" s="8">
        <v>8.5559891458975343</v>
      </c>
      <c r="BO302" s="8">
        <v>26</v>
      </c>
      <c r="BP302" s="77" t="s">
        <v>64</v>
      </c>
      <c r="BQ302" s="13" t="s">
        <v>52</v>
      </c>
      <c r="BR302" s="8">
        <v>8.1892057512611167</v>
      </c>
      <c r="BS302" s="8">
        <v>36</v>
      </c>
      <c r="BT302" s="65" t="s">
        <v>14</v>
      </c>
      <c r="BU302" s="77" t="s">
        <v>169</v>
      </c>
      <c r="BV302" s="8">
        <v>8.1532447778948303</v>
      </c>
      <c r="BW302" s="8">
        <v>12.666666666666666</v>
      </c>
      <c r="BX302" s="70" t="s">
        <v>64</v>
      </c>
      <c r="BY302" s="74" t="s">
        <v>30</v>
      </c>
      <c r="BZ302" s="8">
        <v>8.0939060691996882</v>
      </c>
      <c r="CA302" s="8">
        <v>23.5</v>
      </c>
      <c r="CB302" s="8"/>
      <c r="CC302" s="59" t="s">
        <v>5678</v>
      </c>
      <c r="CD302" s="59"/>
      <c r="CE302" s="555">
        <v>88.376094512930237</v>
      </c>
      <c r="CF302" s="555">
        <v>62.317788056871187</v>
      </c>
      <c r="CG302" s="555"/>
      <c r="CH302" s="555"/>
      <c r="CI302" s="408"/>
      <c r="CJ302" s="408"/>
      <c r="CK302" s="7"/>
      <c r="CL302" s="8"/>
      <c r="CM302" s="8"/>
      <c r="CN302" s="8"/>
    </row>
    <row r="303" spans="1:92" x14ac:dyDescent="0.45">
      <c r="A303" s="9">
        <v>275</v>
      </c>
      <c r="B303" s="9" t="s">
        <v>957</v>
      </c>
      <c r="C303" s="77" t="s">
        <v>1863</v>
      </c>
      <c r="D303" s="245" t="s">
        <v>1788</v>
      </c>
      <c r="E303" s="56" t="s">
        <v>2018</v>
      </c>
      <c r="F303" s="78" t="s">
        <v>2019</v>
      </c>
      <c r="G303" s="224" t="s">
        <v>1800</v>
      </c>
      <c r="H303" s="9"/>
      <c r="I303" s="60">
        <v>169.9145021494559</v>
      </c>
      <c r="J303" s="60">
        <v>107.48080135965583</v>
      </c>
      <c r="K303" s="60">
        <v>175.44660221943818</v>
      </c>
      <c r="L303" s="47">
        <v>2333.2881541991551</v>
      </c>
      <c r="M303" s="47">
        <v>2173.3893604199548</v>
      </c>
      <c r="N303" s="47">
        <v>2053.3967253159526</v>
      </c>
      <c r="O303" s="59">
        <v>16.983716751430599</v>
      </c>
      <c r="P303" s="59">
        <v>351.49173352056965</v>
      </c>
      <c r="Q303" s="59">
        <v>213.87773434157961</v>
      </c>
      <c r="R303" s="58"/>
      <c r="S303" s="70" t="s">
        <v>64</v>
      </c>
      <c r="T303" s="8">
        <v>14.25333116765756</v>
      </c>
      <c r="U303" s="70" t="s">
        <v>64</v>
      </c>
      <c r="V303" s="8">
        <v>14.25333116765756</v>
      </c>
      <c r="W303" s="70" t="s">
        <v>5489</v>
      </c>
      <c r="X303" s="8">
        <v>12.727</v>
      </c>
      <c r="Y303" s="243" t="s">
        <v>1516</v>
      </c>
      <c r="Z303" s="8">
        <v>94.452976182200743</v>
      </c>
      <c r="AA303" s="62" t="s">
        <v>52</v>
      </c>
      <c r="AB303" s="8">
        <v>43.907196965935405</v>
      </c>
      <c r="AC303" s="65" t="s">
        <v>20</v>
      </c>
      <c r="AD303" s="70" t="s">
        <v>169</v>
      </c>
      <c r="AE303" s="8">
        <v>20.695807558787877</v>
      </c>
      <c r="AF303" s="8">
        <v>5.019047619047619</v>
      </c>
      <c r="AG303" s="74" t="s">
        <v>20</v>
      </c>
      <c r="AH303" s="74" t="s">
        <v>30</v>
      </c>
      <c r="AI303" s="8">
        <v>20.178186510564359</v>
      </c>
      <c r="AJ303" s="8">
        <v>5.9285714285714288</v>
      </c>
      <c r="AK303" s="65" t="s">
        <v>14</v>
      </c>
      <c r="AL303" s="70" t="s">
        <v>169</v>
      </c>
      <c r="AM303" s="8">
        <v>19.853472010798228</v>
      </c>
      <c r="AN303" s="8">
        <v>5.7333333333333334</v>
      </c>
      <c r="AO303" s="70" t="s">
        <v>64</v>
      </c>
      <c r="AP303" s="77" t="s">
        <v>169</v>
      </c>
      <c r="AQ303" s="8">
        <v>19.580977564653974</v>
      </c>
      <c r="AR303" s="8">
        <v>7.1619047619047613</v>
      </c>
      <c r="AS303" s="65" t="s">
        <v>14</v>
      </c>
      <c r="AT303" s="65" t="s">
        <v>30</v>
      </c>
      <c r="AU303" s="8">
        <v>19.222544834497</v>
      </c>
      <c r="AV303" s="8">
        <v>7</v>
      </c>
      <c r="AW303" s="58"/>
      <c r="AX303" s="70" t="s">
        <v>64</v>
      </c>
      <c r="AY303" s="8">
        <v>15.578664284423317</v>
      </c>
      <c r="AZ303" s="70" t="s">
        <v>64</v>
      </c>
      <c r="BA303" s="8">
        <v>7.7893321422116584</v>
      </c>
      <c r="BB303" s="77" t="s">
        <v>3975</v>
      </c>
      <c r="BC303" s="8">
        <v>4.3333333333333002</v>
      </c>
      <c r="BD303" s="13" t="s">
        <v>52</v>
      </c>
      <c r="BE303" s="8">
        <v>144.57775431629025</v>
      </c>
      <c r="BF303" s="77" t="s">
        <v>169</v>
      </c>
      <c r="BG303" s="8">
        <v>2.679237662102941</v>
      </c>
      <c r="BH303" s="77" t="s">
        <v>3536</v>
      </c>
      <c r="BI303" s="77" t="s">
        <v>169</v>
      </c>
      <c r="BJ303" s="8">
        <v>12.59310535331225</v>
      </c>
      <c r="BK303" s="8">
        <v>9.0769230769230766</v>
      </c>
      <c r="BL303" s="74" t="s">
        <v>20</v>
      </c>
      <c r="BM303" s="77" t="s">
        <v>169</v>
      </c>
      <c r="BN303" s="8">
        <v>12.59310535331225</v>
      </c>
      <c r="BO303" s="8">
        <v>9.0769230769230766</v>
      </c>
      <c r="BP303" s="77" t="s">
        <v>64</v>
      </c>
      <c r="BQ303" s="70" t="s">
        <v>169</v>
      </c>
      <c r="BR303" s="8">
        <v>12.437115170935511</v>
      </c>
      <c r="BS303" s="8">
        <v>18.5</v>
      </c>
      <c r="BT303" s="70" t="s">
        <v>64</v>
      </c>
      <c r="BU303" s="62" t="s">
        <v>52</v>
      </c>
      <c r="BV303" s="8">
        <v>11.589010535936064</v>
      </c>
      <c r="BW303" s="8">
        <v>36</v>
      </c>
      <c r="BX303" s="65" t="s">
        <v>14</v>
      </c>
      <c r="BY303" s="77" t="s">
        <v>169</v>
      </c>
      <c r="BZ303" s="8">
        <v>11.52578767845298</v>
      </c>
      <c r="CA303" s="8">
        <v>12.666666666666666</v>
      </c>
      <c r="CB303" s="8"/>
      <c r="CC303" s="59" t="s">
        <v>4548</v>
      </c>
      <c r="CD303" s="59" t="s">
        <v>4549</v>
      </c>
      <c r="CE303" s="555">
        <v>116.73468727121322</v>
      </c>
      <c r="CF303" s="555">
        <v>105.56410733180633</v>
      </c>
      <c r="CG303" s="555" t="s">
        <v>4547</v>
      </c>
      <c r="CH303" s="555"/>
      <c r="CI303" s="408">
        <v>213.87773434157961</v>
      </c>
      <c r="CJ303" s="408">
        <v>167.06202801737794</v>
      </c>
      <c r="CK303" s="7"/>
      <c r="CL303" s="8"/>
      <c r="CM303" s="8"/>
      <c r="CN303" s="8"/>
    </row>
    <row r="304" spans="1:92" x14ac:dyDescent="0.45">
      <c r="A304" s="9">
        <v>276</v>
      </c>
      <c r="B304" s="9" t="s">
        <v>955</v>
      </c>
      <c r="C304" s="62" t="s">
        <v>1811</v>
      </c>
      <c r="D304" s="63"/>
      <c r="E304" s="54" t="s">
        <v>1907</v>
      </c>
      <c r="F304" s="245" t="s">
        <v>1819</v>
      </c>
      <c r="G304" s="78" t="s">
        <v>1892</v>
      </c>
      <c r="H304" s="9"/>
      <c r="I304" s="60">
        <v>95.626301209693779</v>
      </c>
      <c r="J304" s="60">
        <v>60.062800759807665</v>
      </c>
      <c r="K304" s="60">
        <v>106.69050134965836</v>
      </c>
      <c r="L304" s="47">
        <v>765.49617605026674</v>
      </c>
      <c r="M304" s="47">
        <v>721.44926549336708</v>
      </c>
      <c r="N304" s="47">
        <v>688.04368254049837</v>
      </c>
      <c r="O304" s="59">
        <v>6.0059242489938001</v>
      </c>
      <c r="P304" s="59">
        <v>60.679853125917134</v>
      </c>
      <c r="Q304" s="59">
        <v>31.391166820444294</v>
      </c>
      <c r="R304" s="58"/>
      <c r="S304" s="14" t="s">
        <v>1501</v>
      </c>
      <c r="T304" s="8">
        <v>6.7375780725816261</v>
      </c>
      <c r="U304" s="13" t="s">
        <v>290</v>
      </c>
      <c r="V304" s="8">
        <v>6.9875780725816261</v>
      </c>
      <c r="W304" s="13" t="s">
        <v>290</v>
      </c>
      <c r="X304" s="8">
        <v>12.5</v>
      </c>
      <c r="Y304" s="243" t="s">
        <v>203</v>
      </c>
      <c r="Z304" s="8">
        <v>32.556679399198948</v>
      </c>
      <c r="AA304" s="243" t="s">
        <v>203</v>
      </c>
      <c r="AB304" s="8">
        <v>13.565283082999562</v>
      </c>
      <c r="AC304" s="13" t="s">
        <v>290</v>
      </c>
      <c r="AD304" s="14" t="s">
        <v>203</v>
      </c>
      <c r="AE304" s="8">
        <v>10.103333077516439</v>
      </c>
      <c r="AF304" s="8">
        <v>5.0666666666666664</v>
      </c>
      <c r="AG304" s="243" t="s">
        <v>1501</v>
      </c>
      <c r="AH304" s="243" t="s">
        <v>203</v>
      </c>
      <c r="AI304" s="8">
        <v>9.5956871467100644</v>
      </c>
      <c r="AJ304" s="8">
        <v>5.7333333333333334</v>
      </c>
      <c r="AK304" s="14"/>
      <c r="AL304" s="14"/>
      <c r="AM304" s="8"/>
      <c r="AN304" s="8"/>
      <c r="AO304" s="51"/>
      <c r="AP304" s="76"/>
      <c r="AQ304" s="8"/>
      <c r="AR304" s="8"/>
      <c r="AS304" s="14"/>
      <c r="AT304" s="14"/>
      <c r="AU304" s="8"/>
      <c r="AV304" s="8"/>
      <c r="AW304" s="58"/>
      <c r="AX304" s="14" t="s">
        <v>1501</v>
      </c>
      <c r="AY304" s="8">
        <v>5.475310896613669</v>
      </c>
      <c r="AZ304" s="14" t="s">
        <v>1501</v>
      </c>
      <c r="BA304" s="8">
        <v>2.7376554483068345</v>
      </c>
      <c r="BB304" s="62" t="s">
        <v>290</v>
      </c>
      <c r="BC304" s="8">
        <v>3.5</v>
      </c>
      <c r="BD304" s="14" t="s">
        <v>203</v>
      </c>
      <c r="BE304" s="8">
        <v>42.023683218958631</v>
      </c>
      <c r="BF304" s="243" t="s">
        <v>203</v>
      </c>
      <c r="BG304" s="8">
        <v>0.93385962708796955</v>
      </c>
      <c r="BH304" s="62" t="s">
        <v>290</v>
      </c>
      <c r="BI304" s="243" t="s">
        <v>203</v>
      </c>
      <c r="BJ304" s="8">
        <v>5.2267004242858039</v>
      </c>
      <c r="BK304" s="8">
        <v>13.857142857142858</v>
      </c>
      <c r="BL304" s="243" t="s">
        <v>1501</v>
      </c>
      <c r="BM304" s="243" t="s">
        <v>203</v>
      </c>
      <c r="BN304" s="8">
        <v>4.8053411204464025</v>
      </c>
      <c r="BO304" s="8">
        <v>19</v>
      </c>
      <c r="BP304" s="76"/>
      <c r="BQ304" s="14"/>
      <c r="BR304" s="8"/>
      <c r="BS304" s="8"/>
      <c r="BT304" s="51"/>
      <c r="BU304" s="74"/>
      <c r="BV304" s="8"/>
      <c r="BW304" s="8"/>
      <c r="BX304" s="14"/>
      <c r="BY304" s="76"/>
      <c r="BZ304" s="8"/>
      <c r="CA304" s="8"/>
      <c r="CB304" s="8"/>
      <c r="CC304" s="59"/>
      <c r="CD304" s="59"/>
      <c r="CE304" s="555"/>
      <c r="CF304" s="555"/>
      <c r="CG304" s="555"/>
      <c r="CH304" s="555"/>
      <c r="CI304" s="408"/>
      <c r="CJ304" s="408"/>
      <c r="CK304" s="7"/>
      <c r="CL304" s="8"/>
      <c r="CM304" s="8"/>
      <c r="CN304" s="8"/>
    </row>
    <row r="305" spans="1:92" x14ac:dyDescent="0.45">
      <c r="A305" s="9">
        <v>277</v>
      </c>
      <c r="B305" s="9" t="s">
        <v>953</v>
      </c>
      <c r="C305" s="62" t="s">
        <v>1811</v>
      </c>
      <c r="D305" s="63"/>
      <c r="E305" s="54" t="s">
        <v>1907</v>
      </c>
      <c r="F305" s="245" t="s">
        <v>1819</v>
      </c>
      <c r="G305" s="78" t="s">
        <v>1892</v>
      </c>
      <c r="H305" s="9"/>
      <c r="I305" s="60">
        <v>158.06000199949386</v>
      </c>
      <c r="J305" s="60">
        <v>109.85170138964823</v>
      </c>
      <c r="K305" s="60">
        <v>134.35100169956979</v>
      </c>
      <c r="L305" s="47">
        <v>1920.1971967768975</v>
      </c>
      <c r="M305" s="47">
        <v>1758.9214820664918</v>
      </c>
      <c r="N305" s="47">
        <v>1639.7096419105696</v>
      </c>
      <c r="O305" s="59">
        <v>13.263148551992805</v>
      </c>
      <c r="P305" s="59">
        <v>256.38196984205558</v>
      </c>
      <c r="Q305" s="59">
        <v>139.44100369945028</v>
      </c>
      <c r="R305" s="58"/>
      <c r="S305" s="51" t="s">
        <v>185</v>
      </c>
      <c r="T305" s="8">
        <v>9.6933001099721618</v>
      </c>
      <c r="U305" s="51" t="s">
        <v>185</v>
      </c>
      <c r="V305" s="8">
        <v>12.116625137465201</v>
      </c>
      <c r="W305" s="14" t="s">
        <v>1491</v>
      </c>
      <c r="X305" s="8">
        <v>11.25</v>
      </c>
      <c r="Y305" s="243" t="s">
        <v>1503</v>
      </c>
      <c r="Z305" s="8">
        <v>86.35240107972669</v>
      </c>
      <c r="AA305" s="243" t="s">
        <v>1503</v>
      </c>
      <c r="AB305" s="8">
        <v>43.176200539863345</v>
      </c>
      <c r="AC305" s="14" t="s">
        <v>1491</v>
      </c>
      <c r="AD305" s="14" t="s">
        <v>228</v>
      </c>
      <c r="AE305" s="8">
        <v>19.330400231665493</v>
      </c>
      <c r="AF305" s="8">
        <v>6.4444444444444446</v>
      </c>
      <c r="AG305" s="57" t="s">
        <v>185</v>
      </c>
      <c r="AH305" s="243" t="s">
        <v>228</v>
      </c>
      <c r="AI305" s="8">
        <v>18.189957908791349</v>
      </c>
      <c r="AJ305" s="8">
        <v>8.6666666666666679</v>
      </c>
      <c r="AK305" s="14" t="s">
        <v>1491</v>
      </c>
      <c r="AL305" s="14" t="s">
        <v>1503</v>
      </c>
      <c r="AM305" s="8">
        <v>16.327151916503031</v>
      </c>
      <c r="AN305" s="8">
        <v>11.600000000000001</v>
      </c>
      <c r="AO305" s="51" t="s">
        <v>185</v>
      </c>
      <c r="AP305" s="243" t="s">
        <v>1503</v>
      </c>
      <c r="AQ305" s="8">
        <v>16.098621983926503</v>
      </c>
      <c r="AR305" s="8">
        <v>15.600000000000001</v>
      </c>
      <c r="AS305" s="14" t="s">
        <v>1491</v>
      </c>
      <c r="AT305" s="14" t="s">
        <v>203</v>
      </c>
      <c r="AU305" s="8">
        <v>15.842559581581911</v>
      </c>
      <c r="AV305" s="8">
        <v>5.3629629629629632</v>
      </c>
      <c r="AW305" s="58"/>
      <c r="AX305" s="51" t="s">
        <v>185</v>
      </c>
      <c r="AY305" s="8">
        <v>8.1917300909769715</v>
      </c>
      <c r="AZ305" s="51" t="s">
        <v>185</v>
      </c>
      <c r="BA305" s="8">
        <v>4.0958650454884857</v>
      </c>
      <c r="BB305" s="243" t="s">
        <v>1491</v>
      </c>
      <c r="BC305" s="8">
        <v>3.5</v>
      </c>
      <c r="BD305" s="14" t="s">
        <v>1503</v>
      </c>
      <c r="BE305" s="8">
        <v>111.9581214036447</v>
      </c>
      <c r="BF305" s="243" t="s">
        <v>228</v>
      </c>
      <c r="BG305" s="8">
        <v>2.2139875832818703</v>
      </c>
      <c r="BH305" s="243" t="s">
        <v>1491</v>
      </c>
      <c r="BI305" s="243" t="s">
        <v>228</v>
      </c>
      <c r="BJ305" s="8">
        <v>10.513416414875266</v>
      </c>
      <c r="BK305" s="8">
        <v>13.857142857142858</v>
      </c>
      <c r="BL305" s="243" t="s">
        <v>1491</v>
      </c>
      <c r="BM305" s="243" t="s">
        <v>1503</v>
      </c>
      <c r="BN305" s="8">
        <v>10.066201317217326</v>
      </c>
      <c r="BO305" s="8">
        <v>16.714285714285715</v>
      </c>
      <c r="BP305" s="57" t="s">
        <v>185</v>
      </c>
      <c r="BQ305" s="14" t="s">
        <v>228</v>
      </c>
      <c r="BR305" s="8">
        <v>9.1239480034987857</v>
      </c>
      <c r="BS305" s="8">
        <v>19</v>
      </c>
      <c r="BT305" s="51" t="s">
        <v>185</v>
      </c>
      <c r="BU305" s="243" t="s">
        <v>1503</v>
      </c>
      <c r="BV305" s="8">
        <v>8.7855283654083216</v>
      </c>
      <c r="BW305" s="8">
        <v>23</v>
      </c>
      <c r="BX305" s="14" t="s">
        <v>1491</v>
      </c>
      <c r="BY305" s="243" t="s">
        <v>203</v>
      </c>
      <c r="BZ305" s="8">
        <v>8.2891699949854836</v>
      </c>
      <c r="CA305" s="8">
        <v>13.857142857142858</v>
      </c>
      <c r="CB305" s="8"/>
      <c r="CC305" s="59" t="s">
        <v>4550</v>
      </c>
      <c r="CD305" s="59" t="s">
        <v>4551</v>
      </c>
      <c r="CE305" s="555">
        <v>101.52247225134697</v>
      </c>
      <c r="CF305" s="555">
        <v>91.628037283773608</v>
      </c>
      <c r="CG305" s="555"/>
      <c r="CH305" s="555"/>
      <c r="CI305" s="408"/>
      <c r="CJ305" s="408"/>
      <c r="CK305" s="7"/>
      <c r="CL305" s="8"/>
      <c r="CM305" s="8"/>
      <c r="CN305" s="8"/>
    </row>
    <row r="306" spans="1:92" x14ac:dyDescent="0.45">
      <c r="A306" s="9">
        <v>278</v>
      </c>
      <c r="B306" s="9" t="s">
        <v>950</v>
      </c>
      <c r="C306" s="243" t="s">
        <v>1836</v>
      </c>
      <c r="D306" s="246" t="s">
        <v>1804</v>
      </c>
      <c r="E306" s="54" t="s">
        <v>1806</v>
      </c>
      <c r="F306" s="56" t="s">
        <v>1969</v>
      </c>
      <c r="G306" s="78" t="s">
        <v>1793</v>
      </c>
      <c r="H306" s="9"/>
      <c r="I306" s="60">
        <v>95.626301209693779</v>
      </c>
      <c r="J306" s="60">
        <v>60.062800759807665</v>
      </c>
      <c r="K306" s="60">
        <v>106.69050134965836</v>
      </c>
      <c r="L306" s="47">
        <v>765.49617605026674</v>
      </c>
      <c r="M306" s="47">
        <v>721.44926549336708</v>
      </c>
      <c r="N306" s="47">
        <v>688.04368254049837</v>
      </c>
      <c r="O306" s="59">
        <v>6.0059242489938001</v>
      </c>
      <c r="P306" s="59">
        <v>59.856434662240424</v>
      </c>
      <c r="Q306" s="59">
        <v>36.128244685619393</v>
      </c>
      <c r="R306" s="58"/>
      <c r="S306" s="13" t="s">
        <v>290</v>
      </c>
      <c r="T306" s="8">
        <v>4.825052048387751</v>
      </c>
      <c r="U306" s="71" t="s">
        <v>121</v>
      </c>
      <c r="V306" s="8">
        <v>7.7375780725816261</v>
      </c>
      <c r="W306" s="13" t="s">
        <v>290</v>
      </c>
      <c r="X306" s="8">
        <v>12.5</v>
      </c>
      <c r="Y306" s="247" t="s">
        <v>189</v>
      </c>
      <c r="Z306" s="8">
        <v>44.031835544362202</v>
      </c>
      <c r="AA306" s="247" t="s">
        <v>189</v>
      </c>
      <c r="AB306" s="8">
        <v>13.342980467988546</v>
      </c>
      <c r="AC306" s="71" t="s">
        <v>121</v>
      </c>
      <c r="AD306" s="72" t="s">
        <v>189</v>
      </c>
      <c r="AE306" s="8">
        <v>9.9662320370205215</v>
      </c>
      <c r="AF306" s="8">
        <v>8.3000000000000007</v>
      </c>
      <c r="AG306" s="244" t="s">
        <v>121</v>
      </c>
      <c r="AH306" s="244" t="s">
        <v>237</v>
      </c>
      <c r="AI306" s="8">
        <v>9.7379191306072599</v>
      </c>
      <c r="AJ306" s="8">
        <v>8.1999999999999993</v>
      </c>
      <c r="AK306" s="71" t="s">
        <v>121</v>
      </c>
      <c r="AL306" s="14" t="s">
        <v>210</v>
      </c>
      <c r="AM306" s="8">
        <v>9.6251115322594671</v>
      </c>
      <c r="AN306" s="8">
        <v>7.7</v>
      </c>
      <c r="AO306" s="13" t="s">
        <v>290</v>
      </c>
      <c r="AP306" s="247" t="s">
        <v>189</v>
      </c>
      <c r="AQ306" s="8">
        <v>9.3365884638768435</v>
      </c>
      <c r="AR306" s="8">
        <v>7.3</v>
      </c>
      <c r="AS306" s="13" t="s">
        <v>290</v>
      </c>
      <c r="AT306" s="71" t="s">
        <v>237</v>
      </c>
      <c r="AU306" s="8">
        <v>9.0678203819458538</v>
      </c>
      <c r="AV306" s="8">
        <v>7.2</v>
      </c>
      <c r="AW306" s="58"/>
      <c r="AX306" s="13" t="s">
        <v>290</v>
      </c>
      <c r="AY306" s="8">
        <v>4.1078547893150477</v>
      </c>
      <c r="AZ306" s="71" t="s">
        <v>121</v>
      </c>
      <c r="BA306" s="8">
        <v>3.2376554483068345</v>
      </c>
      <c r="BB306" s="62" t="s">
        <v>290</v>
      </c>
      <c r="BC306" s="8">
        <v>3.5</v>
      </c>
      <c r="BD306" s="72" t="s">
        <v>189</v>
      </c>
      <c r="BE306" s="8">
        <v>56.94138620767086</v>
      </c>
      <c r="BF306" s="247" t="s">
        <v>189</v>
      </c>
      <c r="BG306" s="8">
        <v>1.035297931048561</v>
      </c>
      <c r="BH306" s="244" t="s">
        <v>121</v>
      </c>
      <c r="BI306" s="247" t="s">
        <v>189</v>
      </c>
      <c r="BJ306" s="8">
        <v>6.0154346255153186</v>
      </c>
      <c r="BK306" s="8">
        <v>19.333333333333332</v>
      </c>
      <c r="BL306" s="244" t="s">
        <v>121</v>
      </c>
      <c r="BM306" s="244" t="s">
        <v>237</v>
      </c>
      <c r="BN306" s="8">
        <v>5.6173842584109286</v>
      </c>
      <c r="BO306" s="8">
        <v>21</v>
      </c>
      <c r="BP306" s="244" t="s">
        <v>121</v>
      </c>
      <c r="BQ306" s="14" t="s">
        <v>210</v>
      </c>
      <c r="BR306" s="8">
        <v>5.4367306302635514</v>
      </c>
      <c r="BS306" s="8">
        <v>19.333333333333332</v>
      </c>
      <c r="BT306" s="13" t="s">
        <v>290</v>
      </c>
      <c r="BU306" s="247" t="s">
        <v>189</v>
      </c>
      <c r="BV306" s="8">
        <v>5.3377924518463553</v>
      </c>
      <c r="BW306" s="8">
        <v>16.714285714285715</v>
      </c>
      <c r="BX306" s="13" t="s">
        <v>290</v>
      </c>
      <c r="BY306" s="244" t="s">
        <v>237</v>
      </c>
      <c r="BZ306" s="8">
        <v>4.8736615006484447</v>
      </c>
      <c r="CA306" s="8">
        <v>18.142857142857142</v>
      </c>
      <c r="CB306" s="8"/>
      <c r="CC306" s="59"/>
      <c r="CD306" s="59"/>
      <c r="CE306" s="555"/>
      <c r="CF306" s="555"/>
      <c r="CG306" s="555"/>
      <c r="CH306" s="555"/>
      <c r="CI306" s="408"/>
      <c r="CJ306" s="408"/>
      <c r="CK306" s="7"/>
      <c r="CL306" s="8"/>
      <c r="CM306" s="8"/>
      <c r="CN306" s="8"/>
    </row>
    <row r="307" spans="1:92" x14ac:dyDescent="0.45">
      <c r="A307" s="9">
        <v>279</v>
      </c>
      <c r="B307" s="9" t="s">
        <v>948</v>
      </c>
      <c r="C307" s="243" t="s">
        <v>1836</v>
      </c>
      <c r="D307" s="246" t="s">
        <v>1804</v>
      </c>
      <c r="E307" s="54" t="s">
        <v>1806</v>
      </c>
      <c r="F307" s="56" t="s">
        <v>1969</v>
      </c>
      <c r="G307" s="78" t="s">
        <v>1793</v>
      </c>
      <c r="H307" s="9"/>
      <c r="I307" s="60">
        <v>150.15700189951917</v>
      </c>
      <c r="J307" s="60">
        <v>149.36670188952169</v>
      </c>
      <c r="K307" s="60">
        <v>134.35100169956979</v>
      </c>
      <c r="L307" s="47">
        <v>2127.12464112813</v>
      </c>
      <c r="M307" s="47">
        <v>2086.2204226816457</v>
      </c>
      <c r="N307" s="47">
        <v>2054.0641162565644</v>
      </c>
      <c r="O307" s="59">
        <v>17.414057689588248</v>
      </c>
      <c r="P307" s="59">
        <v>298.81038561001884</v>
      </c>
      <c r="Q307" s="59">
        <v>178.22688334437936</v>
      </c>
      <c r="R307" s="58"/>
      <c r="S307" s="14" t="s">
        <v>1491</v>
      </c>
      <c r="T307" s="8">
        <v>8.2075360911769195</v>
      </c>
      <c r="U307" s="71" t="s">
        <v>121</v>
      </c>
      <c r="V307" s="8">
        <v>11.009420113971149</v>
      </c>
      <c r="W307" s="14" t="s">
        <v>1491</v>
      </c>
      <c r="X307" s="8">
        <v>11.25</v>
      </c>
      <c r="Y307" s="244" t="s">
        <v>197</v>
      </c>
      <c r="Z307" s="8">
        <v>118.12246148162495</v>
      </c>
      <c r="AA307" s="243" t="s">
        <v>1516</v>
      </c>
      <c r="AB307" s="8">
        <v>37.075415279141716</v>
      </c>
      <c r="AC307" s="71" t="s">
        <v>121</v>
      </c>
      <c r="AD307" s="71" t="s">
        <v>197</v>
      </c>
      <c r="AE307" s="8">
        <v>17.159147565514019</v>
      </c>
      <c r="AF307" s="8">
        <v>13.3</v>
      </c>
      <c r="AG307" s="243" t="s">
        <v>1491</v>
      </c>
      <c r="AH307" s="244" t="s">
        <v>197</v>
      </c>
      <c r="AI307" s="8">
        <v>16.79169725393395</v>
      </c>
      <c r="AJ307" s="8">
        <v>12.9</v>
      </c>
      <c r="AK307" s="71" t="s">
        <v>121</v>
      </c>
      <c r="AL307" s="14" t="s">
        <v>1516</v>
      </c>
      <c r="AM307" s="8">
        <v>16.551009637275129</v>
      </c>
      <c r="AN307" s="8">
        <v>12.7</v>
      </c>
      <c r="AO307" s="14" t="s">
        <v>1491</v>
      </c>
      <c r="AP307" s="243" t="s">
        <v>1516</v>
      </c>
      <c r="AQ307" s="8">
        <v>16.145858077057373</v>
      </c>
      <c r="AR307" s="8">
        <v>12.3</v>
      </c>
      <c r="AS307" s="71" t="s">
        <v>121</v>
      </c>
      <c r="AT307" s="72" t="s">
        <v>132</v>
      </c>
      <c r="AU307" s="8">
        <v>15.93101163163351</v>
      </c>
      <c r="AV307" s="8">
        <v>13.1</v>
      </c>
      <c r="AW307" s="58"/>
      <c r="AX307" s="14" t="s">
        <v>1491</v>
      </c>
      <c r="AY307" s="8">
        <v>6.856123074081248</v>
      </c>
      <c r="AZ307" s="71" t="s">
        <v>121</v>
      </c>
      <c r="BA307" s="8">
        <v>4.513673844448749</v>
      </c>
      <c r="BB307" s="243" t="s">
        <v>1491</v>
      </c>
      <c r="BC307" s="8">
        <v>3.5</v>
      </c>
      <c r="BD307" s="71" t="s">
        <v>197</v>
      </c>
      <c r="BE307" s="8">
        <v>153.25919992611244</v>
      </c>
      <c r="BF307" s="244" t="s">
        <v>197</v>
      </c>
      <c r="BG307" s="8">
        <v>2.0434559990148324</v>
      </c>
      <c r="BH307" s="244" t="s">
        <v>121</v>
      </c>
      <c r="BI307" s="244" t="s">
        <v>197</v>
      </c>
      <c r="BJ307" s="8">
        <v>10.234655616820429</v>
      </c>
      <c r="BK307" s="8">
        <v>26</v>
      </c>
      <c r="BL307" s="243" t="s">
        <v>1491</v>
      </c>
      <c r="BM307" s="244" t="s">
        <v>197</v>
      </c>
      <c r="BN307" s="8">
        <v>10.108430764578857</v>
      </c>
      <c r="BO307" s="8">
        <v>22.428571428571427</v>
      </c>
      <c r="BP307" s="244" t="s">
        <v>121</v>
      </c>
      <c r="BQ307" s="14" t="s">
        <v>1516</v>
      </c>
      <c r="BR307" s="8">
        <v>10.042542982037222</v>
      </c>
      <c r="BS307" s="8">
        <v>22.666666666666668</v>
      </c>
      <c r="BT307" s="14" t="s">
        <v>1491</v>
      </c>
      <c r="BU307" s="243" t="s">
        <v>1516</v>
      </c>
      <c r="BV307" s="8">
        <v>9.8867952790057902</v>
      </c>
      <c r="BW307" s="8">
        <v>19.571428571428573</v>
      </c>
      <c r="BX307" s="71" t="s">
        <v>121</v>
      </c>
      <c r="BY307" s="247" t="s">
        <v>132</v>
      </c>
      <c r="BZ307" s="8">
        <v>9.2586351044735551</v>
      </c>
      <c r="CA307" s="8">
        <v>26</v>
      </c>
      <c r="CB307" s="8"/>
      <c r="CC307" s="59" t="s">
        <v>4552</v>
      </c>
      <c r="CD307" s="59" t="s">
        <v>4553</v>
      </c>
      <c r="CE307" s="555">
        <v>114.29525310555346</v>
      </c>
      <c r="CF307" s="555">
        <v>102.35674360931614</v>
      </c>
      <c r="CG307" s="555" t="s">
        <v>5679</v>
      </c>
      <c r="CH307" s="555"/>
      <c r="CI307" s="408">
        <v>178.22688334437936</v>
      </c>
      <c r="CJ307" s="408">
        <v>140.19247848546141</v>
      </c>
      <c r="CK307" s="7"/>
      <c r="CL307" s="8"/>
      <c r="CM307" s="8"/>
      <c r="CN307" s="8"/>
    </row>
    <row r="308" spans="1:92" x14ac:dyDescent="0.45">
      <c r="A308" s="9">
        <v>280</v>
      </c>
      <c r="B308" s="9" t="s">
        <v>945</v>
      </c>
      <c r="C308" s="224" t="s">
        <v>1834</v>
      </c>
      <c r="D308" s="63"/>
      <c r="E308" s="61" t="s">
        <v>1966</v>
      </c>
      <c r="F308" s="224" t="s">
        <v>1800</v>
      </c>
      <c r="G308" s="56" t="s">
        <v>1967</v>
      </c>
      <c r="H308" s="9"/>
      <c r="I308" s="60">
        <v>74.28820093976212</v>
      </c>
      <c r="J308" s="60">
        <v>58.482200739812725</v>
      </c>
      <c r="K308" s="60">
        <v>90.094201139711501</v>
      </c>
      <c r="L308" s="47">
        <v>539.2375340667553</v>
      </c>
      <c r="M308" s="47">
        <v>535.09011074374052</v>
      </c>
      <c r="N308" s="47">
        <v>531.7951511452186</v>
      </c>
      <c r="O308" s="59">
        <v>4.9725900566909482</v>
      </c>
      <c r="P308" s="59">
        <v>42.104153255902233</v>
      </c>
      <c r="Q308" s="59">
        <v>25.276153460207365</v>
      </c>
      <c r="R308" s="58"/>
      <c r="S308" s="55" t="s">
        <v>101</v>
      </c>
      <c r="T308" s="8">
        <v>9.914584112771454</v>
      </c>
      <c r="U308" s="55" t="s">
        <v>101</v>
      </c>
      <c r="V308" s="8">
        <v>6.1966150704821583</v>
      </c>
      <c r="W308" s="49" t="s">
        <v>74</v>
      </c>
      <c r="X308" s="8">
        <v>13.635999999999999</v>
      </c>
      <c r="Y308" s="63" t="s">
        <v>1518</v>
      </c>
      <c r="Z308" s="8">
        <v>32.201044394700091</v>
      </c>
      <c r="AA308" s="62" t="s">
        <v>52</v>
      </c>
      <c r="AB308" s="8">
        <v>20.000621663511961</v>
      </c>
      <c r="AC308" s="55" t="s">
        <v>101</v>
      </c>
      <c r="AD308" s="13" t="s">
        <v>52</v>
      </c>
      <c r="AE308" s="8">
        <v>8.4672480087612119</v>
      </c>
      <c r="AF308" s="8">
        <v>4.2555555555555555</v>
      </c>
      <c r="AG308" s="224" t="s">
        <v>101</v>
      </c>
      <c r="AH308" s="224" t="s">
        <v>58</v>
      </c>
      <c r="AI308" s="8">
        <v>8.3133795302663245</v>
      </c>
      <c r="AJ308" s="8">
        <v>6.2555555555555564</v>
      </c>
      <c r="AK308" s="49" t="s">
        <v>74</v>
      </c>
      <c r="AL308" s="55" t="s">
        <v>58</v>
      </c>
      <c r="AM308" s="8">
        <v>7.5417310162067963</v>
      </c>
      <c r="AN308" s="8">
        <v>5.1444444444444448</v>
      </c>
      <c r="AO308" s="55" t="s">
        <v>101</v>
      </c>
      <c r="AP308" s="63" t="s">
        <v>1518</v>
      </c>
      <c r="AQ308" s="8">
        <v>7.2742337080138588</v>
      </c>
      <c r="AR308" s="8">
        <v>7.4555555555555557</v>
      </c>
      <c r="AS308" s="49" t="s">
        <v>74</v>
      </c>
      <c r="AT308" s="13" t="s">
        <v>52</v>
      </c>
      <c r="AU308" s="8">
        <v>7.2591688067821556</v>
      </c>
      <c r="AV308" s="8">
        <v>3.1444444444444448</v>
      </c>
      <c r="AW308" s="58"/>
      <c r="AX308" s="55" t="s">
        <v>101</v>
      </c>
      <c r="AY308" s="8">
        <v>10.271167477282313</v>
      </c>
      <c r="AZ308" s="55" t="s">
        <v>101</v>
      </c>
      <c r="BA308" s="8">
        <v>2.5677918693205783</v>
      </c>
      <c r="BB308" s="246" t="s">
        <v>74</v>
      </c>
      <c r="BC308" s="8">
        <v>3.6666666666666998</v>
      </c>
      <c r="BD308" s="13" t="s">
        <v>52</v>
      </c>
      <c r="BE308" s="8">
        <v>63.773529794098991</v>
      </c>
      <c r="BF308" s="224" t="s">
        <v>3606</v>
      </c>
      <c r="BG308" s="8">
        <v>0.92358572695800267</v>
      </c>
      <c r="BH308" s="224" t="s">
        <v>101</v>
      </c>
      <c r="BI308" s="62" t="s">
        <v>52</v>
      </c>
      <c r="BJ308" s="8">
        <v>5.0830961675991428</v>
      </c>
      <c r="BK308" s="8">
        <v>24.333333333333332</v>
      </c>
      <c r="BL308" s="224" t="s">
        <v>101</v>
      </c>
      <c r="BM308" s="224" t="s">
        <v>58</v>
      </c>
      <c r="BN308" s="8">
        <v>5.004889734557425</v>
      </c>
      <c r="BO308" s="8">
        <v>16</v>
      </c>
      <c r="BP308" s="224" t="s">
        <v>101</v>
      </c>
      <c r="BQ308" s="12" t="s">
        <v>1518</v>
      </c>
      <c r="BR308" s="8">
        <v>5.004889734557425</v>
      </c>
      <c r="BS308" s="8">
        <v>16</v>
      </c>
      <c r="BT308" s="49" t="s">
        <v>74</v>
      </c>
      <c r="BU308" s="62" t="s">
        <v>52</v>
      </c>
      <c r="BV308" s="8">
        <v>4.2557216510092655</v>
      </c>
      <c r="BW308" s="8">
        <v>20.09090909090909</v>
      </c>
      <c r="BX308" s="49" t="s">
        <v>74</v>
      </c>
      <c r="BY308" s="224" t="s">
        <v>58</v>
      </c>
      <c r="BZ308" s="8">
        <v>4.1837084158809139</v>
      </c>
      <c r="CA308" s="8">
        <v>13.272727272727273</v>
      </c>
      <c r="CB308" s="8"/>
      <c r="CC308" s="59"/>
      <c r="CD308" s="59"/>
      <c r="CE308" s="555"/>
      <c r="CF308" s="555"/>
      <c r="CG308" s="555"/>
      <c r="CH308" s="555"/>
      <c r="CI308" s="408"/>
      <c r="CJ308" s="408"/>
      <c r="CK308" s="7"/>
      <c r="CL308" s="8"/>
      <c r="CM308" s="8"/>
      <c r="CN308" s="8"/>
    </row>
    <row r="309" spans="1:92" x14ac:dyDescent="0.45">
      <c r="A309" s="9">
        <v>281</v>
      </c>
      <c r="B309" s="9" t="s">
        <v>944</v>
      </c>
      <c r="C309" s="224" t="s">
        <v>1834</v>
      </c>
      <c r="D309" s="63"/>
      <c r="E309" s="61" t="s">
        <v>1966</v>
      </c>
      <c r="F309" s="224" t="s">
        <v>1800</v>
      </c>
      <c r="G309" s="56" t="s">
        <v>1967</v>
      </c>
      <c r="H309" s="9"/>
      <c r="I309" s="60">
        <v>104.31960131966595</v>
      </c>
      <c r="J309" s="60">
        <v>82.981501049734277</v>
      </c>
      <c r="K309" s="60">
        <v>103.52930130966848</v>
      </c>
      <c r="L309" s="47">
        <v>966.91479033782684</v>
      </c>
      <c r="M309" s="47">
        <v>929.55193407125842</v>
      </c>
      <c r="N309" s="47">
        <v>900.7038583330459</v>
      </c>
      <c r="O309" s="59">
        <v>7.8921889245919061</v>
      </c>
      <c r="P309" s="59">
        <v>99.357895987332114</v>
      </c>
      <c r="Q309" s="59">
        <v>56.532499874402404</v>
      </c>
      <c r="R309" s="58"/>
      <c r="S309" s="55" t="s">
        <v>101</v>
      </c>
      <c r="T309" s="8">
        <v>13.518352158359914</v>
      </c>
      <c r="U309" s="55" t="s">
        <v>101</v>
      </c>
      <c r="V309" s="8">
        <v>8.4489700989749448</v>
      </c>
      <c r="W309" s="49" t="s">
        <v>74</v>
      </c>
      <c r="X309" s="8">
        <v>13.635999999999999</v>
      </c>
      <c r="Y309" s="224" t="s">
        <v>82</v>
      </c>
      <c r="Z309" s="8">
        <v>57.332584712619614</v>
      </c>
      <c r="AA309" s="62" t="s">
        <v>52</v>
      </c>
      <c r="AB309" s="8">
        <v>27.508471758487918</v>
      </c>
      <c r="AC309" s="55" t="s">
        <v>101</v>
      </c>
      <c r="AD309" s="55" t="s">
        <v>82</v>
      </c>
      <c r="AE309" s="8">
        <v>12.589396545961394</v>
      </c>
      <c r="AF309" s="8">
        <v>8.1333333333333329</v>
      </c>
      <c r="AG309" s="224" t="s">
        <v>101</v>
      </c>
      <c r="AH309" s="62" t="s">
        <v>52</v>
      </c>
      <c r="AI309" s="8">
        <v>11.584083948973163</v>
      </c>
      <c r="AJ309" s="8">
        <v>4.2555555555555555</v>
      </c>
      <c r="AK309" s="49" t="s">
        <v>74</v>
      </c>
      <c r="AL309" s="55" t="s">
        <v>82</v>
      </c>
      <c r="AM309" s="8">
        <v>11.532247147717795</v>
      </c>
      <c r="AN309" s="8">
        <v>6.4666666666666668</v>
      </c>
      <c r="AO309" s="55" t="s">
        <v>101</v>
      </c>
      <c r="AP309" s="63" t="s">
        <v>1518</v>
      </c>
      <c r="AQ309" s="8">
        <v>10.040165963569828</v>
      </c>
      <c r="AR309" s="8">
        <v>7.4555555555555557</v>
      </c>
      <c r="AS309" s="49" t="s">
        <v>74</v>
      </c>
      <c r="AT309" s="13" t="s">
        <v>52</v>
      </c>
      <c r="AU309" s="8">
        <v>9.7794718421981131</v>
      </c>
      <c r="AV309" s="8">
        <v>3.1444444444444448</v>
      </c>
      <c r="AW309" s="58"/>
      <c r="AX309" s="55" t="s">
        <v>101</v>
      </c>
      <c r="AY309" s="8">
        <v>14.019086244694311</v>
      </c>
      <c r="AZ309" s="55" t="s">
        <v>101</v>
      </c>
      <c r="BA309" s="8">
        <v>3.5047715611735777</v>
      </c>
      <c r="BB309" s="246" t="s">
        <v>74</v>
      </c>
      <c r="BC309" s="8">
        <v>3.6666666666666998</v>
      </c>
      <c r="BD309" s="13" t="s">
        <v>52</v>
      </c>
      <c r="BE309" s="8">
        <v>89.150063115117732</v>
      </c>
      <c r="BF309" s="224" t="s">
        <v>82</v>
      </c>
      <c r="BG309" s="8">
        <v>1.3496792750255544</v>
      </c>
      <c r="BH309" s="224" t="s">
        <v>101</v>
      </c>
      <c r="BI309" s="224" t="s">
        <v>82</v>
      </c>
      <c r="BJ309" s="8">
        <v>7.1630951076510909</v>
      </c>
      <c r="BK309" s="8">
        <v>19.333333333333332</v>
      </c>
      <c r="BL309" s="224" t="s">
        <v>101</v>
      </c>
      <c r="BM309" s="62" t="s">
        <v>52</v>
      </c>
      <c r="BN309" s="8">
        <v>7.024441077089091</v>
      </c>
      <c r="BO309" s="8">
        <v>24.333333333333332</v>
      </c>
      <c r="BP309" s="224" t="s">
        <v>101</v>
      </c>
      <c r="BQ309" s="12" t="s">
        <v>1518</v>
      </c>
      <c r="BR309" s="8">
        <v>6.9081297336338299</v>
      </c>
      <c r="BS309" s="8">
        <v>16</v>
      </c>
      <c r="BT309" s="49" t="s">
        <v>74</v>
      </c>
      <c r="BU309" s="224" t="s">
        <v>82</v>
      </c>
      <c r="BV309" s="8">
        <v>6.0115184588032005</v>
      </c>
      <c r="BW309" s="8">
        <v>16</v>
      </c>
      <c r="BX309" s="49" t="s">
        <v>74</v>
      </c>
      <c r="BY309" s="62" t="s">
        <v>52</v>
      </c>
      <c r="BZ309" s="8">
        <v>5.8279537885454076</v>
      </c>
      <c r="CA309" s="8">
        <v>20.09090909090909</v>
      </c>
      <c r="CB309" s="8"/>
      <c r="CC309" s="59"/>
      <c r="CD309" s="59"/>
      <c r="CE309" s="555"/>
      <c r="CF309" s="555"/>
      <c r="CG309" s="555"/>
      <c r="CH309" s="555"/>
      <c r="CI309" s="408"/>
      <c r="CJ309" s="408"/>
      <c r="CK309" s="555"/>
      <c r="CL309" s="59"/>
      <c r="CM309" s="8"/>
      <c r="CN309" s="8"/>
    </row>
    <row r="310" spans="1:92" x14ac:dyDescent="0.45">
      <c r="A310" s="9">
        <v>282</v>
      </c>
      <c r="B310" s="9" t="s">
        <v>303</v>
      </c>
      <c r="C310" s="224" t="s">
        <v>1834</v>
      </c>
      <c r="D310" s="63"/>
      <c r="E310" s="61" t="s">
        <v>1966</v>
      </c>
      <c r="F310" s="224" t="s">
        <v>1800</v>
      </c>
      <c r="G310" s="56" t="s">
        <v>1967</v>
      </c>
      <c r="H310" s="9"/>
      <c r="I310" s="60">
        <v>199.15560251936228</v>
      </c>
      <c r="J310" s="60">
        <v>165.96300209946855</v>
      </c>
      <c r="K310" s="60">
        <v>145.41520183953435</v>
      </c>
      <c r="L310" s="47">
        <v>3093.877217991886</v>
      </c>
      <c r="M310" s="47">
        <v>2848.0159283124513</v>
      </c>
      <c r="N310" s="47">
        <v>2665.4705308397702</v>
      </c>
      <c r="O310" s="59">
        <v>20.639278657291374</v>
      </c>
      <c r="P310" s="59">
        <v>486.05399657532803</v>
      </c>
      <c r="Q310" s="59">
        <v>276.82351110196277</v>
      </c>
      <c r="R310" s="58"/>
      <c r="S310" s="12" t="s">
        <v>5490</v>
      </c>
      <c r="T310" s="8">
        <v>24.898672302323472</v>
      </c>
      <c r="U310" s="12" t="s">
        <v>161</v>
      </c>
      <c r="V310" s="8">
        <v>16.599114868215647</v>
      </c>
      <c r="W310" s="49" t="s">
        <v>74</v>
      </c>
      <c r="X310" s="8">
        <v>13.635999999999999</v>
      </c>
      <c r="Y310" s="63" t="s">
        <v>63</v>
      </c>
      <c r="Z310" s="8">
        <v>120.49336151161737</v>
      </c>
      <c r="AA310" s="62" t="s">
        <v>52</v>
      </c>
      <c r="AB310" s="8">
        <v>51.217472058412</v>
      </c>
      <c r="AC310" s="55" t="s">
        <v>101</v>
      </c>
      <c r="AD310" s="55" t="s">
        <v>82</v>
      </c>
      <c r="AE310" s="8">
        <v>23.549950782975476</v>
      </c>
      <c r="AF310" s="8">
        <v>8.1333333333333329</v>
      </c>
      <c r="AG310" s="63" t="s">
        <v>161</v>
      </c>
      <c r="AH310" s="224" t="s">
        <v>82</v>
      </c>
      <c r="AI310" s="8">
        <v>23.052154008328785</v>
      </c>
      <c r="AJ310" s="8">
        <v>9.6181818181818191</v>
      </c>
      <c r="AK310" s="55" t="s">
        <v>101</v>
      </c>
      <c r="AL310" s="12" t="s">
        <v>63</v>
      </c>
      <c r="AM310" s="8">
        <v>23.036483304078747</v>
      </c>
      <c r="AN310" s="8">
        <v>8.8333333333333339</v>
      </c>
      <c r="AO310" s="12" t="s">
        <v>161</v>
      </c>
      <c r="AP310" s="63" t="s">
        <v>63</v>
      </c>
      <c r="AQ310" s="8">
        <v>22.646348825938016</v>
      </c>
      <c r="AR310" s="8">
        <v>10.318181818181818</v>
      </c>
      <c r="AS310" s="55" t="s">
        <v>101</v>
      </c>
      <c r="AT310" s="55" t="s">
        <v>1526</v>
      </c>
      <c r="AU310" s="8">
        <v>22.637428178618336</v>
      </c>
      <c r="AV310" s="8">
        <v>7.9333333333333336</v>
      </c>
      <c r="AW310" s="58"/>
      <c r="AX310" s="12" t="s">
        <v>5490</v>
      </c>
      <c r="AY310" s="8">
        <v>25.854619194416411</v>
      </c>
      <c r="AZ310" s="12" t="s">
        <v>161</v>
      </c>
      <c r="BA310" s="8">
        <v>8.6182063981388044</v>
      </c>
      <c r="BB310" s="246" t="s">
        <v>74</v>
      </c>
      <c r="BC310" s="8">
        <v>3.6666666666666998</v>
      </c>
      <c r="BD310" s="12" t="s">
        <v>63</v>
      </c>
      <c r="BE310" s="8">
        <v>171.87550696161284</v>
      </c>
      <c r="BF310" s="224" t="s">
        <v>82</v>
      </c>
      <c r="BG310" s="8">
        <v>2.5601315085198606</v>
      </c>
      <c r="BH310" s="224" t="s">
        <v>101</v>
      </c>
      <c r="BI310" s="224" t="s">
        <v>82</v>
      </c>
      <c r="BJ310" s="8">
        <v>13.412460566017288</v>
      </c>
      <c r="BK310" s="8">
        <v>19.333333333333332</v>
      </c>
      <c r="BL310" s="224" t="s">
        <v>101</v>
      </c>
      <c r="BM310" s="63" t="s">
        <v>63</v>
      </c>
      <c r="BN310" s="8">
        <v>13.261402147768846</v>
      </c>
      <c r="BO310" s="8">
        <v>24.333333333333332</v>
      </c>
      <c r="BP310" s="63" t="s">
        <v>161</v>
      </c>
      <c r="BQ310" s="55" t="s">
        <v>82</v>
      </c>
      <c r="BR310" s="8">
        <v>13.256417856751208</v>
      </c>
      <c r="BS310" s="8">
        <v>28.5</v>
      </c>
      <c r="BT310" s="55" t="s">
        <v>101</v>
      </c>
      <c r="BU310" s="224" t="s">
        <v>1526</v>
      </c>
      <c r="BV310" s="8">
        <v>13.188717506536817</v>
      </c>
      <c r="BW310" s="8">
        <v>17.666666666666668</v>
      </c>
      <c r="BX310" s="55" t="s">
        <v>101</v>
      </c>
      <c r="BY310" s="62" t="s">
        <v>52</v>
      </c>
      <c r="BZ310" s="8">
        <v>13.155003949162612</v>
      </c>
      <c r="CA310" s="8">
        <v>24.333333333333332</v>
      </c>
      <c r="CB310" s="8"/>
      <c r="CC310" s="59" t="s">
        <v>4557</v>
      </c>
      <c r="CD310" s="59" t="s">
        <v>4558</v>
      </c>
      <c r="CE310" s="555">
        <v>101.10205375074355</v>
      </c>
      <c r="CF310" s="555">
        <v>91.355956071826071</v>
      </c>
      <c r="CG310" s="555" t="s">
        <v>4555</v>
      </c>
      <c r="CH310" s="555" t="s">
        <v>4556</v>
      </c>
      <c r="CI310" s="408">
        <v>209.64844437855885</v>
      </c>
      <c r="CJ310" s="408">
        <v>193.87317568920213</v>
      </c>
      <c r="CK310" s="555" t="s">
        <v>4554</v>
      </c>
      <c r="CL310" s="59"/>
      <c r="CM310" s="8">
        <v>276.82351110196277</v>
      </c>
      <c r="CN310" s="8">
        <v>224.32583943781924</v>
      </c>
    </row>
    <row r="311" spans="1:92" x14ac:dyDescent="0.45">
      <c r="A311" s="9">
        <v>283</v>
      </c>
      <c r="B311" s="9" t="s">
        <v>942</v>
      </c>
      <c r="C311" s="245" t="s">
        <v>1864</v>
      </c>
      <c r="D311" s="63"/>
      <c r="E311" s="243" t="s">
        <v>2020</v>
      </c>
      <c r="F311" s="56" t="s">
        <v>2021</v>
      </c>
      <c r="G311" s="224"/>
      <c r="H311" s="9"/>
      <c r="I311" s="60">
        <v>85.35240107972669</v>
      </c>
      <c r="J311" s="60">
        <v>80.610601019741864</v>
      </c>
      <c r="K311" s="60">
        <v>106.69050134965836</v>
      </c>
      <c r="L311" s="47">
        <v>791.54334248281714</v>
      </c>
      <c r="M311" s="47">
        <v>813.74644701723798</v>
      </c>
      <c r="N311" s="47">
        <v>831.95651929415692</v>
      </c>
      <c r="O311" s="59">
        <v>7.9073106445829993</v>
      </c>
      <c r="P311" s="59">
        <v>77.297707179483425</v>
      </c>
      <c r="Q311" s="59">
        <v>43.305068966625335</v>
      </c>
      <c r="R311" s="58"/>
      <c r="S311" s="71" t="s">
        <v>214</v>
      </c>
      <c r="T311" s="8">
        <v>7.1453728777403214</v>
      </c>
      <c r="U311" s="67" t="s">
        <v>38</v>
      </c>
      <c r="V311" s="8">
        <v>7.1211440647836008</v>
      </c>
      <c r="W311" s="67" t="s">
        <v>38</v>
      </c>
      <c r="X311" s="8">
        <v>12</v>
      </c>
      <c r="Y311" s="245" t="s">
        <v>1520</v>
      </c>
      <c r="Z311" s="8">
        <v>39.40858048587701</v>
      </c>
      <c r="AA311" s="245" t="s">
        <v>1520</v>
      </c>
      <c r="AB311" s="8">
        <v>13.589165684785176</v>
      </c>
      <c r="AC311" s="67" t="s">
        <v>38</v>
      </c>
      <c r="AD311" s="67" t="s">
        <v>1520</v>
      </c>
      <c r="AE311" s="8">
        <v>9.7754736918597196</v>
      </c>
      <c r="AF311" s="8">
        <v>7.0666666666666664</v>
      </c>
      <c r="AG311" s="245" t="s">
        <v>38</v>
      </c>
      <c r="AH311" s="244" t="s">
        <v>1510</v>
      </c>
      <c r="AI311" s="8">
        <v>9.3690008608865991</v>
      </c>
      <c r="AJ311" s="8">
        <v>4.677777777777778</v>
      </c>
      <c r="AK311" s="71" t="s">
        <v>214</v>
      </c>
      <c r="AL311" s="67" t="s">
        <v>1520</v>
      </c>
      <c r="AM311" s="8">
        <v>9.0356736649035216</v>
      </c>
      <c r="AN311" s="8">
        <v>7.1857142857142859</v>
      </c>
      <c r="AO311" s="71" t="s">
        <v>214</v>
      </c>
      <c r="AP311" s="244" t="s">
        <v>1510</v>
      </c>
      <c r="AQ311" s="8">
        <v>8.6307983784691338</v>
      </c>
      <c r="AR311" s="8">
        <v>4.7571428571428571</v>
      </c>
      <c r="AS311" s="67" t="s">
        <v>38</v>
      </c>
      <c r="AT311" s="71" t="s">
        <v>1505</v>
      </c>
      <c r="AU311" s="8">
        <v>8.1494821537877247</v>
      </c>
      <c r="AV311" s="8">
        <v>5.3777777777777782</v>
      </c>
      <c r="AW311" s="58"/>
      <c r="AX311" s="71" t="s">
        <v>214</v>
      </c>
      <c r="AY311" s="8">
        <v>6.3259898273749453</v>
      </c>
      <c r="AZ311" s="67" t="s">
        <v>38</v>
      </c>
      <c r="BA311" s="8">
        <v>2.9972461852656047</v>
      </c>
      <c r="BB311" s="244" t="s">
        <v>214</v>
      </c>
      <c r="BC311" s="8">
        <v>3.6666666666666998</v>
      </c>
      <c r="BD311" s="67" t="s">
        <v>1520</v>
      </c>
      <c r="BE311" s="8">
        <v>50.931154631640112</v>
      </c>
      <c r="BF311" s="245" t="s">
        <v>1520</v>
      </c>
      <c r="BG311" s="8">
        <v>0.9260209933025475</v>
      </c>
      <c r="BH311" s="245" t="s">
        <v>38</v>
      </c>
      <c r="BI311" s="245" t="s">
        <v>1520</v>
      </c>
      <c r="BJ311" s="8">
        <v>5.4765862773194582</v>
      </c>
      <c r="BK311" s="8">
        <v>19.333333333333332</v>
      </c>
      <c r="BL311" s="244" t="s">
        <v>214</v>
      </c>
      <c r="BM311" s="245" t="s">
        <v>1520</v>
      </c>
      <c r="BN311" s="8">
        <v>5.1600689855321775</v>
      </c>
      <c r="BO311" s="8">
        <v>16</v>
      </c>
      <c r="BP311" s="245" t="s">
        <v>38</v>
      </c>
      <c r="BQ311" s="71" t="s">
        <v>1505</v>
      </c>
      <c r="BR311" s="8">
        <v>4.7448365973730091</v>
      </c>
      <c r="BS311" s="8">
        <v>16</v>
      </c>
      <c r="BT311" s="71" t="s">
        <v>214</v>
      </c>
      <c r="BU311" s="244" t="s">
        <v>1505</v>
      </c>
      <c r="BV311" s="8">
        <v>4.2822956356212138</v>
      </c>
      <c r="BW311" s="8">
        <v>13.272727272727273</v>
      </c>
      <c r="BX311" s="67" t="s">
        <v>38</v>
      </c>
      <c r="BY311" s="244" t="s">
        <v>1510</v>
      </c>
      <c r="BZ311" s="8">
        <v>4.0190930707503325</v>
      </c>
      <c r="CA311" s="8">
        <v>14.333333333333334</v>
      </c>
      <c r="CB311" s="8"/>
      <c r="CC311" s="59"/>
      <c r="CD311" s="59"/>
      <c r="CE311" s="555"/>
      <c r="CF311" s="555"/>
      <c r="CG311" s="555"/>
      <c r="CH311" s="555"/>
      <c r="CI311" s="408"/>
      <c r="CJ311" s="408"/>
      <c r="CK311" s="7"/>
      <c r="CL311" s="8"/>
      <c r="CM311" s="8"/>
      <c r="CN311" s="8"/>
    </row>
    <row r="312" spans="1:92" x14ac:dyDescent="0.45">
      <c r="A312" s="9">
        <v>284</v>
      </c>
      <c r="B312" s="9" t="s">
        <v>211</v>
      </c>
      <c r="C312" s="243" t="s">
        <v>1809</v>
      </c>
      <c r="D312" s="54" t="s">
        <v>1806</v>
      </c>
      <c r="E312" s="243" t="s">
        <v>1904</v>
      </c>
      <c r="F312" s="245" t="s">
        <v>1788</v>
      </c>
      <c r="G312" s="56" t="s">
        <v>1865</v>
      </c>
      <c r="H312" s="78" t="s">
        <v>1793</v>
      </c>
      <c r="I312" s="60">
        <v>163.59210206947614</v>
      </c>
      <c r="J312" s="60">
        <v>130.39950164958245</v>
      </c>
      <c r="K312" s="60">
        <v>147.78610186952676</v>
      </c>
      <c r="L312" s="47">
        <v>2270.9997985654309</v>
      </c>
      <c r="M312" s="47">
        <v>2150.0467622688489</v>
      </c>
      <c r="N312" s="47">
        <v>2057.9392657769808</v>
      </c>
      <c r="O312" s="59">
        <v>16.957479824182389</v>
      </c>
      <c r="P312" s="59">
        <v>261.73496775825538</v>
      </c>
      <c r="Q312" s="59">
        <v>134.94636140163749</v>
      </c>
      <c r="R312" s="58"/>
      <c r="S312" s="14" t="s">
        <v>158</v>
      </c>
      <c r="T312" s="8">
        <v>14.741736573835995</v>
      </c>
      <c r="U312" s="14" t="s">
        <v>158</v>
      </c>
      <c r="V312" s="8">
        <v>12.284780478196662</v>
      </c>
      <c r="W312" s="67" t="s">
        <v>10</v>
      </c>
      <c r="X312" s="8">
        <v>12.727</v>
      </c>
      <c r="Y312" s="245" t="s">
        <v>1495</v>
      </c>
      <c r="Z312" s="8">
        <v>69.708682869179981</v>
      </c>
      <c r="AA312" s="243" t="s">
        <v>210</v>
      </c>
      <c r="AB312" s="8">
        <v>22.18265064630052</v>
      </c>
      <c r="AC312" s="14" t="s">
        <v>158</v>
      </c>
      <c r="AD312" s="67" t="s">
        <v>1495</v>
      </c>
      <c r="AE312" s="8">
        <v>15.434779841813848</v>
      </c>
      <c r="AF312" s="8">
        <v>7.7</v>
      </c>
      <c r="AG312" s="243" t="s">
        <v>158</v>
      </c>
      <c r="AH312" s="243" t="s">
        <v>210</v>
      </c>
      <c r="AI312" s="8">
        <v>15.356533288987517</v>
      </c>
      <c r="AJ312" s="8">
        <v>8.6999999999999993</v>
      </c>
      <c r="AK312" s="67" t="s">
        <v>10</v>
      </c>
      <c r="AL312" s="67" t="s">
        <v>1495</v>
      </c>
      <c r="AM312" s="8">
        <v>15.106696657582576</v>
      </c>
      <c r="AN312" s="8">
        <v>6.3190476190476197</v>
      </c>
      <c r="AO312" s="67" t="s">
        <v>10</v>
      </c>
      <c r="AP312" s="243" t="s">
        <v>210</v>
      </c>
      <c r="AQ312" s="8">
        <v>14.86293642929513</v>
      </c>
      <c r="AR312" s="8">
        <v>6.628571428571429</v>
      </c>
      <c r="AS312" s="14" t="s">
        <v>158</v>
      </c>
      <c r="AT312" s="71" t="s">
        <v>1510</v>
      </c>
      <c r="AU312" s="8">
        <v>14.736838114986234</v>
      </c>
      <c r="AV312" s="8">
        <v>5.9</v>
      </c>
      <c r="AW312" s="58"/>
      <c r="AX312" s="14" t="s">
        <v>158</v>
      </c>
      <c r="AY312" s="8">
        <v>12.484165565277225</v>
      </c>
      <c r="AZ312" s="14" t="s">
        <v>158</v>
      </c>
      <c r="BA312" s="8">
        <v>4.1613885217590747</v>
      </c>
      <c r="BB312" s="245" t="s">
        <v>10</v>
      </c>
      <c r="BC312" s="8">
        <v>3.6666666666666998</v>
      </c>
      <c r="BD312" s="14" t="s">
        <v>210</v>
      </c>
      <c r="BE312" s="8">
        <v>77.56110376851484</v>
      </c>
      <c r="BF312" s="243" t="s">
        <v>210</v>
      </c>
      <c r="BG312" s="8">
        <v>1.4102018867002699</v>
      </c>
      <c r="BH312" s="243" t="s">
        <v>158</v>
      </c>
      <c r="BI312" s="243" t="s">
        <v>210</v>
      </c>
      <c r="BJ312" s="8">
        <v>7.9579255172809251</v>
      </c>
      <c r="BK312" s="8">
        <v>19.333333333333332</v>
      </c>
      <c r="BL312" s="243" t="s">
        <v>158</v>
      </c>
      <c r="BM312" s="245" t="s">
        <v>1495</v>
      </c>
      <c r="BN312" s="8">
        <v>7.5526034782982663</v>
      </c>
      <c r="BO312" s="8">
        <v>16</v>
      </c>
      <c r="BP312" s="245" t="s">
        <v>10</v>
      </c>
      <c r="BQ312" s="14" t="s">
        <v>210</v>
      </c>
      <c r="BR312" s="8">
        <v>7.5526034782982663</v>
      </c>
      <c r="BS312" s="8">
        <v>16</v>
      </c>
      <c r="BT312" s="67" t="s">
        <v>10</v>
      </c>
      <c r="BU312" s="245" t="s">
        <v>1495</v>
      </c>
      <c r="BV312" s="8">
        <v>7.0695484455381097</v>
      </c>
      <c r="BW312" s="8">
        <v>13.272727272727273</v>
      </c>
      <c r="BX312" s="14" t="s">
        <v>158</v>
      </c>
      <c r="BY312" s="75" t="s">
        <v>1472</v>
      </c>
      <c r="BZ312" s="8">
        <v>6.9544698551067441</v>
      </c>
      <c r="CA312" s="8">
        <v>16</v>
      </c>
      <c r="CB312" s="8"/>
      <c r="CC312" s="59" t="s">
        <v>4559</v>
      </c>
      <c r="CD312" s="59" t="s">
        <v>4560</v>
      </c>
      <c r="CE312" s="555">
        <v>77.768673116566376</v>
      </c>
      <c r="CF312" s="555">
        <v>70.093295869063965</v>
      </c>
      <c r="CG312" s="555" t="s">
        <v>5680</v>
      </c>
      <c r="CH312" s="555"/>
      <c r="CI312" s="408">
        <v>134.94636140163749</v>
      </c>
      <c r="CJ312" s="408">
        <v>105.98873183708136</v>
      </c>
      <c r="CK312" s="7"/>
      <c r="CL312" s="8"/>
      <c r="CM312" s="8"/>
      <c r="CN312" s="8"/>
    </row>
    <row r="313" spans="1:92" x14ac:dyDescent="0.45">
      <c r="A313" s="9">
        <v>285</v>
      </c>
      <c r="B313" s="9" t="s">
        <v>938</v>
      </c>
      <c r="C313" s="77" t="s">
        <v>1803</v>
      </c>
      <c r="D313" s="63"/>
      <c r="E313" s="61" t="s">
        <v>1964</v>
      </c>
      <c r="F313" s="78" t="s">
        <v>1965</v>
      </c>
      <c r="G313" s="224"/>
      <c r="H313" s="9"/>
      <c r="I313" s="60">
        <v>70.336700889774761</v>
      </c>
      <c r="J313" s="60">
        <v>98.787501249683658</v>
      </c>
      <c r="K313" s="60">
        <v>134.35100169956979</v>
      </c>
      <c r="L313" s="47">
        <v>810.31419836768964</v>
      </c>
      <c r="M313" s="47">
        <v>955.17570783645044</v>
      </c>
      <c r="N313" s="47">
        <v>1089.4997251782493</v>
      </c>
      <c r="O313" s="59">
        <v>12.047393287967127</v>
      </c>
      <c r="P313" s="59">
        <v>105.51930338729544</v>
      </c>
      <c r="Q313" s="59">
        <v>62.23619063542565</v>
      </c>
      <c r="R313" s="58"/>
      <c r="S313" s="70" t="s">
        <v>3536</v>
      </c>
      <c r="T313" s="8">
        <v>4.3761616427091887</v>
      </c>
      <c r="U313" s="13" t="s">
        <v>127</v>
      </c>
      <c r="V313" s="8">
        <v>5.5168350444887384</v>
      </c>
      <c r="W313" s="70" t="s">
        <v>3536</v>
      </c>
      <c r="X313" s="8">
        <v>12.727</v>
      </c>
      <c r="Y313" s="77" t="s">
        <v>3543</v>
      </c>
      <c r="Z313" s="8">
        <v>38.981818480478367</v>
      </c>
      <c r="AA313" s="77" t="s">
        <v>23</v>
      </c>
      <c r="AB313" s="8">
        <v>14.993007107876295</v>
      </c>
      <c r="AC313" s="13" t="s">
        <v>127</v>
      </c>
      <c r="AD313" s="70" t="s">
        <v>23</v>
      </c>
      <c r="AE313" s="8">
        <v>8.7586833819634293</v>
      </c>
      <c r="AF313" s="8">
        <v>7.6</v>
      </c>
      <c r="AG313" s="77" t="s">
        <v>3536</v>
      </c>
      <c r="AH313" s="77" t="s">
        <v>23</v>
      </c>
      <c r="AI313" s="8">
        <v>8.3649183901767667</v>
      </c>
      <c r="AJ313" s="8">
        <v>6.5285714285714294</v>
      </c>
      <c r="AK313" s="13" t="s">
        <v>127</v>
      </c>
      <c r="AL313" s="70" t="s">
        <v>263</v>
      </c>
      <c r="AM313" s="8">
        <v>7.8405941304149929</v>
      </c>
      <c r="AN313" s="8">
        <v>5.4333333333333336</v>
      </c>
      <c r="AO313" s="13" t="s">
        <v>127</v>
      </c>
      <c r="AP313" s="77" t="s">
        <v>33</v>
      </c>
      <c r="AQ313" s="8">
        <v>7.4793251351597814</v>
      </c>
      <c r="AR313" s="8">
        <v>8.9</v>
      </c>
      <c r="AS313" s="70" t="s">
        <v>3536</v>
      </c>
      <c r="AT313" s="70" t="s">
        <v>263</v>
      </c>
      <c r="AU313" s="8">
        <v>7.3384603360403489</v>
      </c>
      <c r="AV313" s="8">
        <v>4.7190476190476192</v>
      </c>
      <c r="AW313" s="58"/>
      <c r="AX313" s="70" t="s">
        <v>3536</v>
      </c>
      <c r="AY313" s="8">
        <v>3.7431313347012156</v>
      </c>
      <c r="AZ313" s="13" t="s">
        <v>127</v>
      </c>
      <c r="BA313" s="8">
        <v>2.371565667350608</v>
      </c>
      <c r="BB313" s="77" t="s">
        <v>3536</v>
      </c>
      <c r="BC313" s="8">
        <v>4.3333333333333002</v>
      </c>
      <c r="BD313" s="70" t="s">
        <v>3526</v>
      </c>
      <c r="BE313" s="8">
        <v>50.376364024621886</v>
      </c>
      <c r="BF313" s="77" t="s">
        <v>23</v>
      </c>
      <c r="BG313" s="8">
        <v>1.0075272804924378</v>
      </c>
      <c r="BH313" s="77" t="s">
        <v>3536</v>
      </c>
      <c r="BI313" s="77" t="s">
        <v>23</v>
      </c>
      <c r="BJ313" s="8">
        <v>5.1659466199702164</v>
      </c>
      <c r="BK313" s="8">
        <v>12.538461538461538</v>
      </c>
      <c r="BL313" s="77" t="s">
        <v>3536</v>
      </c>
      <c r="BM313" s="77" t="s">
        <v>33</v>
      </c>
      <c r="BN313" s="8">
        <v>4.8357581782508499</v>
      </c>
      <c r="BO313" s="8">
        <v>13.692307692307693</v>
      </c>
      <c r="BP313" s="62" t="s">
        <v>127</v>
      </c>
      <c r="BQ313" s="70" t="s">
        <v>23</v>
      </c>
      <c r="BR313" s="8">
        <v>4.217904065707196</v>
      </c>
      <c r="BS313" s="8">
        <v>26</v>
      </c>
      <c r="BT313" s="70" t="s">
        <v>3536</v>
      </c>
      <c r="BU313" s="77" t="s">
        <v>263</v>
      </c>
      <c r="BV313" s="8">
        <v>4.172879956769342</v>
      </c>
      <c r="BW313" s="8">
        <v>10.230769230769232</v>
      </c>
      <c r="BX313" s="13" t="s">
        <v>127</v>
      </c>
      <c r="BY313" s="77" t="s">
        <v>33</v>
      </c>
      <c r="BZ313" s="8">
        <v>4.0559445570794246</v>
      </c>
      <c r="CA313" s="8">
        <v>28.5</v>
      </c>
      <c r="CB313" s="8"/>
      <c r="CC313" s="59"/>
      <c r="CD313" s="59"/>
      <c r="CE313" s="555"/>
      <c r="CF313" s="555"/>
      <c r="CG313" s="555"/>
      <c r="CH313" s="555"/>
      <c r="CI313" s="408"/>
      <c r="CJ313" s="408"/>
      <c r="CK313" s="555"/>
      <c r="CL313" s="59"/>
      <c r="CM313" s="8"/>
      <c r="CN313" s="8"/>
    </row>
    <row r="314" spans="1:92" x14ac:dyDescent="0.45">
      <c r="A314" s="9">
        <v>286</v>
      </c>
      <c r="B314" s="9" t="s">
        <v>264</v>
      </c>
      <c r="C314" s="56" t="s">
        <v>1865</v>
      </c>
      <c r="D314" s="243" t="s">
        <v>1791</v>
      </c>
      <c r="E314" s="61" t="s">
        <v>2022</v>
      </c>
      <c r="F314" s="78" t="s">
        <v>2023</v>
      </c>
      <c r="G314" s="224"/>
      <c r="H314" s="9"/>
      <c r="I314" s="60">
        <v>202.31680255935214</v>
      </c>
      <c r="J314" s="60">
        <v>125.65770158959762</v>
      </c>
      <c r="K314" s="60">
        <v>134.35100169956979</v>
      </c>
      <c r="L314" s="47">
        <v>2628.7359411195116</v>
      </c>
      <c r="M314" s="47">
        <v>2267.9909410584291</v>
      </c>
      <c r="N314" s="47">
        <v>2015.3793183250527</v>
      </c>
      <c r="O314" s="59">
        <v>14.958483373078789</v>
      </c>
      <c r="P314" s="59">
        <v>377.45142934487166</v>
      </c>
      <c r="Q314" s="59">
        <v>235.19953042633483</v>
      </c>
      <c r="R314" s="58"/>
      <c r="S314" s="53" t="s">
        <v>45</v>
      </c>
      <c r="T314" s="8">
        <v>15.566809784273353</v>
      </c>
      <c r="U314" s="53" t="s">
        <v>45</v>
      </c>
      <c r="V314" s="8">
        <v>17.29645531585928</v>
      </c>
      <c r="W314" s="70" t="s">
        <v>3536</v>
      </c>
      <c r="X314" s="8">
        <v>12.727</v>
      </c>
      <c r="Y314" s="77" t="s">
        <v>3550</v>
      </c>
      <c r="Z314" s="8">
        <v>110.25107338205015</v>
      </c>
      <c r="AA314" s="77" t="s">
        <v>23</v>
      </c>
      <c r="AB314" s="8">
        <v>42.404258993096214</v>
      </c>
      <c r="AC314" s="53" t="s">
        <v>45</v>
      </c>
      <c r="AD314" s="70" t="s">
        <v>23</v>
      </c>
      <c r="AE314" s="8">
        <v>25.233268636323238</v>
      </c>
      <c r="AF314" s="8">
        <v>8.2249999999999996</v>
      </c>
      <c r="AG314" s="56" t="s">
        <v>45</v>
      </c>
      <c r="AH314" s="56" t="s">
        <v>266</v>
      </c>
      <c r="AI314" s="8">
        <v>24.930166310361393</v>
      </c>
      <c r="AJ314" s="8">
        <v>8.3250000000000011</v>
      </c>
      <c r="AK314" s="70" t="s">
        <v>3536</v>
      </c>
      <c r="AL314" s="70" t="s">
        <v>23</v>
      </c>
      <c r="AM314" s="8">
        <v>22.746995114782791</v>
      </c>
      <c r="AN314" s="8">
        <v>6.5285714285714294</v>
      </c>
      <c r="AO314" s="53" t="s">
        <v>45</v>
      </c>
      <c r="AP314" s="77" t="s">
        <v>263</v>
      </c>
      <c r="AQ314" s="8">
        <v>22.671154235736498</v>
      </c>
      <c r="AR314" s="8">
        <v>5.8500000000000005</v>
      </c>
      <c r="AS314" s="53" t="s">
        <v>45</v>
      </c>
      <c r="AT314" s="52" t="s">
        <v>124</v>
      </c>
      <c r="AU314" s="8">
        <v>22.614420463779094</v>
      </c>
      <c r="AV314" s="8">
        <v>7.9249999999999998</v>
      </c>
      <c r="AW314" s="58"/>
      <c r="AX314" s="53" t="s">
        <v>45</v>
      </c>
      <c r="AY314" s="8">
        <v>13.624568479703575</v>
      </c>
      <c r="AZ314" s="53" t="s">
        <v>45</v>
      </c>
      <c r="BA314" s="8">
        <v>6.8122842398517873</v>
      </c>
      <c r="BB314" s="77" t="s">
        <v>3536</v>
      </c>
      <c r="BC314" s="8">
        <v>4.3333333333333002</v>
      </c>
      <c r="BD314" s="70" t="s">
        <v>5554</v>
      </c>
      <c r="BE314" s="8">
        <v>143.02639539666521</v>
      </c>
      <c r="BF314" s="77" t="s">
        <v>3607</v>
      </c>
      <c r="BG314" s="8">
        <v>2.8605279079333044</v>
      </c>
      <c r="BH314" s="56" t="s">
        <v>45</v>
      </c>
      <c r="BI314" s="77" t="s">
        <v>23</v>
      </c>
      <c r="BJ314" s="8">
        <v>15.723487773475096</v>
      </c>
      <c r="BK314" s="8">
        <v>15.285714285714286</v>
      </c>
      <c r="BL314" s="56" t="s">
        <v>45</v>
      </c>
      <c r="BM314" s="56" t="s">
        <v>266</v>
      </c>
      <c r="BN314" s="8">
        <v>15.723487773475096</v>
      </c>
      <c r="BO314" s="8">
        <v>15.285714285714286</v>
      </c>
      <c r="BP314" s="77" t="s">
        <v>3536</v>
      </c>
      <c r="BQ314" s="70" t="s">
        <v>23</v>
      </c>
      <c r="BR314" s="8">
        <v>14.13411598249929</v>
      </c>
      <c r="BS314" s="8">
        <v>12.538461538461538</v>
      </c>
      <c r="BT314" s="70" t="s">
        <v>3536</v>
      </c>
      <c r="BU314" s="56" t="s">
        <v>266</v>
      </c>
      <c r="BV314" s="8">
        <v>14.13411598249929</v>
      </c>
      <c r="BW314" s="8">
        <v>12.538461538461538</v>
      </c>
      <c r="BX314" s="53" t="s">
        <v>45</v>
      </c>
      <c r="BY314" s="77" t="s">
        <v>263</v>
      </c>
      <c r="BZ314" s="8">
        <v>13.32804709510204</v>
      </c>
      <c r="CA314" s="8">
        <v>12.428571428571429</v>
      </c>
      <c r="CB314" s="8"/>
      <c r="CC314" s="59" t="s">
        <v>4564</v>
      </c>
      <c r="CD314" s="59" t="s">
        <v>4565</v>
      </c>
      <c r="CE314" s="555">
        <v>107.9907264231671</v>
      </c>
      <c r="CF314" s="555">
        <v>97.785456042524615</v>
      </c>
      <c r="CG314" s="555" t="s">
        <v>4562</v>
      </c>
      <c r="CH314" s="555" t="s">
        <v>4563</v>
      </c>
      <c r="CI314" s="408">
        <v>223.66045658566674</v>
      </c>
      <c r="CJ314" s="408">
        <v>184.90414584802767</v>
      </c>
      <c r="CK314" s="555" t="s">
        <v>4561</v>
      </c>
      <c r="CL314" s="59"/>
      <c r="CM314" s="8">
        <v>235.19953042633483</v>
      </c>
      <c r="CN314" s="8">
        <v>184.90414584802767</v>
      </c>
    </row>
    <row r="315" spans="1:92" x14ac:dyDescent="0.45">
      <c r="A315" s="9">
        <v>287</v>
      </c>
      <c r="B315" s="9" t="s">
        <v>934</v>
      </c>
      <c r="C315" s="62" t="s">
        <v>1790</v>
      </c>
      <c r="D315" s="63"/>
      <c r="E315" s="56" t="s">
        <v>1798</v>
      </c>
      <c r="F315" s="75"/>
      <c r="G315" s="75" t="s">
        <v>1789</v>
      </c>
      <c r="H315" s="9"/>
      <c r="I315" s="60">
        <v>94.045701189698846</v>
      </c>
      <c r="J315" s="60">
        <v>84.562101069729209</v>
      </c>
      <c r="K315" s="60">
        <v>134.35100169956979</v>
      </c>
      <c r="L315" s="47">
        <v>1002.4143745689204</v>
      </c>
      <c r="M315" s="47">
        <v>1045.1302431017264</v>
      </c>
      <c r="N315" s="47">
        <v>1080.6098419425348</v>
      </c>
      <c r="O315" s="59">
        <v>10.447831002178081</v>
      </c>
      <c r="P315" s="59">
        <v>57.846101738624377</v>
      </c>
      <c r="Q315" s="59">
        <v>39.534087846354574</v>
      </c>
      <c r="R315" s="58"/>
      <c r="S315" s="13" t="s">
        <v>929</v>
      </c>
      <c r="T315" s="8">
        <v>1</v>
      </c>
      <c r="U315" s="13" t="s">
        <v>929</v>
      </c>
      <c r="V315" s="8">
        <v>0.58823529411764708</v>
      </c>
      <c r="W315" s="13" t="s">
        <v>929</v>
      </c>
      <c r="X315" s="8">
        <v>8.82</v>
      </c>
      <c r="Y315" s="62" t="s">
        <v>1466</v>
      </c>
      <c r="Z315" s="8">
        <v>29.213710356909655</v>
      </c>
      <c r="AA315" s="62" t="s">
        <v>1466</v>
      </c>
      <c r="AB315" s="8">
        <v>15.375637029952451</v>
      </c>
      <c r="AC315" s="13" t="s">
        <v>929</v>
      </c>
      <c r="AD315" s="13" t="s">
        <v>1466</v>
      </c>
      <c r="AE315" s="8">
        <v>5.5366613153069837</v>
      </c>
      <c r="AF315" s="8">
        <v>5.677777777777778</v>
      </c>
      <c r="AG315" s="62" t="s">
        <v>929</v>
      </c>
      <c r="AH315" s="74" t="s">
        <v>1477</v>
      </c>
      <c r="AI315" s="8">
        <v>4.47217151815655</v>
      </c>
      <c r="AJ315" s="8">
        <v>5.9777777777777779</v>
      </c>
      <c r="AK315" s="13" t="s">
        <v>929</v>
      </c>
      <c r="AL315" s="53" t="s">
        <v>106</v>
      </c>
      <c r="AM315" s="8">
        <v>4.0967409533359067</v>
      </c>
      <c r="AN315" s="8">
        <v>5.3777777777777782</v>
      </c>
      <c r="AO315" s="13"/>
      <c r="AP315" s="76"/>
      <c r="AQ315" s="8"/>
      <c r="AR315" s="8"/>
      <c r="AS315" s="53"/>
      <c r="AT315" s="53"/>
      <c r="AU315" s="8"/>
      <c r="AV315" s="8"/>
      <c r="AW315" s="58"/>
      <c r="AX315" s="13" t="s">
        <v>929</v>
      </c>
      <c r="AY315" s="8">
        <v>1</v>
      </c>
      <c r="AZ315" s="13" t="s">
        <v>929</v>
      </c>
      <c r="BA315" s="8">
        <v>0.25</v>
      </c>
      <c r="BB315" s="62" t="s">
        <v>929</v>
      </c>
      <c r="BC315" s="8">
        <v>3</v>
      </c>
      <c r="BD315" s="13" t="s">
        <v>1466</v>
      </c>
      <c r="BE315" s="8">
        <v>45.013388156779058</v>
      </c>
      <c r="BF315" s="62" t="s">
        <v>1466</v>
      </c>
      <c r="BG315" s="8">
        <v>1.2860968044794017</v>
      </c>
      <c r="BH315" s="62" t="s">
        <v>929</v>
      </c>
      <c r="BI315" s="62" t="s">
        <v>1466</v>
      </c>
      <c r="BJ315" s="8">
        <v>3.7839516965878204</v>
      </c>
      <c r="BK315" s="8">
        <v>12.666666666666666</v>
      </c>
      <c r="BL315" s="62" t="s">
        <v>929</v>
      </c>
      <c r="BM315" s="74" t="s">
        <v>1477</v>
      </c>
      <c r="BN315" s="8">
        <v>2.7222252278935888</v>
      </c>
      <c r="BO315" s="8">
        <v>12.666666666666666</v>
      </c>
      <c r="BP315" s="62" t="s">
        <v>929</v>
      </c>
      <c r="BQ315" s="53" t="s">
        <v>106</v>
      </c>
      <c r="BR315" s="8">
        <v>2.2396222875780292</v>
      </c>
      <c r="BS315" s="8">
        <v>12.666666666666666</v>
      </c>
      <c r="BT315" s="13"/>
      <c r="BU315" s="74"/>
      <c r="BV315" s="8"/>
      <c r="BW315" s="8"/>
      <c r="BX315" s="53"/>
      <c r="BY315" s="76"/>
      <c r="BZ315" s="8"/>
      <c r="CA315" s="8"/>
      <c r="CB315" s="8"/>
      <c r="CC315" s="59" t="s">
        <v>5681</v>
      </c>
      <c r="CD315" s="59"/>
      <c r="CE315" s="555">
        <v>39.534087846354574</v>
      </c>
      <c r="CF315" s="555">
        <v>27.668073268198604</v>
      </c>
      <c r="CG315" s="555"/>
      <c r="CH315" s="555"/>
      <c r="CI315" s="408"/>
      <c r="CJ315" s="408"/>
      <c r="CK315" s="7"/>
      <c r="CL315" s="8"/>
      <c r="CM315" s="8"/>
      <c r="CN315" s="8"/>
    </row>
    <row r="316" spans="1:92" x14ac:dyDescent="0.45">
      <c r="A316" s="9">
        <v>288</v>
      </c>
      <c r="B316" s="9" t="s">
        <v>932</v>
      </c>
      <c r="C316" s="62" t="s">
        <v>1790</v>
      </c>
      <c r="D316" s="63"/>
      <c r="E316" s="56" t="s">
        <v>1798</v>
      </c>
      <c r="F316" s="75"/>
      <c r="G316" s="75" t="s">
        <v>1789</v>
      </c>
      <c r="H316" s="9"/>
      <c r="I316" s="60">
        <v>137.51220173955966</v>
      </c>
      <c r="J316" s="60">
        <v>126.44800159959509</v>
      </c>
      <c r="K316" s="60">
        <v>162.01150204948121</v>
      </c>
      <c r="L316" s="47">
        <v>1968.2041582200247</v>
      </c>
      <c r="M316" s="47">
        <v>1994.6469451669432</v>
      </c>
      <c r="N316" s="47">
        <v>2016.0567325629891</v>
      </c>
      <c r="O316" s="59">
        <v>18.185105952556707</v>
      </c>
      <c r="P316" s="59">
        <v>275.29648856029831</v>
      </c>
      <c r="Q316" s="59">
        <v>175.41829794844568</v>
      </c>
      <c r="R316" s="58"/>
      <c r="S316" s="53" t="s">
        <v>45</v>
      </c>
      <c r="T316" s="8">
        <v>9.2507321043735793</v>
      </c>
      <c r="U316" s="13" t="s">
        <v>1475</v>
      </c>
      <c r="V316" s="8">
        <v>11.900878525248295</v>
      </c>
      <c r="W316" s="53" t="s">
        <v>45</v>
      </c>
      <c r="X316" s="8">
        <v>8.89</v>
      </c>
      <c r="Y316" s="78" t="s">
        <v>1490</v>
      </c>
      <c r="Z316" s="8">
        <v>56.004880695823864</v>
      </c>
      <c r="AA316" s="62" t="s">
        <v>1466</v>
      </c>
      <c r="AB316" s="8">
        <v>22.238768695719944</v>
      </c>
      <c r="AC316" s="13" t="s">
        <v>1475</v>
      </c>
      <c r="AD316" s="13" t="s">
        <v>1466</v>
      </c>
      <c r="AE316" s="8">
        <v>15.138569402813593</v>
      </c>
      <c r="AF316" s="8">
        <v>6.0666666666666664</v>
      </c>
      <c r="AG316" s="56" t="s">
        <v>45</v>
      </c>
      <c r="AH316" s="62" t="s">
        <v>1466</v>
      </c>
      <c r="AI316" s="8">
        <v>14.300597809455658</v>
      </c>
      <c r="AJ316" s="8">
        <v>5.65</v>
      </c>
      <c r="AK316" s="13" t="s">
        <v>1475</v>
      </c>
      <c r="AL316" s="53" t="s">
        <v>106</v>
      </c>
      <c r="AM316" s="8">
        <v>13.541520382042744</v>
      </c>
      <c r="AN316" s="8">
        <v>5.7666666666666675</v>
      </c>
      <c r="AO316" s="13" t="s">
        <v>1475</v>
      </c>
      <c r="AP316" s="78" t="s">
        <v>1490</v>
      </c>
      <c r="AQ316" s="8">
        <v>13.372858613192379</v>
      </c>
      <c r="AR316" s="8">
        <v>9.75</v>
      </c>
      <c r="AS316" s="53" t="s">
        <v>45</v>
      </c>
      <c r="AT316" s="53" t="s">
        <v>106</v>
      </c>
      <c r="AU316" s="8">
        <v>12.532178962517477</v>
      </c>
      <c r="AV316" s="8">
        <v>5.3500000000000005</v>
      </c>
      <c r="AW316" s="58"/>
      <c r="AX316" s="53" t="s">
        <v>45</v>
      </c>
      <c r="AY316" s="8">
        <v>8.1506344904571026</v>
      </c>
      <c r="AZ316" s="13" t="s">
        <v>1475</v>
      </c>
      <c r="BA316" s="8">
        <v>5.2903806942742611</v>
      </c>
      <c r="BB316" s="56" t="s">
        <v>45</v>
      </c>
      <c r="BC316" s="8">
        <v>3.5</v>
      </c>
      <c r="BD316" s="69" t="s">
        <v>1490</v>
      </c>
      <c r="BE316" s="8">
        <v>72.506344904571023</v>
      </c>
      <c r="BF316" s="62" t="s">
        <v>1466</v>
      </c>
      <c r="BG316" s="8">
        <v>1.8673060118318261</v>
      </c>
      <c r="BH316" s="56" t="s">
        <v>45</v>
      </c>
      <c r="BI316" s="62" t="s">
        <v>1466</v>
      </c>
      <c r="BJ316" s="8">
        <v>9.6462620787635842</v>
      </c>
      <c r="BK316" s="8">
        <v>11</v>
      </c>
      <c r="BL316" s="62" t="s">
        <v>1475</v>
      </c>
      <c r="BM316" s="62" t="s">
        <v>1466</v>
      </c>
      <c r="BN316" s="8">
        <v>8.5371552737250518</v>
      </c>
      <c r="BO316" s="8">
        <v>18.5</v>
      </c>
      <c r="BP316" s="56" t="s">
        <v>45</v>
      </c>
      <c r="BQ316" s="69" t="s">
        <v>1490</v>
      </c>
      <c r="BR316" s="8">
        <v>7.8471061713340413</v>
      </c>
      <c r="BS316" s="8">
        <v>18.142857142857142</v>
      </c>
      <c r="BT316" s="13" t="s">
        <v>1475</v>
      </c>
      <c r="BU316" s="78" t="s">
        <v>1490</v>
      </c>
      <c r="BV316" s="8">
        <v>7.458637604283834</v>
      </c>
      <c r="BW316" s="8">
        <v>31</v>
      </c>
      <c r="BX316" s="53" t="s">
        <v>45</v>
      </c>
      <c r="BY316" s="56" t="s">
        <v>106</v>
      </c>
      <c r="BZ316" s="8">
        <v>7.0460313549610021</v>
      </c>
      <c r="CA316" s="8">
        <v>11</v>
      </c>
      <c r="CB316" s="8"/>
      <c r="CC316" s="59" t="s">
        <v>4566</v>
      </c>
      <c r="CD316" s="59" t="s">
        <v>4567</v>
      </c>
      <c r="CE316" s="555">
        <v>123.866625490326</v>
      </c>
      <c r="CF316" s="555">
        <v>111.62723207197958</v>
      </c>
      <c r="CG316" s="555"/>
      <c r="CH316" s="555"/>
      <c r="CI316" s="408"/>
      <c r="CJ316" s="408"/>
      <c r="CK316" s="555"/>
      <c r="CL316" s="59"/>
      <c r="CM316" s="8"/>
      <c r="CN316" s="8"/>
    </row>
    <row r="317" spans="1:92" x14ac:dyDescent="0.45">
      <c r="A317" s="9">
        <v>289</v>
      </c>
      <c r="B317" s="9" t="s">
        <v>327</v>
      </c>
      <c r="C317" s="62" t="s">
        <v>1790</v>
      </c>
      <c r="D317" s="63"/>
      <c r="E317" s="56" t="s">
        <v>1798</v>
      </c>
      <c r="F317" s="75"/>
      <c r="G317" s="75" t="s">
        <v>1789</v>
      </c>
      <c r="H317" s="9"/>
      <c r="I317" s="60">
        <v>241.04150304922814</v>
      </c>
      <c r="J317" s="60">
        <v>143.04430180954193</v>
      </c>
      <c r="K317" s="60">
        <v>236.29970298924331</v>
      </c>
      <c r="L317" s="47">
        <v>4431.5810418912024</v>
      </c>
      <c r="M317" s="47">
        <v>4049.0242383627674</v>
      </c>
      <c r="N317" s="47">
        <v>3766.8967910388046</v>
      </c>
      <c r="O317" s="59">
        <v>29.533811746062007</v>
      </c>
      <c r="P317" s="59">
        <v>423.13741596228391</v>
      </c>
      <c r="Q317" s="59">
        <v>309.23526172352939</v>
      </c>
      <c r="R317" s="58"/>
      <c r="S317" s="13" t="s">
        <v>929</v>
      </c>
      <c r="T317" s="8">
        <v>1</v>
      </c>
      <c r="U317" s="13" t="s">
        <v>929</v>
      </c>
      <c r="V317" s="8">
        <v>0.58823529411764708</v>
      </c>
      <c r="W317" s="13" t="s">
        <v>929</v>
      </c>
      <c r="X317" s="8">
        <v>8.82</v>
      </c>
      <c r="Y317" s="62" t="s">
        <v>112</v>
      </c>
      <c r="Z317" s="8">
        <v>217.93735274430531</v>
      </c>
      <c r="AA317" s="62" t="s">
        <v>112</v>
      </c>
      <c r="AB317" s="8">
        <v>57.351934932711927</v>
      </c>
      <c r="AC317" s="13" t="s">
        <v>929</v>
      </c>
      <c r="AD317" s="13" t="s">
        <v>112</v>
      </c>
      <c r="AE317" s="8">
        <v>14.327219920019447</v>
      </c>
      <c r="AF317" s="8">
        <v>15.7</v>
      </c>
      <c r="AG317" s="62" t="s">
        <v>929</v>
      </c>
      <c r="AH317" s="62" t="s">
        <v>1466</v>
      </c>
      <c r="AI317" s="8">
        <v>13.303562783423013</v>
      </c>
      <c r="AJ317" s="8">
        <v>5.677777777777778</v>
      </c>
      <c r="AK317" s="13" t="s">
        <v>929</v>
      </c>
      <c r="AL317" s="12" t="s">
        <v>84</v>
      </c>
      <c r="AM317" s="8">
        <v>13.167549771068403</v>
      </c>
      <c r="AN317" s="8">
        <v>8.5666666666666664</v>
      </c>
      <c r="AO317" s="13" t="s">
        <v>929</v>
      </c>
      <c r="AP317" s="78" t="s">
        <v>79</v>
      </c>
      <c r="AQ317" s="8">
        <v>11.401874331255463</v>
      </c>
      <c r="AR317" s="8">
        <v>15.5</v>
      </c>
      <c r="AS317" s="13"/>
      <c r="AT317" s="14"/>
      <c r="AU317" s="8"/>
      <c r="AV317" s="8"/>
      <c r="AW317" s="58"/>
      <c r="AX317" s="13" t="s">
        <v>929</v>
      </c>
      <c r="AY317" s="8">
        <v>1</v>
      </c>
      <c r="AZ317" s="13" t="s">
        <v>929</v>
      </c>
      <c r="BA317" s="8">
        <v>0.25</v>
      </c>
      <c r="BB317" s="62" t="s">
        <v>929</v>
      </c>
      <c r="BC317" s="8">
        <v>3</v>
      </c>
      <c r="BD317" s="13" t="s">
        <v>112</v>
      </c>
      <c r="BE317" s="8">
        <v>283.01855856759693</v>
      </c>
      <c r="BF317" s="62" t="s">
        <v>112</v>
      </c>
      <c r="BG317" s="8">
        <v>3.5377319820949618</v>
      </c>
      <c r="BH317" s="62" t="s">
        <v>929</v>
      </c>
      <c r="BI317" s="62" t="s">
        <v>112</v>
      </c>
      <c r="BJ317" s="8">
        <v>10.470550309672179</v>
      </c>
      <c r="BK317" s="8">
        <v>27.666666666666668</v>
      </c>
      <c r="BL317" s="62" t="s">
        <v>929</v>
      </c>
      <c r="BM317" s="62" t="s">
        <v>1466</v>
      </c>
      <c r="BN317" s="8">
        <v>9.2150597442399036</v>
      </c>
      <c r="BO317" s="8">
        <v>12.666666666666666</v>
      </c>
      <c r="BP317" s="62" t="s">
        <v>929</v>
      </c>
      <c r="BQ317" s="69" t="s">
        <v>79</v>
      </c>
      <c r="BR317" s="8">
        <v>8.5777517225763802</v>
      </c>
      <c r="BS317" s="8">
        <v>22.666666666666668</v>
      </c>
      <c r="BT317" s="13" t="s">
        <v>929</v>
      </c>
      <c r="BU317" s="63" t="s">
        <v>84</v>
      </c>
      <c r="BV317" s="8">
        <v>7.0004418706570695</v>
      </c>
      <c r="BW317" s="8">
        <v>21</v>
      </c>
      <c r="BX317" s="13"/>
      <c r="BY317" s="76"/>
      <c r="BZ317" s="8"/>
      <c r="CA317" s="8"/>
      <c r="CB317" s="8"/>
      <c r="CC317" s="59" t="s">
        <v>4571</v>
      </c>
      <c r="CD317" s="59" t="s">
        <v>4572</v>
      </c>
      <c r="CE317" s="555">
        <v>67.062084122722652</v>
      </c>
      <c r="CF317" s="555">
        <v>60.00809848656791</v>
      </c>
      <c r="CG317" s="555" t="s">
        <v>4569</v>
      </c>
      <c r="CH317" s="555" t="s">
        <v>4570</v>
      </c>
      <c r="CI317" s="408">
        <v>139.2648262943168</v>
      </c>
      <c r="CJ317" s="408">
        <v>128.10379492465881</v>
      </c>
      <c r="CK317" s="555" t="s">
        <v>4568</v>
      </c>
      <c r="CL317" s="59"/>
      <c r="CM317" s="8">
        <v>309.23526172352939</v>
      </c>
      <c r="CN317" s="8">
        <v>258.98486261257949</v>
      </c>
    </row>
    <row r="318" spans="1:92" x14ac:dyDescent="0.45">
      <c r="A318" s="9">
        <v>290</v>
      </c>
      <c r="B318" s="9" t="s">
        <v>927</v>
      </c>
      <c r="C318" s="78" t="s">
        <v>1866</v>
      </c>
      <c r="D318" s="63"/>
      <c r="E318" s="243" t="s">
        <v>1981</v>
      </c>
      <c r="F318" s="56" t="s">
        <v>2024</v>
      </c>
      <c r="G318" s="246" t="s">
        <v>1804</v>
      </c>
      <c r="H318" s="9"/>
      <c r="I318" s="60">
        <v>75.078500949759587</v>
      </c>
      <c r="J318" s="60">
        <v>111.43230140964317</v>
      </c>
      <c r="K318" s="60">
        <v>94.045701189698846</v>
      </c>
      <c r="L318" s="47">
        <v>768.58272204977743</v>
      </c>
      <c r="M318" s="47">
        <v>852.26978987770212</v>
      </c>
      <c r="N318" s="47">
        <v>925.73413130187532</v>
      </c>
      <c r="O318" s="59">
        <v>9.4244483620112067</v>
      </c>
      <c r="P318" s="59">
        <v>82.238713694622533</v>
      </c>
      <c r="Q318" s="59">
        <v>48.846398014340529</v>
      </c>
      <c r="R318" s="58"/>
      <c r="S318" s="13" t="s">
        <v>1475</v>
      </c>
      <c r="T318" s="8">
        <v>3.2523550284927878</v>
      </c>
      <c r="U318" s="13" t="s">
        <v>1475</v>
      </c>
      <c r="V318" s="8">
        <v>6.5047100569855756</v>
      </c>
      <c r="W318" s="67" t="s">
        <v>38</v>
      </c>
      <c r="X318" s="8">
        <v>12</v>
      </c>
      <c r="Y318" s="245" t="s">
        <v>126</v>
      </c>
      <c r="Z318" s="8">
        <v>41.542390512870178</v>
      </c>
      <c r="AA318" s="245" t="s">
        <v>126</v>
      </c>
      <c r="AB318" s="8">
        <v>11.227673111586533</v>
      </c>
      <c r="AC318" s="67" t="s">
        <v>38</v>
      </c>
      <c r="AD318" s="67" t="s">
        <v>126</v>
      </c>
      <c r="AE318" s="8">
        <v>8.7261036970733148</v>
      </c>
      <c r="AF318" s="8">
        <v>7.8666666666666671</v>
      </c>
      <c r="AG318" s="62" t="s">
        <v>1475</v>
      </c>
      <c r="AH318" s="245" t="s">
        <v>126</v>
      </c>
      <c r="AI318" s="8">
        <v>8.2609877757819135</v>
      </c>
      <c r="AJ318" s="8">
        <v>9.9499999999999993</v>
      </c>
      <c r="AK318" s="67" t="s">
        <v>38</v>
      </c>
      <c r="AL318" s="14" t="s">
        <v>203</v>
      </c>
      <c r="AM318" s="8">
        <v>7.6703227741479472</v>
      </c>
      <c r="AN318" s="8">
        <v>5.177777777777778</v>
      </c>
      <c r="AO318" s="67" t="s">
        <v>38</v>
      </c>
      <c r="AP318" s="74" t="s">
        <v>1477</v>
      </c>
      <c r="AQ318" s="8">
        <v>7.6014370214642506</v>
      </c>
      <c r="AR318" s="8">
        <v>4.9777777777777779</v>
      </c>
      <c r="AS318" s="13" t="s">
        <v>1475</v>
      </c>
      <c r="AT318" s="14" t="s">
        <v>203</v>
      </c>
      <c r="AU318" s="8">
        <v>7.4237887815163131</v>
      </c>
      <c r="AV318" s="8">
        <v>6.5666666666666664</v>
      </c>
      <c r="AW318" s="58"/>
      <c r="AX318" s="13" t="s">
        <v>1475</v>
      </c>
      <c r="AY318" s="8">
        <v>2.9520410246937492</v>
      </c>
      <c r="AZ318" s="13" t="s">
        <v>1475</v>
      </c>
      <c r="BA318" s="8">
        <v>2.9520410246937492</v>
      </c>
      <c r="BB318" s="245" t="s">
        <v>38</v>
      </c>
      <c r="BC318" s="8">
        <v>3</v>
      </c>
      <c r="BD318" s="67" t="s">
        <v>126</v>
      </c>
      <c r="BE318" s="8">
        <v>53.70510766673123</v>
      </c>
      <c r="BF318" s="245" t="s">
        <v>126</v>
      </c>
      <c r="BG318" s="8">
        <v>0.89508512777885385</v>
      </c>
      <c r="BH318" s="245" t="s">
        <v>38</v>
      </c>
      <c r="BI318" s="245" t="s">
        <v>126</v>
      </c>
      <c r="BJ318" s="8">
        <v>5.1829450529151773</v>
      </c>
      <c r="BK318" s="8">
        <v>21</v>
      </c>
      <c r="BL318" s="62" t="s">
        <v>1475</v>
      </c>
      <c r="BM318" s="245" t="s">
        <v>126</v>
      </c>
      <c r="BN318" s="8">
        <v>4.5892367228239905</v>
      </c>
      <c r="BO318" s="8">
        <v>31</v>
      </c>
      <c r="BP318" s="245" t="s">
        <v>38</v>
      </c>
      <c r="BQ318" s="65" t="s">
        <v>1477</v>
      </c>
      <c r="BR318" s="8">
        <v>4.5444955448386501</v>
      </c>
      <c r="BS318" s="8">
        <v>12.666666666666666</v>
      </c>
      <c r="BT318" s="67" t="s">
        <v>38</v>
      </c>
      <c r="BU318" s="243" t="s">
        <v>203</v>
      </c>
      <c r="BV318" s="8">
        <v>4.3245698701815423</v>
      </c>
      <c r="BW318" s="8">
        <v>16</v>
      </c>
      <c r="BX318" s="13" t="s">
        <v>1475</v>
      </c>
      <c r="BY318" s="74" t="s">
        <v>1477</v>
      </c>
      <c r="BZ318" s="8">
        <v>4.1654719319358096</v>
      </c>
      <c r="CA318" s="8">
        <v>18.5</v>
      </c>
      <c r="CB318" s="8"/>
      <c r="CC318" s="59"/>
      <c r="CD318" s="59"/>
      <c r="CE318" s="555"/>
      <c r="CF318" s="555"/>
      <c r="CG318" s="555"/>
      <c r="CH318" s="555"/>
      <c r="CI318" s="408"/>
      <c r="CJ318" s="408"/>
      <c r="CK318" s="7"/>
      <c r="CL318" s="8"/>
      <c r="CM318" s="8"/>
      <c r="CN318" s="8"/>
    </row>
    <row r="319" spans="1:92" x14ac:dyDescent="0.45">
      <c r="A319" s="9">
        <v>291</v>
      </c>
      <c r="B319" s="9" t="s">
        <v>924</v>
      </c>
      <c r="C319" s="243" t="s">
        <v>1809</v>
      </c>
      <c r="D319" s="54" t="s">
        <v>1806</v>
      </c>
      <c r="E319" s="243" t="s">
        <v>1904</v>
      </c>
      <c r="F319" s="245" t="s">
        <v>1788</v>
      </c>
      <c r="G319" s="56" t="s">
        <v>1865</v>
      </c>
      <c r="H319" s="78" t="s">
        <v>1793</v>
      </c>
      <c r="I319" s="60">
        <v>169.12420213945842</v>
      </c>
      <c r="J319" s="60">
        <v>100.3681012696786</v>
      </c>
      <c r="K319" s="60">
        <v>135.14130170956724</v>
      </c>
      <c r="L319" s="47">
        <v>1969.6890197307596</v>
      </c>
      <c r="M319" s="47">
        <v>1739.3742830400229</v>
      </c>
      <c r="N319" s="47">
        <v>1574.6692593457824</v>
      </c>
      <c r="O319" s="59">
        <v>12.313782683969178</v>
      </c>
      <c r="P319" s="59">
        <v>231.88291184493789</v>
      </c>
      <c r="Q319" s="59">
        <v>134.37289941098771</v>
      </c>
      <c r="R319" s="58"/>
      <c r="S319" s="51" t="s">
        <v>56</v>
      </c>
      <c r="T319" s="8">
        <v>7.764968085578337</v>
      </c>
      <c r="U319" s="51" t="s">
        <v>56</v>
      </c>
      <c r="V319" s="8">
        <v>11.092811550826196</v>
      </c>
      <c r="W319" s="67" t="s">
        <v>27</v>
      </c>
      <c r="X319" s="8">
        <v>15</v>
      </c>
      <c r="Y319" s="245" t="s">
        <v>126</v>
      </c>
      <c r="Z319" s="8">
        <v>92.327069155307541</v>
      </c>
      <c r="AA319" s="75" t="s">
        <v>73</v>
      </c>
      <c r="AB319" s="8">
        <v>28.520700356576402</v>
      </c>
      <c r="AC319" s="67" t="s">
        <v>27</v>
      </c>
      <c r="AD319" s="66" t="s">
        <v>73</v>
      </c>
      <c r="AE319" s="8">
        <v>18.831168114312835</v>
      </c>
      <c r="AF319" s="8">
        <v>6.3333333333333339</v>
      </c>
      <c r="AG319" s="245" t="s">
        <v>27</v>
      </c>
      <c r="AH319" s="245" t="s">
        <v>126</v>
      </c>
      <c r="AI319" s="8">
        <v>17.918819830743075</v>
      </c>
      <c r="AJ319" s="8">
        <v>7.0333333333333341</v>
      </c>
      <c r="AK319" s="51" t="s">
        <v>56</v>
      </c>
      <c r="AL319" s="66" t="s">
        <v>73</v>
      </c>
      <c r="AM319" s="8">
        <v>17.628269852982523</v>
      </c>
      <c r="AN319" s="8">
        <v>8</v>
      </c>
      <c r="AO319" s="67" t="s">
        <v>27</v>
      </c>
      <c r="AP319" s="243" t="s">
        <v>203</v>
      </c>
      <c r="AQ319" s="8">
        <v>17.151698612492886</v>
      </c>
      <c r="AR319" s="8">
        <v>4.6222222222222227</v>
      </c>
      <c r="AS319" s="51" t="s">
        <v>56</v>
      </c>
      <c r="AT319" s="67" t="s">
        <v>126</v>
      </c>
      <c r="AU319" s="8">
        <v>16.987485851659603</v>
      </c>
      <c r="AV319" s="8">
        <v>8.6999999999999993</v>
      </c>
      <c r="AW319" s="58"/>
      <c r="AX319" s="51" t="s">
        <v>56</v>
      </c>
      <c r="AY319" s="8">
        <v>6.4965365695323989</v>
      </c>
      <c r="AZ319" s="67" t="s">
        <v>27</v>
      </c>
      <c r="BA319" s="8">
        <v>3.6383375533755515</v>
      </c>
      <c r="BB319" s="245" t="s">
        <v>27</v>
      </c>
      <c r="BC319" s="8">
        <v>4</v>
      </c>
      <c r="BD319" s="67" t="s">
        <v>126</v>
      </c>
      <c r="BE319" s="8">
        <v>119.72518990189981</v>
      </c>
      <c r="BF319" s="75" t="s">
        <v>73</v>
      </c>
      <c r="BG319" s="8">
        <v>2.0169223889208725</v>
      </c>
      <c r="BH319" s="245" t="s">
        <v>27</v>
      </c>
      <c r="BI319" s="75" t="s">
        <v>73</v>
      </c>
      <c r="BJ319" s="8">
        <v>10.912398152512665</v>
      </c>
      <c r="BK319" s="8">
        <v>14.75</v>
      </c>
      <c r="BL319" s="245" t="s">
        <v>27</v>
      </c>
      <c r="BM319" s="245" t="s">
        <v>126</v>
      </c>
      <c r="BN319" s="8">
        <v>10.893765825158317</v>
      </c>
      <c r="BO319" s="8">
        <v>16</v>
      </c>
      <c r="BP319" s="245" t="s">
        <v>27</v>
      </c>
      <c r="BQ319" s="14" t="s">
        <v>203</v>
      </c>
      <c r="BR319" s="8">
        <v>9.3457616484328661</v>
      </c>
      <c r="BS319" s="8">
        <v>12.25</v>
      </c>
      <c r="BT319" s="51" t="s">
        <v>56</v>
      </c>
      <c r="BU319" s="75" t="s">
        <v>73</v>
      </c>
      <c r="BV319" s="8">
        <v>8.8180508592083608</v>
      </c>
      <c r="BW319" s="8">
        <v>19.333333333333332</v>
      </c>
      <c r="BX319" s="51" t="s">
        <v>56</v>
      </c>
      <c r="BY319" s="245" t="s">
        <v>126</v>
      </c>
      <c r="BZ319" s="8">
        <v>8.7947883617725626</v>
      </c>
      <c r="CA319" s="8">
        <v>21</v>
      </c>
      <c r="CB319" s="8"/>
      <c r="CC319" s="59" t="s">
        <v>4573</v>
      </c>
      <c r="CD319" s="59" t="s">
        <v>4574</v>
      </c>
      <c r="CE319" s="555">
        <v>94.598191126665355</v>
      </c>
      <c r="CF319" s="555">
        <v>85.015869968045664</v>
      </c>
      <c r="CG319" s="555"/>
      <c r="CH319" s="555"/>
      <c r="CI319" s="408"/>
      <c r="CJ319" s="408"/>
      <c r="CK319" s="7"/>
      <c r="CL319" s="8"/>
      <c r="CM319" s="8"/>
      <c r="CN319" s="8"/>
    </row>
    <row r="320" spans="1:92" x14ac:dyDescent="0.45">
      <c r="A320" s="9">
        <v>292</v>
      </c>
      <c r="B320" s="9" t="s">
        <v>921</v>
      </c>
      <c r="C320" s="245" t="s">
        <v>1867</v>
      </c>
      <c r="D320" s="63"/>
      <c r="E320" s="243" t="s">
        <v>2025</v>
      </c>
      <c r="F320" s="61" t="s">
        <v>2026</v>
      </c>
      <c r="G320" s="62" t="s">
        <v>1790</v>
      </c>
      <c r="H320" s="56" t="s">
        <v>1798</v>
      </c>
      <c r="I320" s="60">
        <v>132.77040167957483</v>
      </c>
      <c r="J320" s="60">
        <v>69.546400879777295</v>
      </c>
      <c r="K320" s="60">
        <v>12.644800159959509</v>
      </c>
      <c r="L320" s="47">
        <v>393.72644358181032</v>
      </c>
      <c r="M320" s="47">
        <v>238.88667879291333</v>
      </c>
      <c r="N320" s="47">
        <v>160.17318496718349</v>
      </c>
      <c r="O320" s="59">
        <v>0.78029042019200456</v>
      </c>
      <c r="P320" s="59">
        <v>10.285590195400081</v>
      </c>
      <c r="Q320" s="59">
        <v>5.9465942411917245</v>
      </c>
      <c r="R320" s="58"/>
      <c r="S320" s="67" t="s">
        <v>1509</v>
      </c>
      <c r="T320" s="8">
        <v>12.949336151161734</v>
      </c>
      <c r="U320" s="66" t="s">
        <v>49</v>
      </c>
      <c r="V320" s="8">
        <v>11.670859558138631</v>
      </c>
      <c r="W320" s="67" t="s">
        <v>1509</v>
      </c>
      <c r="X320" s="8">
        <v>10</v>
      </c>
      <c r="Y320" s="78" t="s">
        <v>1476</v>
      </c>
      <c r="Z320" s="8">
        <v>67.385200839787416</v>
      </c>
      <c r="AA320" s="243" t="s">
        <v>203</v>
      </c>
      <c r="AB320" s="8">
        <v>15.629941859117951</v>
      </c>
      <c r="AC320" s="66" t="s">
        <v>49</v>
      </c>
      <c r="AD320" s="14" t="s">
        <v>203</v>
      </c>
      <c r="AE320" s="8">
        <v>13.181746089961127</v>
      </c>
      <c r="AF320" s="8">
        <v>6.2888888888888888</v>
      </c>
      <c r="AG320" s="75" t="s">
        <v>49</v>
      </c>
      <c r="AH320" s="78" t="s">
        <v>1476</v>
      </c>
      <c r="AI320" s="8">
        <v>12.860621670467985</v>
      </c>
      <c r="AJ320" s="8">
        <v>10.533333333333333</v>
      </c>
      <c r="AK320" s="66" t="s">
        <v>49</v>
      </c>
      <c r="AL320" s="66" t="s">
        <v>151</v>
      </c>
      <c r="AM320" s="8">
        <v>12.699839100977155</v>
      </c>
      <c r="AN320" s="8">
        <v>6.7888888888888888</v>
      </c>
      <c r="AO320" s="65" t="s">
        <v>66</v>
      </c>
      <c r="AP320" s="243" t="s">
        <v>203</v>
      </c>
      <c r="AQ320" s="8">
        <v>12.036212317021846</v>
      </c>
      <c r="AR320" s="8">
        <v>6.5666666666666664</v>
      </c>
      <c r="AS320" s="65" t="s">
        <v>66</v>
      </c>
      <c r="AT320" s="69" t="s">
        <v>1476</v>
      </c>
      <c r="AU320" s="8">
        <v>11.842383695856437</v>
      </c>
      <c r="AV320" s="8">
        <v>10.95</v>
      </c>
      <c r="AW320" s="58"/>
      <c r="AX320" s="67" t="s">
        <v>1509</v>
      </c>
      <c r="AY320" s="8">
        <v>10.320482197906154</v>
      </c>
      <c r="AZ320" s="65" t="s">
        <v>66</v>
      </c>
      <c r="BA320" s="8">
        <v>4.4520304436689457</v>
      </c>
      <c r="BB320" s="75" t="s">
        <v>49</v>
      </c>
      <c r="BC320" s="8">
        <v>4</v>
      </c>
      <c r="BD320" s="69" t="s">
        <v>1476</v>
      </c>
      <c r="BE320" s="8">
        <v>87.300761091723643</v>
      </c>
      <c r="BF320" s="75" t="s">
        <v>151</v>
      </c>
      <c r="BG320" s="8">
        <v>1.1728990367785375</v>
      </c>
      <c r="BH320" s="75" t="s">
        <v>49</v>
      </c>
      <c r="BI320" s="75" t="s">
        <v>151</v>
      </c>
      <c r="BJ320" s="8">
        <v>7.621001216096511</v>
      </c>
      <c r="BK320" s="8">
        <v>12.25</v>
      </c>
      <c r="BL320" s="75" t="s">
        <v>49</v>
      </c>
      <c r="BM320" s="78" t="s">
        <v>1476</v>
      </c>
      <c r="BN320" s="8">
        <v>7.5922528132268887</v>
      </c>
      <c r="BO320" s="8">
        <v>21</v>
      </c>
      <c r="BP320" s="75" t="s">
        <v>49</v>
      </c>
      <c r="BQ320" s="14" t="s">
        <v>203</v>
      </c>
      <c r="BR320" s="8">
        <v>7.2687532116404965</v>
      </c>
      <c r="BS320" s="8">
        <v>12.25</v>
      </c>
      <c r="BT320" s="65" t="s">
        <v>66</v>
      </c>
      <c r="BU320" s="75" t="s">
        <v>151</v>
      </c>
      <c r="BV320" s="8">
        <v>6.5085592186206584</v>
      </c>
      <c r="BW320" s="8">
        <v>23.5</v>
      </c>
      <c r="BX320" s="65" t="s">
        <v>66</v>
      </c>
      <c r="BY320" s="78" t="s">
        <v>1476</v>
      </c>
      <c r="BZ320" s="8">
        <v>6.4727311911824748</v>
      </c>
      <c r="CA320" s="8">
        <v>41</v>
      </c>
      <c r="CB320" s="8"/>
      <c r="CC320" s="59"/>
      <c r="CD320" s="59"/>
      <c r="CE320" s="555"/>
      <c r="CF320" s="555"/>
      <c r="CG320" s="555"/>
      <c r="CH320" s="555"/>
      <c r="CI320" s="408"/>
      <c r="CJ320" s="408"/>
      <c r="CK320" s="7"/>
      <c r="CL320" s="8"/>
      <c r="CM320" s="8"/>
      <c r="CN320" s="8"/>
    </row>
    <row r="321" spans="1:92" x14ac:dyDescent="0.45">
      <c r="A321" s="9">
        <v>293</v>
      </c>
      <c r="B321" s="9" t="s">
        <v>919</v>
      </c>
      <c r="C321" s="62" t="s">
        <v>1790</v>
      </c>
      <c r="D321" s="63"/>
      <c r="E321" s="56" t="s">
        <v>1798</v>
      </c>
      <c r="F321" s="75"/>
      <c r="G321" s="75" t="s">
        <v>1789</v>
      </c>
      <c r="H321" s="9"/>
      <c r="I321" s="60">
        <v>84.562101069729209</v>
      </c>
      <c r="J321" s="60">
        <v>45.047100569855751</v>
      </c>
      <c r="K321" s="60">
        <v>139.88310176955207</v>
      </c>
      <c r="L321" s="47">
        <v>671.26161514669172</v>
      </c>
      <c r="M321" s="47">
        <v>657.26207668590678</v>
      </c>
      <c r="N321" s="47">
        <v>646.27295718062931</v>
      </c>
      <c r="O321" s="59">
        <v>5.9916409277587377</v>
      </c>
      <c r="P321" s="59">
        <v>59.769356578051344</v>
      </c>
      <c r="Q321" s="59">
        <v>23.034234072211735</v>
      </c>
      <c r="R321" s="58"/>
      <c r="S321" s="13" t="s">
        <v>287</v>
      </c>
      <c r="T321" s="8">
        <v>4.5516082449286266</v>
      </c>
      <c r="U321" s="13" t="s">
        <v>287</v>
      </c>
      <c r="V321" s="8">
        <v>7.5860137415477116</v>
      </c>
      <c r="W321" s="66" t="s">
        <v>276</v>
      </c>
      <c r="X321" s="8">
        <v>12.727</v>
      </c>
      <c r="Y321" s="73" t="s">
        <v>3551</v>
      </c>
      <c r="Z321" s="8">
        <v>30.596735374405224</v>
      </c>
      <c r="AA321" s="62" t="s">
        <v>1494</v>
      </c>
      <c r="AB321" s="8">
        <v>17.003231384123904</v>
      </c>
      <c r="AC321" s="13" t="s">
        <v>287</v>
      </c>
      <c r="AD321" s="13" t="s">
        <v>1494</v>
      </c>
      <c r="AE321" s="8">
        <v>9.9754570239924174</v>
      </c>
      <c r="AF321" s="8">
        <v>6.7</v>
      </c>
      <c r="AG321" s="62" t="s">
        <v>287</v>
      </c>
      <c r="AH321" s="73" t="s">
        <v>76</v>
      </c>
      <c r="AI321" s="8">
        <v>9.5176116780755251</v>
      </c>
      <c r="AJ321" s="8">
        <v>7.2</v>
      </c>
      <c r="AK321" s="66" t="s">
        <v>276</v>
      </c>
      <c r="AL321" s="13" t="s">
        <v>1494</v>
      </c>
      <c r="AM321" s="8">
        <v>7.9162577294620222</v>
      </c>
      <c r="AN321" s="8">
        <v>5.628571428571429</v>
      </c>
      <c r="AO321" s="13" t="s">
        <v>287</v>
      </c>
      <c r="AP321" s="63" t="s">
        <v>1518</v>
      </c>
      <c r="AQ321" s="8">
        <v>7.7258222828890686</v>
      </c>
      <c r="AR321" s="8">
        <v>7.2333333333333334</v>
      </c>
      <c r="AS321" s="66" t="s">
        <v>276</v>
      </c>
      <c r="AT321" s="68" t="s">
        <v>76</v>
      </c>
      <c r="AU321" s="8">
        <v>7.5463694333465217</v>
      </c>
      <c r="AV321" s="8">
        <v>6.128571428571429</v>
      </c>
      <c r="AW321" s="58"/>
      <c r="AX321" s="13" t="s">
        <v>287</v>
      </c>
      <c r="AY321" s="8">
        <v>4.297921941719439</v>
      </c>
      <c r="AZ321" s="13" t="s">
        <v>287</v>
      </c>
      <c r="BA321" s="8">
        <v>2.1489609708597195</v>
      </c>
      <c r="BB321" s="75" t="s">
        <v>276</v>
      </c>
      <c r="BC321" s="8">
        <v>3</v>
      </c>
      <c r="BD321" s="68" t="s">
        <v>76</v>
      </c>
      <c r="BE321" s="8">
        <v>50.468829125791586</v>
      </c>
      <c r="BF321" s="62" t="s">
        <v>1494</v>
      </c>
      <c r="BG321" s="8">
        <v>0.93192853397284581</v>
      </c>
      <c r="BH321" s="62" t="s">
        <v>287</v>
      </c>
      <c r="BI321" s="73" t="s">
        <v>76</v>
      </c>
      <c r="BJ321" s="8">
        <v>3.8443949412082064</v>
      </c>
      <c r="BK321" s="8">
        <v>28.5</v>
      </c>
      <c r="BL321" s="62" t="s">
        <v>287</v>
      </c>
      <c r="BM321" s="62" t="s">
        <v>1494</v>
      </c>
      <c r="BN321" s="8">
        <v>3.8217314655289631</v>
      </c>
      <c r="BO321" s="8">
        <v>21</v>
      </c>
      <c r="BP321" s="75" t="s">
        <v>276</v>
      </c>
      <c r="BQ321" s="68" t="s">
        <v>76</v>
      </c>
      <c r="BR321" s="8">
        <v>3.7952541252543979</v>
      </c>
      <c r="BS321" s="8">
        <v>19.333333333333332</v>
      </c>
      <c r="BT321" s="66" t="s">
        <v>276</v>
      </c>
      <c r="BU321" s="62" t="s">
        <v>1494</v>
      </c>
      <c r="BV321" s="8">
        <v>3.7629845241928099</v>
      </c>
      <c r="BW321" s="8">
        <v>14.333333333333334</v>
      </c>
      <c r="BX321" s="13" t="s">
        <v>287</v>
      </c>
      <c r="BY321" s="63" t="s">
        <v>1518</v>
      </c>
      <c r="BZ321" s="8">
        <v>3.7373352268540629</v>
      </c>
      <c r="CA321" s="8">
        <v>23.5</v>
      </c>
      <c r="CB321" s="8"/>
      <c r="CC321" s="59"/>
      <c r="CD321" s="59"/>
      <c r="CE321" s="555"/>
      <c r="CF321" s="555"/>
      <c r="CG321" s="555"/>
      <c r="CH321" s="555"/>
      <c r="CI321" s="408"/>
      <c r="CJ321" s="408"/>
      <c r="CK321" s="7"/>
      <c r="CL321" s="8"/>
      <c r="CM321" s="8"/>
      <c r="CN321" s="8"/>
    </row>
    <row r="322" spans="1:92" x14ac:dyDescent="0.45">
      <c r="A322" s="9">
        <v>294</v>
      </c>
      <c r="B322" s="9" t="s">
        <v>916</v>
      </c>
      <c r="C322" s="62" t="s">
        <v>1790</v>
      </c>
      <c r="D322" s="63"/>
      <c r="E322" s="56" t="s">
        <v>1798</v>
      </c>
      <c r="F322" s="75"/>
      <c r="G322" s="75" t="s">
        <v>1789</v>
      </c>
      <c r="H322" s="9"/>
      <c r="I322" s="60">
        <v>117.75470148962293</v>
      </c>
      <c r="J322" s="60">
        <v>75.868800959757053</v>
      </c>
      <c r="K322" s="60">
        <v>167.54360211946349</v>
      </c>
      <c r="L322" s="47">
        <v>1327.6200123050055</v>
      </c>
      <c r="M322" s="47">
        <v>1308.51754385402</v>
      </c>
      <c r="N322" s="47">
        <v>1293.4336560530232</v>
      </c>
      <c r="O322" s="59">
        <v>11.776612305307804</v>
      </c>
      <c r="P322" s="59">
        <v>137.7963407556565</v>
      </c>
      <c r="Q322" s="59">
        <v>75.031942359402635</v>
      </c>
      <c r="R322" s="58"/>
      <c r="S322" s="53" t="s">
        <v>53</v>
      </c>
      <c r="T322" s="8">
        <v>9.8316026117217206</v>
      </c>
      <c r="U322" s="65" t="s">
        <v>66</v>
      </c>
      <c r="V322" s="8">
        <v>9.0652820893773765</v>
      </c>
      <c r="W322" s="65" t="s">
        <v>66</v>
      </c>
      <c r="X322" s="8">
        <v>8</v>
      </c>
      <c r="Y322" s="73" t="s">
        <v>3552</v>
      </c>
      <c r="Z322" s="8">
        <v>42.214145521368025</v>
      </c>
      <c r="AA322" s="73" t="s">
        <v>76</v>
      </c>
      <c r="AB322" s="8">
        <v>19.188247964258192</v>
      </c>
      <c r="AC322" s="65" t="s">
        <v>66</v>
      </c>
      <c r="AD322" s="68" t="s">
        <v>76</v>
      </c>
      <c r="AE322" s="8">
        <v>11.700847169228004</v>
      </c>
      <c r="AF322" s="8">
        <v>8.4499999999999993</v>
      </c>
      <c r="AG322" s="74" t="s">
        <v>66</v>
      </c>
      <c r="AH322" s="74" t="s">
        <v>91</v>
      </c>
      <c r="AI322" s="8">
        <v>10.857848990105035</v>
      </c>
      <c r="AJ322" s="8">
        <v>7.3666666666666671</v>
      </c>
      <c r="AK322" s="53" t="s">
        <v>53</v>
      </c>
      <c r="AL322" s="68" t="s">
        <v>76</v>
      </c>
      <c r="AM322" s="8">
        <v>10.502546963215703</v>
      </c>
      <c r="AN322" s="8">
        <v>8.7000000000000011</v>
      </c>
      <c r="AO322" s="53" t="s">
        <v>53</v>
      </c>
      <c r="AP322" s="74" t="s">
        <v>91</v>
      </c>
      <c r="AQ322" s="8">
        <v>9.9539142779345688</v>
      </c>
      <c r="AR322" s="8">
        <v>7.5333333333333341</v>
      </c>
      <c r="AS322" s="65" t="s">
        <v>66</v>
      </c>
      <c r="AT322" s="12" t="s">
        <v>1518</v>
      </c>
      <c r="AU322" s="8">
        <v>9.9156389537736072</v>
      </c>
      <c r="AV322" s="8">
        <v>8.0666666666666664</v>
      </c>
      <c r="AW322" s="58"/>
      <c r="AX322" s="53" t="s">
        <v>53</v>
      </c>
      <c r="AY322" s="8">
        <v>7.8886500371429413</v>
      </c>
      <c r="AZ322" s="65" t="s">
        <v>66</v>
      </c>
      <c r="BA322" s="8">
        <v>4.0616222387301963</v>
      </c>
      <c r="BB322" s="56" t="s">
        <v>53</v>
      </c>
      <c r="BC322" s="8">
        <v>2.3333333333333002</v>
      </c>
      <c r="BD322" s="68" t="s">
        <v>76</v>
      </c>
      <c r="BE322" s="8">
        <v>69.88650037142942</v>
      </c>
      <c r="BF322" s="73" t="s">
        <v>76</v>
      </c>
      <c r="BG322" s="8">
        <v>1.2706636431168985</v>
      </c>
      <c r="BH322" s="74" t="s">
        <v>66</v>
      </c>
      <c r="BI322" s="73" t="s">
        <v>76</v>
      </c>
      <c r="BJ322" s="8">
        <v>6.3712670854915725</v>
      </c>
      <c r="BK322" s="8">
        <v>28.5</v>
      </c>
      <c r="BL322" s="74" t="s">
        <v>66</v>
      </c>
      <c r="BM322" s="74" t="s">
        <v>91</v>
      </c>
      <c r="BN322" s="8">
        <v>6.211271895710972</v>
      </c>
      <c r="BO322" s="8">
        <v>23.5</v>
      </c>
      <c r="BP322" s="74" t="s">
        <v>66</v>
      </c>
      <c r="BQ322" s="12" t="s">
        <v>1518</v>
      </c>
      <c r="BR322" s="8">
        <v>6.211271895710972</v>
      </c>
      <c r="BS322" s="8">
        <v>23.5</v>
      </c>
      <c r="BT322" s="53" t="s">
        <v>53</v>
      </c>
      <c r="BU322" s="73" t="s">
        <v>76</v>
      </c>
      <c r="BV322" s="8">
        <v>5.3667514804817893</v>
      </c>
      <c r="BW322" s="8">
        <v>24.571428571428569</v>
      </c>
      <c r="BX322" s="53" t="s">
        <v>53</v>
      </c>
      <c r="BY322" s="74" t="s">
        <v>91</v>
      </c>
      <c r="BZ322" s="8">
        <v>5.1904082810977563</v>
      </c>
      <c r="CA322" s="8">
        <v>20.285714285714285</v>
      </c>
      <c r="CB322" s="8"/>
      <c r="CC322" s="59" t="s">
        <v>4575</v>
      </c>
      <c r="CD322" s="59"/>
      <c r="CE322" s="555">
        <v>75.031942359402635</v>
      </c>
      <c r="CF322" s="555">
        <v>54.371295786913727</v>
      </c>
      <c r="CG322" s="555"/>
      <c r="CH322" s="555"/>
      <c r="CI322" s="408"/>
      <c r="CJ322" s="408"/>
      <c r="CK322" s="7"/>
      <c r="CL322" s="8"/>
      <c r="CM322" s="8"/>
      <c r="CN322" s="8"/>
    </row>
    <row r="323" spans="1:92" x14ac:dyDescent="0.45">
      <c r="A323" s="9">
        <v>295</v>
      </c>
      <c r="B323" s="9" t="s">
        <v>283</v>
      </c>
      <c r="C323" s="62" t="s">
        <v>1790</v>
      </c>
      <c r="D323" s="63"/>
      <c r="E323" s="56" t="s">
        <v>1798</v>
      </c>
      <c r="F323" s="75"/>
      <c r="G323" s="75" t="s">
        <v>1789</v>
      </c>
      <c r="H323" s="9"/>
      <c r="I323" s="60">
        <v>153.31820193950904</v>
      </c>
      <c r="J323" s="60">
        <v>120.12560151961533</v>
      </c>
      <c r="K323" s="60">
        <v>195.20410246937493</v>
      </c>
      <c r="L323" s="47">
        <v>2347.7723057963071</v>
      </c>
      <c r="M323" s="47">
        <v>2346.814821036899</v>
      </c>
      <c r="N323" s="47">
        <v>2346.0491143884274</v>
      </c>
      <c r="O323" s="59">
        <v>20.912380062152153</v>
      </c>
      <c r="P323" s="59">
        <v>310.94504312891769</v>
      </c>
      <c r="Q323" s="59">
        <v>173.40468721677098</v>
      </c>
      <c r="R323" s="58"/>
      <c r="S323" s="66" t="s">
        <v>276</v>
      </c>
      <c r="T323" s="8">
        <v>7.1327280775803619</v>
      </c>
      <c r="U323" s="65" t="s">
        <v>66</v>
      </c>
      <c r="V323" s="8">
        <v>11.199092116370542</v>
      </c>
      <c r="W323" s="66" t="s">
        <v>276</v>
      </c>
      <c r="X323" s="8">
        <v>12.727</v>
      </c>
      <c r="Y323" s="73" t="s">
        <v>19</v>
      </c>
      <c r="Z323" s="8">
        <v>108.32274135765633</v>
      </c>
      <c r="AA323" s="73" t="s">
        <v>19</v>
      </c>
      <c r="AB323" s="8">
        <v>25.791128894680078</v>
      </c>
      <c r="AC323" s="65" t="s">
        <v>66</v>
      </c>
      <c r="AD323" s="68" t="s">
        <v>19</v>
      </c>
      <c r="AE323" s="8">
        <v>14.868945677382522</v>
      </c>
      <c r="AF323" s="8">
        <v>16.7</v>
      </c>
      <c r="AG323" s="74" t="s">
        <v>66</v>
      </c>
      <c r="AH323" s="74" t="s">
        <v>91</v>
      </c>
      <c r="AI323" s="8">
        <v>13.754423687380825</v>
      </c>
      <c r="AJ323" s="8">
        <v>7.3666666666666671</v>
      </c>
      <c r="AK323" s="66" t="s">
        <v>276</v>
      </c>
      <c r="AL323" s="68" t="s">
        <v>19</v>
      </c>
      <c r="AM323" s="8">
        <v>12.721889690638402</v>
      </c>
      <c r="AN323" s="8">
        <v>13</v>
      </c>
      <c r="AO323" s="65" t="s">
        <v>66</v>
      </c>
      <c r="AP323" s="63" t="s">
        <v>1518</v>
      </c>
      <c r="AQ323" s="8">
        <v>12.560857995500673</v>
      </c>
      <c r="AR323" s="8">
        <v>8.0666666666666664</v>
      </c>
      <c r="AS323" s="66" t="s">
        <v>276</v>
      </c>
      <c r="AT323" s="65" t="s">
        <v>91</v>
      </c>
      <c r="AU323" s="8">
        <v>12.311990082932972</v>
      </c>
      <c r="AV323" s="8">
        <v>5.8190476190476197</v>
      </c>
      <c r="AW323" s="58"/>
      <c r="AX323" s="66" t="s">
        <v>276</v>
      </c>
      <c r="AY323" s="8">
        <v>5.9828415630340439</v>
      </c>
      <c r="AZ323" s="65" t="s">
        <v>66</v>
      </c>
      <c r="BA323" s="8">
        <v>4.9862732504272351</v>
      </c>
      <c r="BB323" s="75" t="s">
        <v>276</v>
      </c>
      <c r="BC323" s="8">
        <v>3</v>
      </c>
      <c r="BD323" s="68" t="s">
        <v>19</v>
      </c>
      <c r="BE323" s="8">
        <v>140.51956376495323</v>
      </c>
      <c r="BF323" s="73" t="s">
        <v>19</v>
      </c>
      <c r="BG323" s="8">
        <v>1.7564945470619153</v>
      </c>
      <c r="BH323" s="74" t="s">
        <v>66</v>
      </c>
      <c r="BI323" s="73" t="s">
        <v>19</v>
      </c>
      <c r="BJ323" s="8">
        <v>8.2919632629766493</v>
      </c>
      <c r="BK323" s="8">
        <v>41</v>
      </c>
      <c r="BL323" s="74" t="s">
        <v>66</v>
      </c>
      <c r="BM323" s="74" t="s">
        <v>91</v>
      </c>
      <c r="BN323" s="8">
        <v>7.7851459581740174</v>
      </c>
      <c r="BO323" s="8">
        <v>23.5</v>
      </c>
      <c r="BP323" s="74" t="s">
        <v>66</v>
      </c>
      <c r="BQ323" s="12" t="s">
        <v>1518</v>
      </c>
      <c r="BR323" s="8">
        <v>7.7851459581740174</v>
      </c>
      <c r="BS323" s="8">
        <v>23.5</v>
      </c>
      <c r="BT323" s="66" t="s">
        <v>276</v>
      </c>
      <c r="BU323" s="73" t="s">
        <v>19</v>
      </c>
      <c r="BV323" s="8">
        <v>7.0012184695875606</v>
      </c>
      <c r="BW323" s="8">
        <v>27.666666666666668</v>
      </c>
      <c r="BX323" s="66" t="s">
        <v>276</v>
      </c>
      <c r="BY323" s="74" t="s">
        <v>91</v>
      </c>
      <c r="BZ323" s="8">
        <v>6.292124356102927</v>
      </c>
      <c r="CA323" s="8">
        <v>16</v>
      </c>
      <c r="CB323" s="8"/>
      <c r="CC323" s="59" t="s">
        <v>4577</v>
      </c>
      <c r="CD323" s="59" t="s">
        <v>4578</v>
      </c>
      <c r="CE323" s="555">
        <v>96.867983895101631</v>
      </c>
      <c r="CF323" s="555">
        <v>87.060547736051277</v>
      </c>
      <c r="CG323" s="555" t="s">
        <v>4576</v>
      </c>
      <c r="CH323" s="555"/>
      <c r="CI323" s="408">
        <v>173.40468721677098</v>
      </c>
      <c r="CJ323" s="408">
        <v>138.1634827562537</v>
      </c>
      <c r="CK323" s="7"/>
      <c r="CL323" s="8"/>
      <c r="CM323" s="8"/>
      <c r="CN323" s="8"/>
    </row>
    <row r="324" spans="1:92" x14ac:dyDescent="0.45">
      <c r="A324" s="9">
        <v>296</v>
      </c>
      <c r="B324" s="9" t="s">
        <v>911</v>
      </c>
      <c r="C324" s="56" t="s">
        <v>1798</v>
      </c>
      <c r="D324" s="63"/>
      <c r="E324" s="243" t="s">
        <v>1934</v>
      </c>
      <c r="F324" s="245" t="s">
        <v>1935</v>
      </c>
      <c r="G324" s="224"/>
      <c r="H324" s="9"/>
      <c r="I324" s="60">
        <v>90.094201139711501</v>
      </c>
      <c r="J324" s="60">
        <v>54.53070068982538</v>
      </c>
      <c r="K324" s="60">
        <v>150.94730190951663</v>
      </c>
      <c r="L324" s="47">
        <v>817.39138330090623</v>
      </c>
      <c r="M324" s="47">
        <v>819.29854026142766</v>
      </c>
      <c r="N324" s="47">
        <v>820.82746920500961</v>
      </c>
      <c r="O324" s="59">
        <v>7.756630601767295</v>
      </c>
      <c r="P324" s="59">
        <v>72.258158046242386</v>
      </c>
      <c r="Q324" s="59">
        <v>35.379201615092121</v>
      </c>
      <c r="R324" s="58"/>
      <c r="S324" s="53" t="s">
        <v>53</v>
      </c>
      <c r="T324" s="8">
        <v>9.1084781025740345</v>
      </c>
      <c r="U324" s="53" t="s">
        <v>53</v>
      </c>
      <c r="V324" s="8">
        <v>7.0065216173646414</v>
      </c>
      <c r="W324" s="13" t="s">
        <v>127</v>
      </c>
      <c r="X324" s="8">
        <v>10</v>
      </c>
      <c r="Y324" s="57" t="s">
        <v>0</v>
      </c>
      <c r="Z324" s="8">
        <v>32.532970398899025</v>
      </c>
      <c r="AA324" s="56" t="s">
        <v>1499</v>
      </c>
      <c r="AB324" s="8">
        <v>18.685506894608967</v>
      </c>
      <c r="AC324" s="13" t="s">
        <v>127</v>
      </c>
      <c r="AD324" s="53" t="s">
        <v>1499</v>
      </c>
      <c r="AE324" s="8">
        <v>9.3156631733602033</v>
      </c>
      <c r="AF324" s="8">
        <v>6.5</v>
      </c>
      <c r="AG324" s="56" t="s">
        <v>53</v>
      </c>
      <c r="AH324" s="56" t="s">
        <v>1499</v>
      </c>
      <c r="AI324" s="8">
        <v>9.1963313568479528</v>
      </c>
      <c r="AJ324" s="8">
        <v>8</v>
      </c>
      <c r="AK324" s="13" t="s">
        <v>127</v>
      </c>
      <c r="AL324" s="51" t="s">
        <v>0</v>
      </c>
      <c r="AM324" s="8">
        <v>9.1628902371587184</v>
      </c>
      <c r="AN324" s="8">
        <v>7.1</v>
      </c>
      <c r="AO324" s="53" t="s">
        <v>53</v>
      </c>
      <c r="AP324" s="57" t="s">
        <v>0</v>
      </c>
      <c r="AQ324" s="8">
        <v>9.0785303385778136</v>
      </c>
      <c r="AR324" s="8">
        <v>8.6</v>
      </c>
      <c r="AS324" s="53" t="s">
        <v>53</v>
      </c>
      <c r="AT324" s="53" t="s">
        <v>201</v>
      </c>
      <c r="AU324" s="8">
        <v>8.5001393500712634</v>
      </c>
      <c r="AV324" s="8">
        <v>6.2333333333333334</v>
      </c>
      <c r="AW324" s="58"/>
      <c r="AX324" s="53" t="s">
        <v>53</v>
      </c>
      <c r="AY324" s="8">
        <v>7.3246129200077474</v>
      </c>
      <c r="AZ324" s="13" t="s">
        <v>127</v>
      </c>
      <c r="BA324" s="8">
        <v>2.7568369222243745</v>
      </c>
      <c r="BB324" s="56" t="s">
        <v>53</v>
      </c>
      <c r="BC324" s="8">
        <v>2.3333333333333002</v>
      </c>
      <c r="BD324" s="51" t="s">
        <v>0</v>
      </c>
      <c r="BE324" s="8">
        <v>41.992861518568738</v>
      </c>
      <c r="BF324" s="56" t="s">
        <v>1499</v>
      </c>
      <c r="BG324" s="8">
        <v>1.0324782412710709</v>
      </c>
      <c r="BH324" s="62" t="s">
        <v>127</v>
      </c>
      <c r="BI324" s="56" t="s">
        <v>1499</v>
      </c>
      <c r="BJ324" s="8">
        <v>4.5611559234277852</v>
      </c>
      <c r="BK324" s="8">
        <v>18.5</v>
      </c>
      <c r="BL324" s="56" t="s">
        <v>53</v>
      </c>
      <c r="BM324" s="56" t="s">
        <v>1499</v>
      </c>
      <c r="BN324" s="8">
        <v>4.5474876902828889</v>
      </c>
      <c r="BO324" s="8">
        <v>16</v>
      </c>
      <c r="BP324" s="62" t="s">
        <v>127</v>
      </c>
      <c r="BQ324" s="51" t="s">
        <v>0</v>
      </c>
      <c r="BR324" s="8">
        <v>4.2659147913145423</v>
      </c>
      <c r="BS324" s="8">
        <v>26</v>
      </c>
      <c r="BT324" s="53" t="s">
        <v>53</v>
      </c>
      <c r="BU324" s="57" t="s">
        <v>0</v>
      </c>
      <c r="BV324" s="8">
        <v>4.2049724626138119</v>
      </c>
      <c r="BW324" s="8">
        <v>22.428571428571431</v>
      </c>
      <c r="BX324" s="13" t="s">
        <v>127</v>
      </c>
      <c r="BY324" s="56" t="s">
        <v>201</v>
      </c>
      <c r="BZ324" s="8">
        <v>4.0117204380989273</v>
      </c>
      <c r="CA324" s="8">
        <v>21</v>
      </c>
      <c r="CB324" s="8"/>
      <c r="CC324" s="59"/>
      <c r="CD324" s="59"/>
      <c r="CE324" s="555"/>
      <c r="CF324" s="555"/>
      <c r="CG324" s="555"/>
      <c r="CH324" s="555"/>
      <c r="CI324" s="408"/>
      <c r="CJ324" s="408"/>
      <c r="CK324" s="555"/>
      <c r="CL324" s="59"/>
      <c r="CM324" s="8"/>
      <c r="CN324" s="8"/>
    </row>
    <row r="325" spans="1:92" x14ac:dyDescent="0.45">
      <c r="A325" s="9">
        <v>297</v>
      </c>
      <c r="B325" s="9" t="s">
        <v>298</v>
      </c>
      <c r="C325" s="56" t="s">
        <v>1798</v>
      </c>
      <c r="D325" s="63"/>
      <c r="E325" s="243" t="s">
        <v>1934</v>
      </c>
      <c r="F325" s="245" t="s">
        <v>1935</v>
      </c>
      <c r="G325" s="224"/>
      <c r="H325" s="9"/>
      <c r="I325" s="60">
        <v>177.02720223943311</v>
      </c>
      <c r="J325" s="60">
        <v>101.94870128967354</v>
      </c>
      <c r="K325" s="60">
        <v>250.52510316919776</v>
      </c>
      <c r="L325" s="47">
        <v>2829.1532919250535</v>
      </c>
      <c r="M325" s="47">
        <v>2734.3155697726629</v>
      </c>
      <c r="N325" s="47">
        <v>2660.7395197946962</v>
      </c>
      <c r="O325" s="59">
        <v>23.129184954425998</v>
      </c>
      <c r="P325" s="59">
        <v>507.05544077530425</v>
      </c>
      <c r="Q325" s="59">
        <v>361.40207703092517</v>
      </c>
      <c r="R325" s="58"/>
      <c r="S325" s="53" t="s">
        <v>45</v>
      </c>
      <c r="T325" s="8">
        <v>13.745958561239183</v>
      </c>
      <c r="U325" s="53" t="s">
        <v>45</v>
      </c>
      <c r="V325" s="8">
        <v>15.273287290265758</v>
      </c>
      <c r="W325" s="51" t="s">
        <v>51</v>
      </c>
      <c r="X325" s="8">
        <v>11.111000000000001</v>
      </c>
      <c r="Y325" s="56" t="s">
        <v>216</v>
      </c>
      <c r="Z325" s="8">
        <v>107.21632134365986</v>
      </c>
      <c r="AA325" s="56" t="s">
        <v>216</v>
      </c>
      <c r="AB325" s="8">
        <v>46.615791888547768</v>
      </c>
      <c r="AC325" s="53" t="s">
        <v>45</v>
      </c>
      <c r="AD325" s="53" t="s">
        <v>266</v>
      </c>
      <c r="AE325" s="8">
        <v>21.922754380425072</v>
      </c>
      <c r="AF325" s="8">
        <v>8.3250000000000011</v>
      </c>
      <c r="AG325" s="56" t="s">
        <v>45</v>
      </c>
      <c r="AH325" s="56" t="s">
        <v>1732</v>
      </c>
      <c r="AI325" s="8">
        <v>20.544477002881827</v>
      </c>
      <c r="AJ325" s="8">
        <v>8.625</v>
      </c>
      <c r="AK325" s="53" t="s">
        <v>45</v>
      </c>
      <c r="AL325" s="53" t="s">
        <v>216</v>
      </c>
      <c r="AM325" s="8">
        <v>20.422413045697802</v>
      </c>
      <c r="AN325" s="8">
        <v>14</v>
      </c>
      <c r="AO325" s="51" t="s">
        <v>51</v>
      </c>
      <c r="AP325" s="56" t="s">
        <v>266</v>
      </c>
      <c r="AQ325" s="8">
        <v>19.642473571273101</v>
      </c>
      <c r="AR325" s="8">
        <v>7.2</v>
      </c>
      <c r="AS325" s="53" t="s">
        <v>45</v>
      </c>
      <c r="AT325" s="51" t="s">
        <v>0</v>
      </c>
      <c r="AU325" s="8">
        <v>19.271425474633848</v>
      </c>
      <c r="AV325" s="8">
        <v>7.7250000000000005</v>
      </c>
      <c r="AW325" s="58"/>
      <c r="AX325" s="53" t="s">
        <v>45</v>
      </c>
      <c r="AY325" s="8">
        <v>12.046497419740627</v>
      </c>
      <c r="AZ325" s="53" t="s">
        <v>45</v>
      </c>
      <c r="BA325" s="8">
        <v>6.0232487098703134</v>
      </c>
      <c r="BB325" s="56" t="s">
        <v>3588</v>
      </c>
      <c r="BC325" s="8">
        <v>3.5</v>
      </c>
      <c r="BD325" s="53" t="s">
        <v>216</v>
      </c>
      <c r="BE325" s="8">
        <v>139.08121774675783</v>
      </c>
      <c r="BF325" s="56" t="s">
        <v>216</v>
      </c>
      <c r="BG325" s="8">
        <v>3.0906937277057294</v>
      </c>
      <c r="BH325" s="56" t="s">
        <v>45</v>
      </c>
      <c r="BI325" s="56" t="s">
        <v>216</v>
      </c>
      <c r="BJ325" s="8">
        <v>15.625370186759103</v>
      </c>
      <c r="BK325" s="8">
        <v>13.857142857142858</v>
      </c>
      <c r="BL325" s="56" t="s">
        <v>45</v>
      </c>
      <c r="BM325" s="56" t="s">
        <v>1732</v>
      </c>
      <c r="BN325" s="8">
        <v>15.062564854975106</v>
      </c>
      <c r="BO325" s="8">
        <v>12.428571428571429</v>
      </c>
      <c r="BP325" s="56" t="s">
        <v>45</v>
      </c>
      <c r="BQ325" s="53" t="s">
        <v>266</v>
      </c>
      <c r="BR325" s="8">
        <v>13.824640586837436</v>
      </c>
      <c r="BS325" s="8">
        <v>15.285714285714286</v>
      </c>
      <c r="BT325" s="51" t="s">
        <v>51</v>
      </c>
      <c r="BU325" s="56" t="s">
        <v>216</v>
      </c>
      <c r="BV325" s="8">
        <v>13.703621279974328</v>
      </c>
      <c r="BW325" s="8">
        <v>13.857142857142858</v>
      </c>
      <c r="BX325" s="51" t="s">
        <v>51</v>
      </c>
      <c r="BY325" s="56" t="s">
        <v>1732</v>
      </c>
      <c r="BZ325" s="8">
        <v>13.157996334330168</v>
      </c>
      <c r="CA325" s="8">
        <v>12.428571428571429</v>
      </c>
      <c r="CB325" s="8"/>
      <c r="CC325" s="59" t="s">
        <v>4582</v>
      </c>
      <c r="CD325" s="59" t="s">
        <v>4583</v>
      </c>
      <c r="CE325" s="555">
        <v>149.28484723968634</v>
      </c>
      <c r="CF325" s="555">
        <v>135.26219097401088</v>
      </c>
      <c r="CG325" s="555" t="s">
        <v>4580</v>
      </c>
      <c r="CH325" s="555" t="s">
        <v>4581</v>
      </c>
      <c r="CI325" s="408">
        <v>312.40340087100287</v>
      </c>
      <c r="CJ325" s="408">
        <v>287.47918921830029</v>
      </c>
      <c r="CK325" s="555" t="s">
        <v>4579</v>
      </c>
      <c r="CL325" s="59"/>
      <c r="CM325" s="8">
        <v>361.40207703092517</v>
      </c>
      <c r="CN325" s="8">
        <v>287.47918921830029</v>
      </c>
    </row>
    <row r="326" spans="1:92" x14ac:dyDescent="0.45">
      <c r="A326" s="9">
        <v>298</v>
      </c>
      <c r="B326" s="9" t="s">
        <v>908</v>
      </c>
      <c r="C326" s="62" t="s">
        <v>1817</v>
      </c>
      <c r="D326" s="63"/>
      <c r="E326" s="61" t="s">
        <v>1920</v>
      </c>
      <c r="F326" s="245" t="s">
        <v>1925</v>
      </c>
      <c r="G326" s="75" t="s">
        <v>1890</v>
      </c>
      <c r="H326" s="9"/>
      <c r="I326" s="60">
        <v>40.305300509870932</v>
      </c>
      <c r="J326" s="60">
        <v>67.965800859782362</v>
      </c>
      <c r="K326" s="60">
        <v>120.12560151961533</v>
      </c>
      <c r="L326" s="47">
        <v>364.18761331146095</v>
      </c>
      <c r="M326" s="47">
        <v>476.64179170031576</v>
      </c>
      <c r="N326" s="47">
        <v>591.13364264732502</v>
      </c>
      <c r="O326" s="59">
        <v>7.6368513828887155</v>
      </c>
      <c r="P326" s="59">
        <v>34.082166512462884</v>
      </c>
      <c r="Q326" s="59">
        <v>21.517969950782611</v>
      </c>
      <c r="R326" s="58"/>
      <c r="S326" s="71" t="s">
        <v>214</v>
      </c>
      <c r="T326" s="8">
        <v>3.418318030592256</v>
      </c>
      <c r="U326" s="71" t="s">
        <v>214</v>
      </c>
      <c r="V326" s="8">
        <v>2.8485983588268802</v>
      </c>
      <c r="W326" s="71" t="s">
        <v>214</v>
      </c>
      <c r="X326" s="8">
        <v>11.667</v>
      </c>
      <c r="Y326" s="247" t="s">
        <v>189</v>
      </c>
      <c r="Z326" s="8">
        <v>19.137385229441918</v>
      </c>
      <c r="AA326" s="62" t="s">
        <v>1466</v>
      </c>
      <c r="AB326" s="8">
        <v>6.8903106068217266</v>
      </c>
      <c r="AC326" s="71" t="s">
        <v>214</v>
      </c>
      <c r="AD326" s="13" t="s">
        <v>1466</v>
      </c>
      <c r="AE326" s="8">
        <v>4.4628558032212178</v>
      </c>
      <c r="AF326" s="8">
        <v>4.7571428571428571</v>
      </c>
      <c r="AG326" s="244" t="s">
        <v>214</v>
      </c>
      <c r="AH326" s="247" t="s">
        <v>189</v>
      </c>
      <c r="AI326" s="8">
        <v>4.1321967489811646</v>
      </c>
      <c r="AJ326" s="8">
        <v>7.5857142857142854</v>
      </c>
      <c r="AK326" s="71" t="s">
        <v>214</v>
      </c>
      <c r="AL326" s="71" t="s">
        <v>1510</v>
      </c>
      <c r="AM326" s="8">
        <v>3.8274118762637932</v>
      </c>
      <c r="AN326" s="8">
        <v>4.7571428571428571</v>
      </c>
      <c r="AO326" s="71" t="s">
        <v>1218</v>
      </c>
      <c r="AP326" s="62" t="s">
        <v>1466</v>
      </c>
      <c r="AQ326" s="8">
        <v>0.96827299846945591</v>
      </c>
      <c r="AR326" s="8">
        <v>30.733333333333334</v>
      </c>
      <c r="AS326" s="71" t="s">
        <v>1218</v>
      </c>
      <c r="AT326" s="72" t="s">
        <v>189</v>
      </c>
      <c r="AU326" s="8">
        <v>0.94817154091174916</v>
      </c>
      <c r="AV326" s="8">
        <v>46.55</v>
      </c>
      <c r="AW326" s="58"/>
      <c r="AX326" s="71" t="s">
        <v>214</v>
      </c>
      <c r="AY326" s="8">
        <v>3.0958756265132887</v>
      </c>
      <c r="AZ326" s="71" t="s">
        <v>214</v>
      </c>
      <c r="BA326" s="8">
        <v>1.0319585421710962</v>
      </c>
      <c r="BB326" s="244" t="s">
        <v>214</v>
      </c>
      <c r="BC326" s="8">
        <v>3.6666666666666998</v>
      </c>
      <c r="BD326" s="72" t="s">
        <v>189</v>
      </c>
      <c r="BE326" s="8">
        <v>24.578600798274497</v>
      </c>
      <c r="BF326" s="62" t="s">
        <v>1466</v>
      </c>
      <c r="BG326" s="8">
        <v>0.56751087538913136</v>
      </c>
      <c r="BH326" s="244" t="s">
        <v>214</v>
      </c>
      <c r="BI326" s="62" t="s">
        <v>1466</v>
      </c>
      <c r="BJ326" s="8">
        <v>2.8176494306274193</v>
      </c>
      <c r="BK326" s="8">
        <v>10.545454545454545</v>
      </c>
      <c r="BL326" s="244" t="s">
        <v>214</v>
      </c>
      <c r="BM326" s="247" t="s">
        <v>189</v>
      </c>
      <c r="BN326" s="8">
        <v>2.5036236831775587</v>
      </c>
      <c r="BO326" s="8">
        <v>16</v>
      </c>
      <c r="BP326" s="244" t="s">
        <v>1218</v>
      </c>
      <c r="BQ326" s="13" t="s">
        <v>1466</v>
      </c>
      <c r="BR326" s="8">
        <v>1.7983853135752315</v>
      </c>
      <c r="BS326" s="8">
        <v>12.666666666666666</v>
      </c>
      <c r="BT326" s="71" t="s">
        <v>214</v>
      </c>
      <c r="BU326" s="244" t="s">
        <v>1510</v>
      </c>
      <c r="BV326" s="8">
        <v>1.5792423642895101</v>
      </c>
      <c r="BW326" s="8">
        <v>11.909090909090908</v>
      </c>
      <c r="BX326" s="71" t="s">
        <v>1218</v>
      </c>
      <c r="BY326" s="247" t="s">
        <v>189</v>
      </c>
      <c r="BZ326" s="8">
        <v>1.5083759033590258</v>
      </c>
      <c r="CA326" s="8">
        <v>19.333333333333332</v>
      </c>
      <c r="CB326" s="8"/>
      <c r="CC326" s="59"/>
      <c r="CD326" s="59"/>
      <c r="CE326" s="555"/>
      <c r="CF326" s="555"/>
      <c r="CG326" s="555"/>
      <c r="CH326" s="555"/>
      <c r="CI326" s="408"/>
      <c r="CJ326" s="408"/>
      <c r="CK326" s="7"/>
      <c r="CL326" s="8"/>
      <c r="CM326" s="8"/>
      <c r="CN326" s="8"/>
    </row>
    <row r="327" spans="1:92" x14ac:dyDescent="0.45">
      <c r="A327" s="9">
        <v>299</v>
      </c>
      <c r="B327" s="9" t="s">
        <v>905</v>
      </c>
      <c r="C327" s="54" t="s">
        <v>1806</v>
      </c>
      <c r="D327" s="63"/>
      <c r="E327" s="56" t="s">
        <v>1988</v>
      </c>
      <c r="F327" s="62" t="s">
        <v>1989</v>
      </c>
      <c r="G327" s="224"/>
      <c r="H327" s="9"/>
      <c r="I327" s="60">
        <v>76.659100969754519</v>
      </c>
      <c r="J327" s="60">
        <v>181.76900229941793</v>
      </c>
      <c r="K327" s="60">
        <v>92.465101169703914</v>
      </c>
      <c r="L327" s="47">
        <v>993.83104278149199</v>
      </c>
      <c r="M327" s="47">
        <v>1184.0615074015518</v>
      </c>
      <c r="N327" s="47">
        <v>1362.145897670986</v>
      </c>
      <c r="O327" s="59">
        <v>14.150606572865163</v>
      </c>
      <c r="P327" s="59">
        <v>130.77626150076696</v>
      </c>
      <c r="Q327" s="59">
        <v>75.860734762465512</v>
      </c>
      <c r="R327" s="58"/>
      <c r="S327" s="50" t="s">
        <v>41</v>
      </c>
      <c r="T327" s="8">
        <v>6.5194552698223251</v>
      </c>
      <c r="U327" s="50" t="s">
        <v>41</v>
      </c>
      <c r="V327" s="8">
        <v>7.2438391886914726</v>
      </c>
      <c r="W327" s="49" t="s">
        <v>6</v>
      </c>
      <c r="X327" s="8">
        <v>12.856999999999999</v>
      </c>
      <c r="Y327" s="54" t="s">
        <v>40</v>
      </c>
      <c r="Z327" s="8">
        <v>37.796368465482168</v>
      </c>
      <c r="AA327" s="54" t="s">
        <v>40</v>
      </c>
      <c r="AB327" s="8">
        <v>13.998654987215616</v>
      </c>
      <c r="AC327" s="50" t="s">
        <v>41</v>
      </c>
      <c r="AD327" s="50" t="s">
        <v>40</v>
      </c>
      <c r="AE327" s="8">
        <v>9.2417424530436829</v>
      </c>
      <c r="AF327" s="8">
        <v>9.1285714285714299</v>
      </c>
      <c r="AG327" s="54" t="s">
        <v>41</v>
      </c>
      <c r="AH327" s="246" t="s">
        <v>182</v>
      </c>
      <c r="AI327" s="8">
        <v>8.7618919393028616</v>
      </c>
      <c r="AJ327" s="8">
        <v>8.9285714285714288</v>
      </c>
      <c r="AK327" s="50" t="s">
        <v>41</v>
      </c>
      <c r="AL327" s="50" t="s">
        <v>285</v>
      </c>
      <c r="AM327" s="8">
        <v>8.6196708657098124</v>
      </c>
      <c r="AN327" s="8">
        <v>6.3857142857142861</v>
      </c>
      <c r="AO327" s="49" t="s">
        <v>6</v>
      </c>
      <c r="AP327" s="54" t="s">
        <v>40</v>
      </c>
      <c r="AQ327" s="8">
        <v>8.5186503818544903</v>
      </c>
      <c r="AR327" s="8">
        <v>6.5888888888888886</v>
      </c>
      <c r="AS327" s="49" t="s">
        <v>6</v>
      </c>
      <c r="AT327" s="49" t="s">
        <v>182</v>
      </c>
      <c r="AU327" s="8">
        <v>7.8254159120999658</v>
      </c>
      <c r="AV327" s="8">
        <v>6.3888888888888884</v>
      </c>
      <c r="AW327" s="58"/>
      <c r="AX327" s="50" t="s">
        <v>41</v>
      </c>
      <c r="AY327" s="8">
        <v>5.7835279005126825</v>
      </c>
      <c r="AZ327" s="50" t="s">
        <v>41</v>
      </c>
      <c r="BA327" s="8">
        <v>2.8917639502563413</v>
      </c>
      <c r="BB327" s="246" t="s">
        <v>6</v>
      </c>
      <c r="BC327" s="8">
        <v>4</v>
      </c>
      <c r="BD327" s="50" t="s">
        <v>40</v>
      </c>
      <c r="BE327" s="8">
        <v>48.835279005126822</v>
      </c>
      <c r="BF327" s="54" t="s">
        <v>40</v>
      </c>
      <c r="BG327" s="8">
        <v>1.0852284223361517</v>
      </c>
      <c r="BH327" s="246" t="s">
        <v>6</v>
      </c>
      <c r="BI327" s="54" t="s">
        <v>40</v>
      </c>
      <c r="BJ327" s="8">
        <v>5.3609528589349731</v>
      </c>
      <c r="BK327" s="8">
        <v>12.25</v>
      </c>
      <c r="BL327" s="54" t="s">
        <v>41</v>
      </c>
      <c r="BM327" s="54" t="s">
        <v>40</v>
      </c>
      <c r="BN327" s="8">
        <v>5.3098436899863666</v>
      </c>
      <c r="BO327" s="8">
        <v>19</v>
      </c>
      <c r="BP327" s="54" t="s">
        <v>41</v>
      </c>
      <c r="BQ327" s="49" t="s">
        <v>182</v>
      </c>
      <c r="BR327" s="8">
        <v>4.7593209118672135</v>
      </c>
      <c r="BS327" s="8">
        <v>23</v>
      </c>
      <c r="BT327" s="50" t="s">
        <v>41</v>
      </c>
      <c r="BU327" s="54" t="s">
        <v>285</v>
      </c>
      <c r="BV327" s="8">
        <v>4.5391336813121015</v>
      </c>
      <c r="BW327" s="8">
        <v>17</v>
      </c>
      <c r="BX327" s="49" t="s">
        <v>6</v>
      </c>
      <c r="BY327" s="246" t="s">
        <v>182</v>
      </c>
      <c r="BZ327" s="8">
        <v>4.5032805671627125</v>
      </c>
      <c r="CA327" s="8">
        <v>14.75</v>
      </c>
      <c r="CB327" s="8"/>
      <c r="CC327" s="59"/>
      <c r="CD327" s="59"/>
      <c r="CE327" s="555"/>
      <c r="CF327" s="555"/>
      <c r="CG327" s="555"/>
      <c r="CH327" s="555"/>
      <c r="CI327" s="408"/>
      <c r="CJ327" s="408"/>
      <c r="CK327" s="7"/>
      <c r="CL327" s="8"/>
      <c r="CM327" s="8"/>
      <c r="CN327" s="8"/>
    </row>
    <row r="328" spans="1:92" x14ac:dyDescent="0.45">
      <c r="A328" s="9">
        <v>300</v>
      </c>
      <c r="B328" s="9" t="s">
        <v>903</v>
      </c>
      <c r="C328" s="62" t="s">
        <v>1790</v>
      </c>
      <c r="D328" s="63"/>
      <c r="E328" s="56" t="s">
        <v>1798</v>
      </c>
      <c r="F328" s="75"/>
      <c r="G328" s="75" t="s">
        <v>1789</v>
      </c>
      <c r="H328" s="9"/>
      <c r="I328" s="60">
        <v>78.239700989749466</v>
      </c>
      <c r="J328" s="60">
        <v>74.28820093976212</v>
      </c>
      <c r="K328" s="60">
        <v>120.12560151961533</v>
      </c>
      <c r="L328" s="47">
        <v>739.10287264032672</v>
      </c>
      <c r="M328" s="47">
        <v>787.02476611005341</v>
      </c>
      <c r="N328" s="47">
        <v>827.58994591236296</v>
      </c>
      <c r="O328" s="59">
        <v>8.2981308972519532</v>
      </c>
      <c r="P328" s="59">
        <v>76.080513158008841</v>
      </c>
      <c r="Q328" s="59">
        <v>42.652869011961577</v>
      </c>
      <c r="R328" s="58"/>
      <c r="S328" s="65" t="s">
        <v>14</v>
      </c>
      <c r="T328" s="8">
        <v>4.9119850494874733</v>
      </c>
      <c r="U328" s="13" t="s">
        <v>127</v>
      </c>
      <c r="V328" s="8">
        <v>6.6943820593849681</v>
      </c>
      <c r="W328" s="13" t="s">
        <v>5491</v>
      </c>
      <c r="X328" s="8">
        <v>10</v>
      </c>
      <c r="Y328" s="78" t="s">
        <v>1476</v>
      </c>
      <c r="Z328" s="8">
        <v>40.119850494874733</v>
      </c>
      <c r="AA328" s="246" t="s">
        <v>94</v>
      </c>
      <c r="AB328" s="8">
        <v>13.926102094379713</v>
      </c>
      <c r="AC328" s="13" t="s">
        <v>127</v>
      </c>
      <c r="AD328" s="49" t="s">
        <v>94</v>
      </c>
      <c r="AE328" s="8">
        <v>9.1683915450410662</v>
      </c>
      <c r="AF328" s="8">
        <v>7.6</v>
      </c>
      <c r="AG328" s="74" t="s">
        <v>14</v>
      </c>
      <c r="AH328" s="246" t="s">
        <v>94</v>
      </c>
      <c r="AI328" s="8">
        <v>8.3548251678780563</v>
      </c>
      <c r="AJ328" s="8">
        <v>7.6</v>
      </c>
      <c r="AK328" s="13" t="s">
        <v>127</v>
      </c>
      <c r="AL328" s="69" t="s">
        <v>1476</v>
      </c>
      <c r="AM328" s="8">
        <v>7.586779463072121</v>
      </c>
      <c r="AN328" s="8">
        <v>9.6999999999999993</v>
      </c>
      <c r="AO328" s="13" t="s">
        <v>127</v>
      </c>
      <c r="AP328" s="63" t="s">
        <v>1518</v>
      </c>
      <c r="AQ328" s="8">
        <v>7.0090095222620565</v>
      </c>
      <c r="AR328" s="8">
        <v>7.2333333333333334</v>
      </c>
      <c r="AS328" s="65" t="s">
        <v>14</v>
      </c>
      <c r="AT328" s="69" t="s">
        <v>1476</v>
      </c>
      <c r="AU328" s="8">
        <v>6.9493460129237832</v>
      </c>
      <c r="AV328" s="8">
        <v>9.6999999999999993</v>
      </c>
      <c r="AW328" s="58"/>
      <c r="AX328" s="65" t="s">
        <v>14</v>
      </c>
      <c r="AY328" s="8">
        <v>4.0513483386002296</v>
      </c>
      <c r="AZ328" s="13" t="s">
        <v>127</v>
      </c>
      <c r="BA328" s="8">
        <v>2.8308090031601374</v>
      </c>
      <c r="BB328" s="74" t="s">
        <v>14</v>
      </c>
      <c r="BC328" s="8">
        <v>3</v>
      </c>
      <c r="BD328" s="69" t="s">
        <v>5555</v>
      </c>
      <c r="BE328" s="8">
        <v>51.855805643337156</v>
      </c>
      <c r="BF328" s="246" t="s">
        <v>94</v>
      </c>
      <c r="BG328" s="8">
        <v>1.1523512365186035</v>
      </c>
      <c r="BH328" s="74" t="s">
        <v>14</v>
      </c>
      <c r="BI328" s="246" t="s">
        <v>94</v>
      </c>
      <c r="BJ328" s="8">
        <v>5.1400573864274302</v>
      </c>
      <c r="BK328" s="8">
        <v>16</v>
      </c>
      <c r="BL328" s="62" t="s">
        <v>127</v>
      </c>
      <c r="BM328" s="246" t="s">
        <v>94</v>
      </c>
      <c r="BN328" s="8">
        <v>4.9169790729549039</v>
      </c>
      <c r="BO328" s="8">
        <v>23.5</v>
      </c>
      <c r="BP328" s="62" t="s">
        <v>127</v>
      </c>
      <c r="BQ328" s="12" t="s">
        <v>1518</v>
      </c>
      <c r="BR328" s="8">
        <v>4.2677560221888982</v>
      </c>
      <c r="BS328" s="8">
        <v>23.5</v>
      </c>
      <c r="BT328" s="65" t="s">
        <v>14</v>
      </c>
      <c r="BU328" s="63" t="s">
        <v>1518</v>
      </c>
      <c r="BV328" s="8">
        <v>4.1865110306148585</v>
      </c>
      <c r="BW328" s="8">
        <v>16</v>
      </c>
      <c r="BX328" s="13" t="s">
        <v>127</v>
      </c>
      <c r="BY328" s="78" t="s">
        <v>1476</v>
      </c>
      <c r="BZ328" s="8">
        <v>4.0265406285303085</v>
      </c>
      <c r="CA328" s="8">
        <v>41</v>
      </c>
      <c r="CB328" s="8"/>
      <c r="CC328" s="59"/>
      <c r="CD328" s="59"/>
      <c r="CE328" s="555"/>
      <c r="CF328" s="555"/>
      <c r="CG328" s="555"/>
      <c r="CH328" s="555"/>
      <c r="CI328" s="408"/>
      <c r="CJ328" s="408"/>
      <c r="CK328" s="7"/>
      <c r="CL328" s="8"/>
      <c r="CM328" s="8"/>
      <c r="CN328" s="8"/>
    </row>
    <row r="329" spans="1:92" x14ac:dyDescent="0.45">
      <c r="A329" s="9">
        <v>301</v>
      </c>
      <c r="B329" s="9" t="s">
        <v>900</v>
      </c>
      <c r="C329" s="62" t="s">
        <v>1790</v>
      </c>
      <c r="D329" s="63"/>
      <c r="E329" s="56" t="s">
        <v>1798</v>
      </c>
      <c r="F329" s="75"/>
      <c r="G329" s="75" t="s">
        <v>1789</v>
      </c>
      <c r="H329" s="9"/>
      <c r="I329" s="60">
        <v>116.17410146962798</v>
      </c>
      <c r="J329" s="60">
        <v>112.22260141964064</v>
      </c>
      <c r="K329" s="60">
        <v>147.78610186952676</v>
      </c>
      <c r="L329" s="47">
        <v>1496.1195056063864</v>
      </c>
      <c r="M329" s="47">
        <v>1548.396444181227</v>
      </c>
      <c r="N329" s="47">
        <v>1591.5301469846322</v>
      </c>
      <c r="O329" s="59">
        <v>14.83221289302228</v>
      </c>
      <c r="P329" s="59">
        <v>177.800146896434</v>
      </c>
      <c r="Q329" s="59">
        <v>110.21846756062192</v>
      </c>
      <c r="R329" s="58"/>
      <c r="S329" s="12" t="s">
        <v>161</v>
      </c>
      <c r="T329" s="8">
        <v>12.617410146962799</v>
      </c>
      <c r="U329" s="12" t="s">
        <v>161</v>
      </c>
      <c r="V329" s="8">
        <v>8.4116067646418653</v>
      </c>
      <c r="W329" s="65" t="s">
        <v>14</v>
      </c>
      <c r="X329" s="8">
        <v>10</v>
      </c>
      <c r="Y329" s="63" t="s">
        <v>3553</v>
      </c>
      <c r="Z329" s="8">
        <v>53.278345661332594</v>
      </c>
      <c r="AA329" s="246" t="s">
        <v>94</v>
      </c>
      <c r="AB329" s="8">
        <v>20.491671408204844</v>
      </c>
      <c r="AC329" s="65" t="s">
        <v>14</v>
      </c>
      <c r="AD329" s="49" t="s">
        <v>94</v>
      </c>
      <c r="AE329" s="8">
        <v>11.987432231375195</v>
      </c>
      <c r="AF329" s="8">
        <v>7.6</v>
      </c>
      <c r="AG329" s="63" t="s">
        <v>161</v>
      </c>
      <c r="AH329" s="246" t="s">
        <v>94</v>
      </c>
      <c r="AI329" s="8">
        <v>11.746450865084928</v>
      </c>
      <c r="AJ329" s="8">
        <v>9.418181818181818</v>
      </c>
      <c r="AK329" s="65" t="s">
        <v>14</v>
      </c>
      <c r="AL329" s="12" t="s">
        <v>84</v>
      </c>
      <c r="AM329" s="8">
        <v>11.532213285879935</v>
      </c>
      <c r="AN329" s="8">
        <v>7.8999999999999995</v>
      </c>
      <c r="AO329" s="55" t="s">
        <v>95</v>
      </c>
      <c r="AP329" s="246" t="s">
        <v>94</v>
      </c>
      <c r="AQ329" s="8">
        <v>11.497601987928515</v>
      </c>
      <c r="AR329" s="8">
        <v>8.1000000000000014</v>
      </c>
      <c r="AS329" s="12" t="s">
        <v>161</v>
      </c>
      <c r="AT329" s="12" t="s">
        <v>84</v>
      </c>
      <c r="AU329" s="8">
        <v>11.383838256527582</v>
      </c>
      <c r="AV329" s="8">
        <v>9.7181818181818187</v>
      </c>
      <c r="AW329" s="58"/>
      <c r="AX329" s="12" t="s">
        <v>161</v>
      </c>
      <c r="AY329" s="8">
        <v>13.08210655284131</v>
      </c>
      <c r="AZ329" s="12" t="s">
        <v>161</v>
      </c>
      <c r="BA329" s="8">
        <v>4.360702184280437</v>
      </c>
      <c r="BB329" s="74" t="s">
        <v>14</v>
      </c>
      <c r="BC329" s="8">
        <v>3</v>
      </c>
      <c r="BD329" s="49" t="s">
        <v>94</v>
      </c>
      <c r="BE329" s="8">
        <v>76.513165955258188</v>
      </c>
      <c r="BF329" s="246" t="s">
        <v>94</v>
      </c>
      <c r="BG329" s="8">
        <v>1.7002925767835153</v>
      </c>
      <c r="BH329" s="63" t="s">
        <v>161</v>
      </c>
      <c r="BI329" s="246" t="s">
        <v>94</v>
      </c>
      <c r="BJ329" s="8">
        <v>7.4310197915560856</v>
      </c>
      <c r="BK329" s="8">
        <v>23.5</v>
      </c>
      <c r="BL329" s="74" t="s">
        <v>14</v>
      </c>
      <c r="BM329" s="246" t="s">
        <v>94</v>
      </c>
      <c r="BN329" s="8">
        <v>7.3746306646952728</v>
      </c>
      <c r="BO329" s="8">
        <v>16</v>
      </c>
      <c r="BP329" s="63" t="s">
        <v>161</v>
      </c>
      <c r="BQ329" s="12" t="s">
        <v>1518</v>
      </c>
      <c r="BR329" s="8">
        <v>6.4670219282974708</v>
      </c>
      <c r="BS329" s="8">
        <v>23.5</v>
      </c>
      <c r="BT329" s="12" t="s">
        <v>161</v>
      </c>
      <c r="BU329" s="63" t="s">
        <v>84</v>
      </c>
      <c r="BV329" s="8">
        <v>6.4446101576821118</v>
      </c>
      <c r="BW329" s="8">
        <v>31</v>
      </c>
      <c r="BX329" s="65" t="s">
        <v>14</v>
      </c>
      <c r="BY329" s="63" t="s">
        <v>1518</v>
      </c>
      <c r="BZ329" s="8">
        <v>5.9587588030341827</v>
      </c>
      <c r="CA329" s="8">
        <v>16</v>
      </c>
      <c r="CB329" s="8"/>
      <c r="CC329" s="59" t="s">
        <v>5682</v>
      </c>
      <c r="CD329" s="59"/>
      <c r="CE329" s="555">
        <v>110.21846756062192</v>
      </c>
      <c r="CF329" s="555">
        <v>82.621305543988825</v>
      </c>
      <c r="CG329" s="555"/>
      <c r="CH329" s="555"/>
      <c r="CI329" s="408"/>
      <c r="CJ329" s="408"/>
      <c r="CK329" s="7"/>
      <c r="CL329" s="8"/>
      <c r="CM329" s="8"/>
      <c r="CN329" s="8"/>
    </row>
    <row r="330" spans="1:92" x14ac:dyDescent="0.45">
      <c r="A330" s="9">
        <v>302</v>
      </c>
      <c r="B330" s="9" t="s">
        <v>897</v>
      </c>
      <c r="C330" s="75" t="s">
        <v>1868</v>
      </c>
      <c r="D330" s="63"/>
      <c r="E330" s="63" t="s">
        <v>1795</v>
      </c>
      <c r="F330" s="56" t="s">
        <v>1885</v>
      </c>
      <c r="G330" s="62" t="s">
        <v>1849</v>
      </c>
      <c r="H330" s="9"/>
      <c r="I330" s="60">
        <v>123.28680155960521</v>
      </c>
      <c r="J330" s="60">
        <v>119.33530150961786</v>
      </c>
      <c r="K330" s="60">
        <v>120.12560151961533</v>
      </c>
      <c r="L330" s="47">
        <v>1476.1104025579075</v>
      </c>
      <c r="M330" s="47">
        <v>1461.7756748634552</v>
      </c>
      <c r="N330" s="47">
        <v>1450.4081865914115</v>
      </c>
      <c r="O330" s="59">
        <v>12.793517868900249</v>
      </c>
      <c r="P330" s="59">
        <v>190.42119813076121</v>
      </c>
      <c r="Q330" s="59">
        <v>113.69861601116882</v>
      </c>
      <c r="R330" s="58"/>
      <c r="S330" s="65" t="s">
        <v>14</v>
      </c>
      <c r="T330" s="8">
        <v>8.397208093576312</v>
      </c>
      <c r="U330" s="66" t="s">
        <v>49</v>
      </c>
      <c r="V330" s="8">
        <v>10.939267548883832</v>
      </c>
      <c r="W330" s="65" t="s">
        <v>14</v>
      </c>
      <c r="X330" s="8">
        <v>10</v>
      </c>
      <c r="Y330" s="74" t="s">
        <v>30</v>
      </c>
      <c r="Z330" s="8">
        <v>52.780456655034186</v>
      </c>
      <c r="AA330" s="62" t="s">
        <v>52</v>
      </c>
      <c r="AB330" s="8">
        <v>32.250271818472733</v>
      </c>
      <c r="AC330" s="66" t="s">
        <v>49</v>
      </c>
      <c r="AD330" s="65" t="s">
        <v>30</v>
      </c>
      <c r="AE330" s="8">
        <v>14.884193705130622</v>
      </c>
      <c r="AF330" s="8">
        <v>7.833333333333333</v>
      </c>
      <c r="AG330" s="74" t="s">
        <v>14</v>
      </c>
      <c r="AH330" s="74" t="s">
        <v>30</v>
      </c>
      <c r="AI330" s="8">
        <v>14.204516104351162</v>
      </c>
      <c r="AJ330" s="8">
        <v>7</v>
      </c>
      <c r="AK330" s="66" t="s">
        <v>49</v>
      </c>
      <c r="AL330" s="13" t="s">
        <v>52</v>
      </c>
      <c r="AM330" s="8">
        <v>14.190098708651627</v>
      </c>
      <c r="AN330" s="8">
        <v>4.5888888888888895</v>
      </c>
      <c r="AO330" s="65" t="s">
        <v>14</v>
      </c>
      <c r="AP330" s="62" t="s">
        <v>52</v>
      </c>
      <c r="AQ330" s="8">
        <v>13.308089501623192</v>
      </c>
      <c r="AR330" s="8">
        <v>4.0333333333333341</v>
      </c>
      <c r="AS330" s="66" t="s">
        <v>49</v>
      </c>
      <c r="AT330" s="50" t="s">
        <v>1506</v>
      </c>
      <c r="AU330" s="8">
        <v>13.067990228129517</v>
      </c>
      <c r="AV330" s="8">
        <v>8.7333333333333325</v>
      </c>
      <c r="AW330" s="58"/>
      <c r="AX330" s="66" t="s">
        <v>5556</v>
      </c>
      <c r="AY330" s="8">
        <v>6.7698223129895236</v>
      </c>
      <c r="AZ330" s="66" t="s">
        <v>5557</v>
      </c>
      <c r="BA330" s="8">
        <v>3.3849111564947618</v>
      </c>
      <c r="BB330" s="75" t="s">
        <v>49</v>
      </c>
      <c r="BC330" s="8">
        <v>4</v>
      </c>
      <c r="BD330" s="13" t="s">
        <v>52</v>
      </c>
      <c r="BE330" s="8">
        <v>105.17734731786641</v>
      </c>
      <c r="BF330" s="74" t="s">
        <v>30</v>
      </c>
      <c r="BG330" s="8">
        <v>1.518102081145432</v>
      </c>
      <c r="BH330" s="75" t="s">
        <v>49</v>
      </c>
      <c r="BI330" s="62" t="s">
        <v>52</v>
      </c>
      <c r="BJ330" s="8">
        <v>8.8872050030553904</v>
      </c>
      <c r="BK330" s="8">
        <v>18.5</v>
      </c>
      <c r="BL330" s="75" t="s">
        <v>49</v>
      </c>
      <c r="BM330" s="74" t="s">
        <v>30</v>
      </c>
      <c r="BN330" s="8">
        <v>8.6852934009886127</v>
      </c>
      <c r="BO330" s="8">
        <v>12.25</v>
      </c>
      <c r="BP330" s="74" t="s">
        <v>14</v>
      </c>
      <c r="BQ330" s="13" t="s">
        <v>52</v>
      </c>
      <c r="BR330" s="8">
        <v>7.5681619576470212</v>
      </c>
      <c r="BS330" s="8">
        <v>24.333333333333332</v>
      </c>
      <c r="BT330" s="65" t="s">
        <v>14</v>
      </c>
      <c r="BU330" s="74" t="s">
        <v>30</v>
      </c>
      <c r="BV330" s="8">
        <v>7.4430163124353665</v>
      </c>
      <c r="BW330" s="8">
        <v>16</v>
      </c>
      <c r="BX330" s="66" t="s">
        <v>49</v>
      </c>
      <c r="BY330" s="54" t="s">
        <v>1506</v>
      </c>
      <c r="BZ330" s="8">
        <v>7.2426752599010085</v>
      </c>
      <c r="CA330" s="8">
        <v>16</v>
      </c>
      <c r="CB330" s="8"/>
      <c r="CC330" s="59" t="s">
        <v>4584</v>
      </c>
      <c r="CD330" s="59"/>
      <c r="CE330" s="555">
        <v>113.69861601116882</v>
      </c>
      <c r="CF330" s="555">
        <v>84.724572210032875</v>
      </c>
      <c r="CG330" s="555"/>
      <c r="CH330" s="555"/>
      <c r="CI330" s="408"/>
      <c r="CJ330" s="408"/>
      <c r="CK330" s="7"/>
      <c r="CL330" s="8"/>
      <c r="CM330" s="8"/>
      <c r="CN330" s="8"/>
    </row>
    <row r="331" spans="1:92" x14ac:dyDescent="0.45">
      <c r="A331" s="9">
        <v>303</v>
      </c>
      <c r="B331" s="9" t="s">
        <v>895</v>
      </c>
      <c r="C331" s="57" t="s">
        <v>1869</v>
      </c>
      <c r="D331" s="63"/>
      <c r="E331" s="78" t="s">
        <v>1873</v>
      </c>
      <c r="F331" s="62" t="s">
        <v>2027</v>
      </c>
      <c r="G331" s="245" t="s">
        <v>1788</v>
      </c>
      <c r="H331" s="76" t="s">
        <v>1794</v>
      </c>
      <c r="I331" s="60">
        <v>134.35100169956979</v>
      </c>
      <c r="J331" s="60">
        <v>123.28680155960521</v>
      </c>
      <c r="K331" s="60">
        <v>120.12560151961533</v>
      </c>
      <c r="L331" s="47">
        <v>1634.9971101904041</v>
      </c>
      <c r="M331" s="47">
        <v>1581.9595696597189</v>
      </c>
      <c r="N331" s="47">
        <v>1540.77098857593</v>
      </c>
      <c r="O331" s="59">
        <v>13.170648997755171</v>
      </c>
      <c r="P331" s="59">
        <v>201.12263352675782</v>
      </c>
      <c r="Q331" s="59">
        <v>102.79197673994707</v>
      </c>
      <c r="R331" s="58"/>
      <c r="S331" s="72" t="s">
        <v>5492</v>
      </c>
      <c r="T331" s="8">
        <v>9.0610601019741868</v>
      </c>
      <c r="U331" s="68" t="s">
        <v>1498</v>
      </c>
      <c r="V331" s="8">
        <v>10.067844557749096</v>
      </c>
      <c r="W331" s="72" t="s">
        <v>1496</v>
      </c>
      <c r="X331" s="8">
        <v>13.333</v>
      </c>
      <c r="Y331" s="63" t="s">
        <v>84</v>
      </c>
      <c r="Z331" s="8">
        <v>73.549540917767686</v>
      </c>
      <c r="AA331" s="62" t="s">
        <v>52</v>
      </c>
      <c r="AB331" s="8">
        <v>35.016321853463879</v>
      </c>
      <c r="AC331" s="68" t="s">
        <v>1498</v>
      </c>
      <c r="AD331" s="12" t="s">
        <v>84</v>
      </c>
      <c r="AE331" s="8">
        <v>15.270518070980218</v>
      </c>
      <c r="AF331" s="8">
        <v>8.5250000000000004</v>
      </c>
      <c r="AG331" s="74" t="s">
        <v>66</v>
      </c>
      <c r="AH331" s="63" t="s">
        <v>84</v>
      </c>
      <c r="AI331" s="8">
        <v>14.910510006022552</v>
      </c>
      <c r="AJ331" s="8">
        <v>9.15</v>
      </c>
      <c r="AK331" s="72" t="s">
        <v>1496</v>
      </c>
      <c r="AL331" s="12" t="s">
        <v>84</v>
      </c>
      <c r="AM331" s="8">
        <v>14.466494913188443</v>
      </c>
      <c r="AN331" s="8">
        <v>6.65</v>
      </c>
      <c r="AO331" s="66" t="s">
        <v>276</v>
      </c>
      <c r="AP331" s="63" t="s">
        <v>84</v>
      </c>
      <c r="AQ331" s="8">
        <v>14.104556236902585</v>
      </c>
      <c r="AR331" s="8">
        <v>6.8285714285714292</v>
      </c>
      <c r="AS331" s="68" t="s">
        <v>1498</v>
      </c>
      <c r="AT331" s="51" t="s">
        <v>184</v>
      </c>
      <c r="AU331" s="8">
        <v>14.08611112945964</v>
      </c>
      <c r="AV331" s="8">
        <v>7.5250000000000004</v>
      </c>
      <c r="AW331" s="58"/>
      <c r="AX331" s="72" t="s">
        <v>5492</v>
      </c>
      <c r="AY331" s="8">
        <v>7.9862520883776291</v>
      </c>
      <c r="AZ331" s="65" t="s">
        <v>66</v>
      </c>
      <c r="BA331" s="8">
        <v>4.4931260441888146</v>
      </c>
      <c r="BB331" s="75" t="s">
        <v>276</v>
      </c>
      <c r="BC331" s="8">
        <v>3</v>
      </c>
      <c r="BD331" s="13" t="s">
        <v>52</v>
      </c>
      <c r="BE331" s="8">
        <v>114.52659643613647</v>
      </c>
      <c r="BF331" s="62" t="s">
        <v>52</v>
      </c>
      <c r="BG331" s="8">
        <v>1.6360942348019496</v>
      </c>
      <c r="BH331" s="247" t="s">
        <v>1496</v>
      </c>
      <c r="BI331" s="62" t="s">
        <v>52</v>
      </c>
      <c r="BJ331" s="8">
        <v>7.804625023221492</v>
      </c>
      <c r="BK331" s="8">
        <v>29</v>
      </c>
      <c r="BL331" s="73" t="s">
        <v>1498</v>
      </c>
      <c r="BM331" s="62" t="s">
        <v>52</v>
      </c>
      <c r="BN331" s="8">
        <v>7.804625023221492</v>
      </c>
      <c r="BO331" s="8">
        <v>29</v>
      </c>
      <c r="BP331" s="247" t="s">
        <v>1496</v>
      </c>
      <c r="BQ331" s="12" t="s">
        <v>84</v>
      </c>
      <c r="BR331" s="8">
        <v>7.6459771301451811</v>
      </c>
      <c r="BS331" s="8">
        <v>25</v>
      </c>
      <c r="BT331" s="68" t="s">
        <v>1498</v>
      </c>
      <c r="BU331" s="63" t="s">
        <v>84</v>
      </c>
      <c r="BV331" s="8">
        <v>7.6459771301451811</v>
      </c>
      <c r="BW331" s="8">
        <v>25</v>
      </c>
      <c r="BX331" s="65" t="s">
        <v>66</v>
      </c>
      <c r="BY331" s="62" t="s">
        <v>52</v>
      </c>
      <c r="BZ331" s="8">
        <v>7.5496113328540275</v>
      </c>
      <c r="CA331" s="8">
        <v>36</v>
      </c>
      <c r="CB331" s="8"/>
      <c r="CC331" s="59" t="s">
        <v>4585</v>
      </c>
      <c r="CD331" s="59" t="s">
        <v>4586</v>
      </c>
      <c r="CE331" s="555">
        <v>94.88777668581119</v>
      </c>
      <c r="CF331" s="555">
        <v>77.546669418447408</v>
      </c>
      <c r="CG331" s="555"/>
      <c r="CH331" s="555"/>
      <c r="CI331" s="408"/>
      <c r="CJ331" s="408"/>
      <c r="CK331" s="7"/>
      <c r="CL331" s="8"/>
      <c r="CM331" s="8"/>
      <c r="CN331" s="8"/>
    </row>
    <row r="332" spans="1:92" x14ac:dyDescent="0.45">
      <c r="A332" s="9">
        <v>304</v>
      </c>
      <c r="B332" s="9" t="s">
        <v>892</v>
      </c>
      <c r="C332" s="54" t="s">
        <v>1870</v>
      </c>
      <c r="D332" s="56" t="s">
        <v>1985</v>
      </c>
      <c r="E332" s="244" t="s">
        <v>1805</v>
      </c>
      <c r="F332" s="245" t="s">
        <v>2028</v>
      </c>
      <c r="G332" s="62" t="s">
        <v>1811</v>
      </c>
      <c r="H332" s="61" t="s">
        <v>1801</v>
      </c>
      <c r="I332" s="60">
        <v>107.48080135965583</v>
      </c>
      <c r="J332" s="60">
        <v>123.28680155960521</v>
      </c>
      <c r="K332" s="60">
        <v>120.12560151961533</v>
      </c>
      <c r="L332" s="47">
        <v>1307.9976881523232</v>
      </c>
      <c r="M332" s="47">
        <v>1363.2914300411235</v>
      </c>
      <c r="N332" s="47">
        <v>1409.2047138776675</v>
      </c>
      <c r="O332" s="59">
        <v>13.170648997755171</v>
      </c>
      <c r="P332" s="59">
        <v>159.73994169157299</v>
      </c>
      <c r="Q332" s="59">
        <v>76.749430743104668</v>
      </c>
      <c r="R332" s="58"/>
      <c r="S332" s="51" t="s">
        <v>56</v>
      </c>
      <c r="T332" s="8">
        <v>6.1590784652634794</v>
      </c>
      <c r="U332" s="51" t="s">
        <v>56</v>
      </c>
      <c r="V332" s="8">
        <v>8.7986835218049713</v>
      </c>
      <c r="W332" s="13" t="s">
        <v>5493</v>
      </c>
      <c r="X332" s="8">
        <v>10</v>
      </c>
      <c r="Y332" s="54" t="s">
        <v>1474</v>
      </c>
      <c r="Z332" s="8">
        <v>46.141936571055446</v>
      </c>
      <c r="AA332" s="57" t="s">
        <v>184</v>
      </c>
      <c r="AB332" s="8">
        <v>20.89109920498742</v>
      </c>
      <c r="AC332" s="51" t="s">
        <v>56</v>
      </c>
      <c r="AD332" s="51" t="s">
        <v>184</v>
      </c>
      <c r="AE332" s="8">
        <v>12.128479144710285</v>
      </c>
      <c r="AF332" s="8">
        <v>6.8999999999999995</v>
      </c>
      <c r="AG332" s="62" t="s">
        <v>127</v>
      </c>
      <c r="AH332" s="57" t="s">
        <v>184</v>
      </c>
      <c r="AI332" s="8">
        <v>11.096128815853632</v>
      </c>
      <c r="AJ332" s="8">
        <v>6.9</v>
      </c>
      <c r="AK332" s="51" t="s">
        <v>56</v>
      </c>
      <c r="AL332" s="50" t="s">
        <v>1474</v>
      </c>
      <c r="AM332" s="8">
        <v>10.992116363424428</v>
      </c>
      <c r="AN332" s="8">
        <v>8.1999999999999993</v>
      </c>
      <c r="AO332" s="51" t="s">
        <v>56</v>
      </c>
      <c r="AP332" s="62" t="s">
        <v>1466</v>
      </c>
      <c r="AQ332" s="8">
        <v>10.929773008776532</v>
      </c>
      <c r="AR332" s="8">
        <v>5.2333333333333334</v>
      </c>
      <c r="AS332" s="13" t="s">
        <v>127</v>
      </c>
      <c r="AT332" s="50" t="s">
        <v>1474</v>
      </c>
      <c r="AU332" s="8">
        <v>10.123431330606026</v>
      </c>
      <c r="AV332" s="8">
        <v>8.1999999999999993</v>
      </c>
      <c r="AW332" s="58"/>
      <c r="AX332" s="51" t="s">
        <v>56</v>
      </c>
      <c r="AY332" s="8">
        <v>5.1917512530265775</v>
      </c>
      <c r="AZ332" s="13" t="s">
        <v>127</v>
      </c>
      <c r="BA332" s="8">
        <v>3.0958756265132887</v>
      </c>
      <c r="BB332" s="57" t="s">
        <v>56</v>
      </c>
      <c r="BC332" s="8">
        <v>3</v>
      </c>
      <c r="BD332" s="51" t="s">
        <v>5558</v>
      </c>
      <c r="BE332" s="8">
        <v>59.684517542372085</v>
      </c>
      <c r="BF332" s="62" t="s">
        <v>1466</v>
      </c>
      <c r="BG332" s="8">
        <v>1.2262146437218793</v>
      </c>
      <c r="BH332" s="57" t="s">
        <v>56</v>
      </c>
      <c r="BI332" s="57" t="s">
        <v>184</v>
      </c>
      <c r="BJ332" s="8">
        <v>5.8273081877883142</v>
      </c>
      <c r="BK332" s="8">
        <v>17.666666666666668</v>
      </c>
      <c r="BL332" s="57" t="s">
        <v>56</v>
      </c>
      <c r="BM332" s="62" t="s">
        <v>1466</v>
      </c>
      <c r="BN332" s="8">
        <v>5.7791627504937484</v>
      </c>
      <c r="BO332" s="8">
        <v>12.666666666666666</v>
      </c>
      <c r="BP332" s="57" t="s">
        <v>56</v>
      </c>
      <c r="BQ332" s="50" t="s">
        <v>1474</v>
      </c>
      <c r="BR332" s="8">
        <v>5.3143823844113269</v>
      </c>
      <c r="BS332" s="8">
        <v>21</v>
      </c>
      <c r="BT332" s="13" t="s">
        <v>127</v>
      </c>
      <c r="BU332" s="57" t="s">
        <v>184</v>
      </c>
      <c r="BV332" s="8">
        <v>5.2723618540463191</v>
      </c>
      <c r="BW332" s="8">
        <v>26</v>
      </c>
      <c r="BX332" s="13" t="s">
        <v>127</v>
      </c>
      <c r="BY332" s="62" t="s">
        <v>1466</v>
      </c>
      <c r="BZ332" s="8">
        <v>5.2483965402296393</v>
      </c>
      <c r="CA332" s="8">
        <v>18.5</v>
      </c>
      <c r="CB332" s="8"/>
      <c r="CC332" s="59" t="s">
        <v>4587</v>
      </c>
      <c r="CD332" s="59"/>
      <c r="CE332" s="555">
        <v>76.749430743104668</v>
      </c>
      <c r="CF332" s="555">
        <v>56.770146654894404</v>
      </c>
      <c r="CG332" s="555"/>
      <c r="CH332" s="555"/>
      <c r="CI332" s="408"/>
      <c r="CJ332" s="408"/>
      <c r="CK332" s="7"/>
      <c r="CL332" s="8"/>
      <c r="CM332" s="8"/>
      <c r="CN332" s="8"/>
    </row>
    <row r="333" spans="1:92" x14ac:dyDescent="0.45">
      <c r="A333" s="9">
        <v>305</v>
      </c>
      <c r="B333" s="9" t="s">
        <v>890</v>
      </c>
      <c r="C333" s="54" t="s">
        <v>1870</v>
      </c>
      <c r="D333" s="56" t="s">
        <v>1985</v>
      </c>
      <c r="E333" s="244" t="s">
        <v>1805</v>
      </c>
      <c r="F333" s="245" t="s">
        <v>2028</v>
      </c>
      <c r="G333" s="62" t="s">
        <v>1811</v>
      </c>
      <c r="H333" s="61" t="s">
        <v>1801</v>
      </c>
      <c r="I333" s="60">
        <v>136.72190172956218</v>
      </c>
      <c r="J333" s="60">
        <v>168.33390212946097</v>
      </c>
      <c r="K333" s="60">
        <v>134.35100169956979</v>
      </c>
      <c r="L333" s="47">
        <v>2056.1005080974232</v>
      </c>
      <c r="M333" s="47">
        <v>2122.431716205549</v>
      </c>
      <c r="N333" s="47">
        <v>2177.0341215559156</v>
      </c>
      <c r="O333" s="59">
        <v>19.306760545281428</v>
      </c>
      <c r="P333" s="59">
        <v>305.75963434884898</v>
      </c>
      <c r="Q333" s="59">
        <v>161.45957010131482</v>
      </c>
      <c r="R333" s="58"/>
      <c r="S333" s="51" t="s">
        <v>1</v>
      </c>
      <c r="T333" s="8">
        <v>13.304971155660596</v>
      </c>
      <c r="U333" s="51" t="s">
        <v>1</v>
      </c>
      <c r="V333" s="8">
        <v>12.095428323327813</v>
      </c>
      <c r="W333" s="51" t="s">
        <v>56</v>
      </c>
      <c r="X333" s="8">
        <v>10</v>
      </c>
      <c r="Y333" s="54" t="s">
        <v>40</v>
      </c>
      <c r="Z333" s="8">
        <v>66.626512830189839</v>
      </c>
      <c r="AA333" s="57" t="s">
        <v>0</v>
      </c>
      <c r="AB333" s="8">
        <v>27.820570822102908</v>
      </c>
      <c r="AC333" s="51" t="s">
        <v>56</v>
      </c>
      <c r="AD333" s="51" t="s">
        <v>0</v>
      </c>
      <c r="AE333" s="8">
        <v>15.836920628488171</v>
      </c>
      <c r="AF333" s="8">
        <v>7.1</v>
      </c>
      <c r="AG333" s="57" t="s">
        <v>56</v>
      </c>
      <c r="AH333" s="54" t="s">
        <v>40</v>
      </c>
      <c r="AI333" s="8">
        <v>15.668240333251912</v>
      </c>
      <c r="AJ333" s="8">
        <v>7.7</v>
      </c>
      <c r="AK333" s="51" t="s">
        <v>1</v>
      </c>
      <c r="AL333" s="51" t="s">
        <v>0</v>
      </c>
      <c r="AM333" s="8">
        <v>15.41192179150563</v>
      </c>
      <c r="AN333" s="8">
        <v>9.9571428571428591</v>
      </c>
      <c r="AO333" s="51" t="s">
        <v>1</v>
      </c>
      <c r="AP333" s="54" t="s">
        <v>40</v>
      </c>
      <c r="AQ333" s="8">
        <v>15.313046652156409</v>
      </c>
      <c r="AR333" s="8">
        <v>10.557142857142859</v>
      </c>
      <c r="AS333" s="51" t="s">
        <v>1</v>
      </c>
      <c r="AT333" s="13" t="s">
        <v>1466</v>
      </c>
      <c r="AU333" s="8">
        <v>13.804450297840299</v>
      </c>
      <c r="AV333" s="8">
        <v>7.1380952380952385</v>
      </c>
      <c r="AW333" s="58"/>
      <c r="AX333" s="51" t="s">
        <v>1</v>
      </c>
      <c r="AY333" s="8">
        <v>10.597877501415265</v>
      </c>
      <c r="AZ333" s="51" t="s">
        <v>1</v>
      </c>
      <c r="BA333" s="8">
        <v>3.5326258338050884</v>
      </c>
      <c r="BB333" s="57" t="s">
        <v>56</v>
      </c>
      <c r="BC333" s="8">
        <v>3</v>
      </c>
      <c r="BD333" s="50" t="s">
        <v>40</v>
      </c>
      <c r="BE333" s="8">
        <v>86.314466679246806</v>
      </c>
      <c r="BF333" s="54" t="s">
        <v>40</v>
      </c>
      <c r="BG333" s="8">
        <v>1.918099259538818</v>
      </c>
      <c r="BH333" s="57" t="s">
        <v>56</v>
      </c>
      <c r="BI333" s="54" t="s">
        <v>40</v>
      </c>
      <c r="BJ333" s="8">
        <v>8.362851433446485</v>
      </c>
      <c r="BK333" s="8">
        <v>16</v>
      </c>
      <c r="BL333" s="57" t="s">
        <v>56</v>
      </c>
      <c r="BM333" s="57" t="s">
        <v>0</v>
      </c>
      <c r="BN333" s="8">
        <v>7.2689496079121891</v>
      </c>
      <c r="BO333" s="8">
        <v>17.666666666666668</v>
      </c>
      <c r="BP333" s="57" t="s">
        <v>56</v>
      </c>
      <c r="BQ333" s="13" t="s">
        <v>1466</v>
      </c>
      <c r="BR333" s="8">
        <v>7.2046663935266837</v>
      </c>
      <c r="BS333" s="8">
        <v>12.666666666666666</v>
      </c>
      <c r="BT333" s="51" t="s">
        <v>1</v>
      </c>
      <c r="BU333" s="54" t="s">
        <v>40</v>
      </c>
      <c r="BV333" s="8">
        <v>7.0552573591430336</v>
      </c>
      <c r="BW333" s="8">
        <v>23.5</v>
      </c>
      <c r="BX333" s="51" t="s">
        <v>1</v>
      </c>
      <c r="BY333" s="57" t="s">
        <v>0</v>
      </c>
      <c r="BZ333" s="8">
        <v>6.3063770842103146</v>
      </c>
      <c r="CA333" s="8">
        <v>26</v>
      </c>
      <c r="CB333" s="8"/>
      <c r="CC333" s="59" t="s">
        <v>4588</v>
      </c>
      <c r="CD333" s="59" t="s">
        <v>4589</v>
      </c>
      <c r="CE333" s="555">
        <v>108.36336537226801</v>
      </c>
      <c r="CF333" s="555">
        <v>97.502053625058139</v>
      </c>
      <c r="CG333" s="555" t="s">
        <v>5683</v>
      </c>
      <c r="CH333" s="555"/>
      <c r="CI333" s="408">
        <v>161.45957010131482</v>
      </c>
      <c r="CJ333" s="408">
        <v>126.83986515261422</v>
      </c>
      <c r="CK333" s="555"/>
      <c r="CL333" s="59"/>
      <c r="CM333" s="8"/>
      <c r="CN333" s="8"/>
    </row>
    <row r="334" spans="1:92" x14ac:dyDescent="0.45">
      <c r="A334" s="9">
        <v>306</v>
      </c>
      <c r="B334" s="9" t="s">
        <v>271</v>
      </c>
      <c r="C334" s="54" t="s">
        <v>1870</v>
      </c>
      <c r="D334" s="56" t="s">
        <v>1985</v>
      </c>
      <c r="E334" s="244" t="s">
        <v>1805</v>
      </c>
      <c r="F334" s="245" t="s">
        <v>2028</v>
      </c>
      <c r="G334" s="62" t="s">
        <v>1811</v>
      </c>
      <c r="H334" s="61" t="s">
        <v>1801</v>
      </c>
      <c r="I334" s="60">
        <v>168.33390212946097</v>
      </c>
      <c r="J334" s="60">
        <v>214.96160271931166</v>
      </c>
      <c r="K334" s="60">
        <v>147.78610186952676</v>
      </c>
      <c r="L334" s="47">
        <v>3000.3286811992593</v>
      </c>
      <c r="M334" s="47">
        <v>3058.0462602907041</v>
      </c>
      <c r="N334" s="47">
        <v>3105.0187331444949</v>
      </c>
      <c r="O334" s="59">
        <v>26.008522021612482</v>
      </c>
      <c r="P334" s="59">
        <v>488.60356957082018</v>
      </c>
      <c r="Q334" s="59">
        <v>297.66775665468839</v>
      </c>
      <c r="R334" s="58"/>
      <c r="S334" s="50" t="s">
        <v>248</v>
      </c>
      <c r="T334" s="8">
        <v>17.160054604428254</v>
      </c>
      <c r="U334" s="51" t="s">
        <v>1</v>
      </c>
      <c r="V334" s="8">
        <v>14.681864719683167</v>
      </c>
      <c r="W334" s="64" t="s">
        <v>88</v>
      </c>
      <c r="X334" s="8">
        <v>8.1820000000000004</v>
      </c>
      <c r="Y334" s="54" t="s">
        <v>87</v>
      </c>
      <c r="Z334" s="8">
        <v>102.00034127767658</v>
      </c>
      <c r="AA334" s="54" t="s">
        <v>87</v>
      </c>
      <c r="AB334" s="8">
        <v>44.347974468555037</v>
      </c>
      <c r="AC334" s="51" t="s">
        <v>1</v>
      </c>
      <c r="AD334" s="51" t="s">
        <v>0</v>
      </c>
      <c r="AE334" s="8">
        <v>18.786287400906591</v>
      </c>
      <c r="AF334" s="8">
        <v>9.9571428571428591</v>
      </c>
      <c r="AG334" s="54" t="s">
        <v>248</v>
      </c>
      <c r="AH334" s="57" t="s">
        <v>0</v>
      </c>
      <c r="AI334" s="8">
        <v>18.640685434588562</v>
      </c>
      <c r="AJ334" s="8">
        <v>9.6</v>
      </c>
      <c r="AK334" s="51" t="s">
        <v>1</v>
      </c>
      <c r="AL334" s="50" t="s">
        <v>87</v>
      </c>
      <c r="AM334" s="8">
        <v>18.31122921023664</v>
      </c>
      <c r="AN334" s="8">
        <v>18.8</v>
      </c>
      <c r="AO334" s="50" t="s">
        <v>248</v>
      </c>
      <c r="AP334" s="54" t="s">
        <v>87</v>
      </c>
      <c r="AQ334" s="8">
        <v>18.160952577387928</v>
      </c>
      <c r="AR334" s="8">
        <v>17.899999999999999</v>
      </c>
      <c r="AS334" s="64" t="s">
        <v>88</v>
      </c>
      <c r="AT334" s="51" t="s">
        <v>0</v>
      </c>
      <c r="AU334" s="8">
        <v>17.950666888157521</v>
      </c>
      <c r="AV334" s="8">
        <v>8.2111111111111121</v>
      </c>
      <c r="AW334" s="58"/>
      <c r="AX334" s="50" t="s">
        <v>248</v>
      </c>
      <c r="AY334" s="8">
        <v>16.756053239317549</v>
      </c>
      <c r="AZ334" s="50" t="s">
        <v>248</v>
      </c>
      <c r="BA334" s="8">
        <v>5.5853510797725159</v>
      </c>
      <c r="BB334" s="76" t="s">
        <v>88</v>
      </c>
      <c r="BC334" s="8">
        <v>3.3333333333333002</v>
      </c>
      <c r="BD334" s="50" t="s">
        <v>87</v>
      </c>
      <c r="BE334" s="8">
        <v>132.30044366097957</v>
      </c>
      <c r="BF334" s="54" t="s">
        <v>87</v>
      </c>
      <c r="BG334" s="8">
        <v>2.4054626120178102</v>
      </c>
      <c r="BH334" s="54" t="s">
        <v>248</v>
      </c>
      <c r="BI334" s="54" t="s">
        <v>87</v>
      </c>
      <c r="BJ334" s="8">
        <v>11.445008540175154</v>
      </c>
      <c r="BK334" s="8">
        <v>21.625</v>
      </c>
      <c r="BL334" s="76" t="s">
        <v>88</v>
      </c>
      <c r="BM334" s="54" t="s">
        <v>87</v>
      </c>
      <c r="BN334" s="8">
        <v>10.969250095493351</v>
      </c>
      <c r="BO334" s="8">
        <v>17.5</v>
      </c>
      <c r="BP334" s="54" t="s">
        <v>248</v>
      </c>
      <c r="BQ334" s="49" t="s">
        <v>222</v>
      </c>
      <c r="BR334" s="8">
        <v>10.046273858682181</v>
      </c>
      <c r="BS334" s="8">
        <v>23.5</v>
      </c>
      <c r="BT334" s="50" t="s">
        <v>248</v>
      </c>
      <c r="BU334" s="57" t="s">
        <v>0</v>
      </c>
      <c r="BV334" s="8">
        <v>10.006868015616222</v>
      </c>
      <c r="BW334" s="8">
        <v>19.75</v>
      </c>
      <c r="BX334" s="64" t="s">
        <v>88</v>
      </c>
      <c r="BY334" s="246" t="s">
        <v>222</v>
      </c>
      <c r="BZ334" s="8">
        <v>9.2369597911363375</v>
      </c>
      <c r="CA334" s="8">
        <v>19</v>
      </c>
      <c r="CB334" s="8"/>
      <c r="CC334" s="59" t="s">
        <v>4593</v>
      </c>
      <c r="CD334" s="59" t="s">
        <v>4594</v>
      </c>
      <c r="CE334" s="555">
        <v>115.98551519816249</v>
      </c>
      <c r="CF334" s="555">
        <v>105.21836637388037</v>
      </c>
      <c r="CG334" s="555" t="s">
        <v>4591</v>
      </c>
      <c r="CH334" s="555" t="s">
        <v>4592</v>
      </c>
      <c r="CI334" s="408">
        <v>238.90882468146793</v>
      </c>
      <c r="CJ334" s="408">
        <v>220.68450838056938</v>
      </c>
      <c r="CK334" s="555" t="s">
        <v>4590</v>
      </c>
      <c r="CL334" s="59"/>
      <c r="CM334" s="8">
        <v>297.66775665468839</v>
      </c>
      <c r="CN334" s="8">
        <v>243.05350989779578</v>
      </c>
    </row>
    <row r="335" spans="1:92" x14ac:dyDescent="0.45">
      <c r="A335" s="9">
        <v>307</v>
      </c>
      <c r="B335" s="9" t="s">
        <v>885</v>
      </c>
      <c r="C335" s="56" t="s">
        <v>1871</v>
      </c>
      <c r="D335" s="63"/>
      <c r="E335" s="243" t="s">
        <v>2029</v>
      </c>
      <c r="F335" s="56" t="s">
        <v>1894</v>
      </c>
      <c r="G335" s="224"/>
      <c r="H335" s="9"/>
      <c r="I335" s="60">
        <v>73.49790092976464</v>
      </c>
      <c r="J335" s="60">
        <v>96.416601219691259</v>
      </c>
      <c r="K335" s="60">
        <v>92.465101169703914</v>
      </c>
      <c r="L335" s="47">
        <v>693.9685189141419</v>
      </c>
      <c r="M335" s="47">
        <v>754.40241300323999</v>
      </c>
      <c r="N335" s="47">
        <v>806.51733839178576</v>
      </c>
      <c r="O335" s="59">
        <v>8.0902891312881806</v>
      </c>
      <c r="P335" s="59">
        <v>66.58647007067438</v>
      </c>
      <c r="Q335" s="59">
        <v>40.085800762818323</v>
      </c>
      <c r="R335" s="58"/>
      <c r="S335" s="55" t="s">
        <v>101</v>
      </c>
      <c r="T335" s="8">
        <v>9.8197481115717569</v>
      </c>
      <c r="U335" s="55" t="s">
        <v>101</v>
      </c>
      <c r="V335" s="8">
        <v>6.1373425697323478</v>
      </c>
      <c r="W335" s="55" t="s">
        <v>101</v>
      </c>
      <c r="X335" s="8">
        <v>9.375</v>
      </c>
      <c r="Y335" s="224" t="s">
        <v>58</v>
      </c>
      <c r="Z335" s="8">
        <v>29.664181362608208</v>
      </c>
      <c r="AA335" s="224" t="s">
        <v>58</v>
      </c>
      <c r="AB335" s="8">
        <v>10.986733838003039</v>
      </c>
      <c r="AC335" s="55" t="s">
        <v>101</v>
      </c>
      <c r="AD335" s="55" t="s">
        <v>58</v>
      </c>
      <c r="AE335" s="8">
        <v>8.2304190851671226</v>
      </c>
      <c r="AF335" s="8">
        <v>6.2555555555555564</v>
      </c>
      <c r="AG335" s="56" t="s">
        <v>53</v>
      </c>
      <c r="AH335" s="224" t="s">
        <v>58</v>
      </c>
      <c r="AI335" s="8">
        <v>7.8265713234413639</v>
      </c>
      <c r="AJ335" s="8">
        <v>7.0333333333333341</v>
      </c>
      <c r="AK335" s="55" t="s">
        <v>101</v>
      </c>
      <c r="AL335" s="72" t="s">
        <v>114</v>
      </c>
      <c r="AM335" s="8">
        <v>7.5512268701304599</v>
      </c>
      <c r="AN335" s="8">
        <v>5.4555555555555557</v>
      </c>
      <c r="AO335" s="55" t="s">
        <v>101</v>
      </c>
      <c r="AP335" s="56" t="s">
        <v>201</v>
      </c>
      <c r="AQ335" s="8">
        <v>7.4165056667968798</v>
      </c>
      <c r="AR335" s="8">
        <v>5.4555555555555557</v>
      </c>
      <c r="AS335" s="53" t="s">
        <v>53</v>
      </c>
      <c r="AT335" s="72" t="s">
        <v>114</v>
      </c>
      <c r="AU335" s="8">
        <v>7.1802960713428696</v>
      </c>
      <c r="AV335" s="8">
        <v>6.2333333333333334</v>
      </c>
      <c r="AW335" s="58"/>
      <c r="AX335" s="55" t="s">
        <v>101</v>
      </c>
      <c r="AY335" s="8">
        <v>10.172538036034627</v>
      </c>
      <c r="AZ335" s="55" t="s">
        <v>101</v>
      </c>
      <c r="BA335" s="8">
        <v>2.5431345090086568</v>
      </c>
      <c r="BB335" s="224" t="s">
        <v>101</v>
      </c>
      <c r="BC335" s="8">
        <v>3</v>
      </c>
      <c r="BD335" s="55" t="s">
        <v>58</v>
      </c>
      <c r="BE335" s="8">
        <v>41.129853907651494</v>
      </c>
      <c r="BF335" s="224" t="s">
        <v>58</v>
      </c>
      <c r="BG335" s="8">
        <v>0.91399675350336651</v>
      </c>
      <c r="BH335" s="224" t="s">
        <v>101</v>
      </c>
      <c r="BI335" s="224" t="s">
        <v>58</v>
      </c>
      <c r="BJ335" s="8">
        <v>4.9548044714238344</v>
      </c>
      <c r="BK335" s="8">
        <v>16</v>
      </c>
      <c r="BL335" s="224" t="s">
        <v>101</v>
      </c>
      <c r="BM335" s="247" t="s">
        <v>114</v>
      </c>
      <c r="BN335" s="8">
        <v>4.2686483513376476</v>
      </c>
      <c r="BO335" s="8">
        <v>14.333333333333334</v>
      </c>
      <c r="BP335" s="224" t="s">
        <v>101</v>
      </c>
      <c r="BQ335" s="53" t="s">
        <v>201</v>
      </c>
      <c r="BR335" s="8">
        <v>4.0353352472233945</v>
      </c>
      <c r="BS335" s="8">
        <v>14.333333333333334</v>
      </c>
      <c r="BT335" s="53" t="s">
        <v>53</v>
      </c>
      <c r="BU335" s="224" t="s">
        <v>58</v>
      </c>
      <c r="BV335" s="8">
        <v>3.9794989182442748</v>
      </c>
      <c r="BW335" s="8">
        <v>20.285714285714285</v>
      </c>
      <c r="BX335" s="53" t="s">
        <v>53</v>
      </c>
      <c r="BY335" s="247" t="s">
        <v>114</v>
      </c>
      <c r="BZ335" s="8">
        <v>3.4433905739174424</v>
      </c>
      <c r="CA335" s="8">
        <v>18.142857142857142</v>
      </c>
      <c r="CB335" s="8"/>
      <c r="CC335" s="59"/>
      <c r="CD335" s="59"/>
      <c r="CE335" s="555"/>
      <c r="CF335" s="555"/>
      <c r="CG335" s="555"/>
      <c r="CH335" s="555"/>
      <c r="CI335" s="408"/>
      <c r="CJ335" s="408"/>
      <c r="CK335" s="7"/>
      <c r="CL335" s="8"/>
      <c r="CM335" s="8"/>
      <c r="CN335" s="8"/>
    </row>
    <row r="336" spans="1:92" x14ac:dyDescent="0.45">
      <c r="A336" s="9">
        <v>308</v>
      </c>
      <c r="B336" s="9" t="s">
        <v>882</v>
      </c>
      <c r="C336" s="56" t="s">
        <v>1871</v>
      </c>
      <c r="D336" s="63"/>
      <c r="E336" s="243" t="s">
        <v>2029</v>
      </c>
      <c r="F336" s="56" t="s">
        <v>1894</v>
      </c>
      <c r="G336" s="224"/>
      <c r="H336" s="9"/>
      <c r="I336" s="60">
        <v>107.48080135965583</v>
      </c>
      <c r="J336" s="60">
        <v>131.98010166957738</v>
      </c>
      <c r="K336" s="60">
        <v>134.35100169956979</v>
      </c>
      <c r="L336" s="47">
        <v>1431.2173076621129</v>
      </c>
      <c r="M336" s="47">
        <v>1537.1638960159592</v>
      </c>
      <c r="N336" s="47">
        <v>1627.5406791373475</v>
      </c>
      <c r="O336" s="59">
        <v>15.623360867950733</v>
      </c>
      <c r="P336" s="59">
        <v>213.29592778989681</v>
      </c>
      <c r="Q336" s="59">
        <v>134.40481797556336</v>
      </c>
      <c r="R336" s="58"/>
      <c r="S336" s="53" t="s">
        <v>45</v>
      </c>
      <c r="T336" s="8">
        <v>8.7386176978952186</v>
      </c>
      <c r="U336" s="53" t="s">
        <v>45</v>
      </c>
      <c r="V336" s="8">
        <v>9.7095752198835754</v>
      </c>
      <c r="W336" s="55" t="s">
        <v>1483</v>
      </c>
      <c r="X336" s="8">
        <v>13.333</v>
      </c>
      <c r="Y336" s="224" t="s">
        <v>3554</v>
      </c>
      <c r="Z336" s="8">
        <v>59.039632734214145</v>
      </c>
      <c r="AA336" s="56" t="s">
        <v>266</v>
      </c>
      <c r="AB336" s="8">
        <v>21.866530642301534</v>
      </c>
      <c r="AC336" s="53" t="s">
        <v>45</v>
      </c>
      <c r="AD336" s="53" t="s">
        <v>266</v>
      </c>
      <c r="AE336" s="8">
        <v>13.65237157310021</v>
      </c>
      <c r="AF336" s="8">
        <v>8.3250000000000011</v>
      </c>
      <c r="AG336" s="56" t="s">
        <v>45</v>
      </c>
      <c r="AH336" s="224" t="s">
        <v>82</v>
      </c>
      <c r="AI336" s="8">
        <v>13.490325619710298</v>
      </c>
      <c r="AJ336" s="8">
        <v>8.4250000000000007</v>
      </c>
      <c r="AK336" s="55" t="s">
        <v>1483</v>
      </c>
      <c r="AL336" s="53" t="s">
        <v>266</v>
      </c>
      <c r="AM336" s="8">
        <v>13.246865579713118</v>
      </c>
      <c r="AN336" s="8">
        <v>6.45</v>
      </c>
      <c r="AO336" s="55" t="s">
        <v>1483</v>
      </c>
      <c r="AP336" s="224" t="s">
        <v>82</v>
      </c>
      <c r="AQ336" s="8">
        <v>13.044623357122079</v>
      </c>
      <c r="AR336" s="8">
        <v>6.55</v>
      </c>
      <c r="AS336" s="53" t="s">
        <v>45</v>
      </c>
      <c r="AT336" s="53" t="s">
        <v>44</v>
      </c>
      <c r="AU336" s="8">
        <v>12.113938692601767</v>
      </c>
      <c r="AV336" s="8">
        <v>5.75</v>
      </c>
      <c r="AW336" s="58"/>
      <c r="AX336" s="53" t="s">
        <v>45</v>
      </c>
      <c r="AY336" s="8">
        <v>7.7068020048425243</v>
      </c>
      <c r="AZ336" s="53" t="s">
        <v>45</v>
      </c>
      <c r="BA336" s="8">
        <v>3.8534010024212622</v>
      </c>
      <c r="BB336" s="224" t="s">
        <v>1483</v>
      </c>
      <c r="BC336" s="8">
        <v>4.5</v>
      </c>
      <c r="BD336" s="55" t="s">
        <v>5559</v>
      </c>
      <c r="BE336" s="8">
        <v>76.451522554478387</v>
      </c>
      <c r="BF336" s="56" t="s">
        <v>266</v>
      </c>
      <c r="BG336" s="8">
        <v>1.5290304510895678</v>
      </c>
      <c r="BH336" s="56" t="s">
        <v>45</v>
      </c>
      <c r="BI336" s="56" t="s">
        <v>266</v>
      </c>
      <c r="BJ336" s="8">
        <v>8.6028108235838765</v>
      </c>
      <c r="BK336" s="8">
        <v>15.285714285714286</v>
      </c>
      <c r="BL336" s="56" t="s">
        <v>45</v>
      </c>
      <c r="BM336" s="224" t="s">
        <v>82</v>
      </c>
      <c r="BN336" s="8">
        <v>8.1968783602366457</v>
      </c>
      <c r="BO336" s="8">
        <v>16.714285714285715</v>
      </c>
      <c r="BP336" s="224" t="s">
        <v>1483</v>
      </c>
      <c r="BQ336" s="53" t="s">
        <v>266</v>
      </c>
      <c r="BR336" s="8">
        <v>7.924919638358741</v>
      </c>
      <c r="BS336" s="8">
        <v>12.111111111111111</v>
      </c>
      <c r="BT336" s="55" t="s">
        <v>1483</v>
      </c>
      <c r="BU336" s="224" t="s">
        <v>82</v>
      </c>
      <c r="BV336" s="8">
        <v>7.4066512129427107</v>
      </c>
      <c r="BW336" s="8">
        <v>13.222222222222221</v>
      </c>
      <c r="BX336" s="53" t="s">
        <v>45</v>
      </c>
      <c r="BY336" s="247" t="s">
        <v>114</v>
      </c>
      <c r="BZ336" s="8">
        <v>6.7154343171981568</v>
      </c>
      <c r="CA336" s="8">
        <v>12.428571428571429</v>
      </c>
      <c r="CB336" s="8"/>
      <c r="CC336" s="59" t="s">
        <v>4595</v>
      </c>
      <c r="CD336" s="59"/>
      <c r="CE336" s="555">
        <v>134.40481797556336</v>
      </c>
      <c r="CF336" s="555">
        <v>100.91055553206705</v>
      </c>
      <c r="CG336" s="555"/>
      <c r="CH336" s="555"/>
      <c r="CI336" s="408"/>
      <c r="CJ336" s="408"/>
      <c r="CK336" s="7"/>
      <c r="CL336" s="8"/>
      <c r="CM336" s="8"/>
      <c r="CN336" s="8"/>
    </row>
    <row r="337" spans="1:92" x14ac:dyDescent="0.45">
      <c r="A337" s="9">
        <v>309</v>
      </c>
      <c r="B337" s="9" t="s">
        <v>879</v>
      </c>
      <c r="C337" s="246" t="s">
        <v>1804</v>
      </c>
      <c r="D337" s="63"/>
      <c r="E337" s="78" t="s">
        <v>1793</v>
      </c>
      <c r="F337" s="243" t="s">
        <v>1910</v>
      </c>
      <c r="G337" s="224"/>
      <c r="H337" s="9"/>
      <c r="I337" s="60">
        <v>109.06140137965076</v>
      </c>
      <c r="J337" s="60">
        <v>73.49790092976464</v>
      </c>
      <c r="K337" s="60">
        <v>106.69050134965836</v>
      </c>
      <c r="L337" s="47">
        <v>965.76490566532084</v>
      </c>
      <c r="M337" s="47">
        <v>900.97867207016839</v>
      </c>
      <c r="N337" s="47">
        <v>852.29312074964344</v>
      </c>
      <c r="O337" s="59">
        <v>7.2573756239368521</v>
      </c>
      <c r="P337" s="59">
        <v>91.689781631807037</v>
      </c>
      <c r="Q337" s="59">
        <v>53.054994983536936</v>
      </c>
      <c r="R337" s="58"/>
      <c r="S337" s="13" t="s">
        <v>290</v>
      </c>
      <c r="T337" s="8">
        <v>5.3624560551860307</v>
      </c>
      <c r="U337" s="49" t="s">
        <v>6</v>
      </c>
      <c r="V337" s="8">
        <v>7.0374434995248967</v>
      </c>
      <c r="W337" s="49" t="s">
        <v>6</v>
      </c>
      <c r="X337" s="8">
        <v>12.856999999999999</v>
      </c>
      <c r="Y337" s="246" t="s">
        <v>182</v>
      </c>
      <c r="Z337" s="8">
        <v>53.349472662232365</v>
      </c>
      <c r="AA337" s="246" t="s">
        <v>182</v>
      </c>
      <c r="AB337" s="8">
        <v>21.339789064892948</v>
      </c>
      <c r="AC337" s="49" t="s">
        <v>6</v>
      </c>
      <c r="AD337" s="49" t="s">
        <v>182</v>
      </c>
      <c r="AE337" s="8">
        <v>12.634013503364567</v>
      </c>
      <c r="AF337" s="8">
        <v>6.3888888888888884</v>
      </c>
      <c r="AG337" s="62" t="s">
        <v>290</v>
      </c>
      <c r="AH337" s="246" t="s">
        <v>182</v>
      </c>
      <c r="AI337" s="8">
        <v>12.332577375101927</v>
      </c>
      <c r="AJ337" s="8">
        <v>6.5</v>
      </c>
      <c r="AK337" s="49" t="s">
        <v>6</v>
      </c>
      <c r="AL337" s="49" t="s">
        <v>301</v>
      </c>
      <c r="AM337" s="8">
        <v>12.131182556323383</v>
      </c>
      <c r="AN337" s="8">
        <v>5.0925925925925926</v>
      </c>
      <c r="AO337" s="13" t="s">
        <v>290</v>
      </c>
      <c r="AP337" s="246" t="s">
        <v>301</v>
      </c>
      <c r="AQ337" s="8">
        <v>11.885574204261399</v>
      </c>
      <c r="AR337" s="8">
        <v>5.166666666666667</v>
      </c>
      <c r="AS337" s="49" t="s">
        <v>6</v>
      </c>
      <c r="AT337" s="13" t="s">
        <v>120</v>
      </c>
      <c r="AU337" s="8">
        <v>9.1324967808709054</v>
      </c>
      <c r="AV337" s="8">
        <v>6.6888888888888882</v>
      </c>
      <c r="AW337" s="58"/>
      <c r="AX337" s="13" t="s">
        <v>290</v>
      </c>
      <c r="AY337" s="8">
        <v>4.5444955448386501</v>
      </c>
      <c r="AZ337" s="13" t="s">
        <v>290</v>
      </c>
      <c r="BA337" s="8">
        <v>2.2722477724193251</v>
      </c>
      <c r="BB337" s="246" t="s">
        <v>6</v>
      </c>
      <c r="BC337" s="8">
        <v>4</v>
      </c>
      <c r="BD337" s="49" t="s">
        <v>182</v>
      </c>
      <c r="BE337" s="8">
        <v>77.56110376851484</v>
      </c>
      <c r="BF337" s="246" t="s">
        <v>182</v>
      </c>
      <c r="BG337" s="8">
        <v>1.4102018867002699</v>
      </c>
      <c r="BH337" s="246" t="s">
        <v>6</v>
      </c>
      <c r="BI337" s="246" t="s">
        <v>182</v>
      </c>
      <c r="BJ337" s="8">
        <v>7.3104931772508426</v>
      </c>
      <c r="BK337" s="8">
        <v>14.75</v>
      </c>
      <c r="BL337" s="62" t="s">
        <v>290</v>
      </c>
      <c r="BM337" s="246" t="s">
        <v>182</v>
      </c>
      <c r="BN337" s="8">
        <v>6.7767092422711928</v>
      </c>
      <c r="BO337" s="8">
        <v>16.714285714285715</v>
      </c>
      <c r="BP337" s="246" t="s">
        <v>6</v>
      </c>
      <c r="BQ337" s="49" t="s">
        <v>301</v>
      </c>
      <c r="BR337" s="8">
        <v>6.6170944033968686</v>
      </c>
      <c r="BS337" s="8">
        <v>12.25</v>
      </c>
      <c r="BT337" s="13" t="s">
        <v>290</v>
      </c>
      <c r="BU337" s="246" t="s">
        <v>301</v>
      </c>
      <c r="BV337" s="8">
        <v>6.1707341547847401</v>
      </c>
      <c r="BW337" s="8">
        <v>13.857142857142858</v>
      </c>
      <c r="BX337" s="49" t="s">
        <v>6</v>
      </c>
      <c r="BY337" s="62" t="s">
        <v>120</v>
      </c>
      <c r="BZ337" s="8">
        <v>5.0035672633219583</v>
      </c>
      <c r="CA337" s="8">
        <v>14.75</v>
      </c>
      <c r="CB337" s="8"/>
      <c r="CC337" s="59"/>
      <c r="CD337" s="59"/>
      <c r="CE337" s="555"/>
      <c r="CF337" s="555"/>
      <c r="CG337" s="555"/>
      <c r="CH337" s="555"/>
      <c r="CI337" s="408"/>
      <c r="CJ337" s="408"/>
      <c r="CK337" s="7"/>
      <c r="CL337" s="8"/>
      <c r="CM337" s="8"/>
      <c r="CN337" s="8"/>
    </row>
    <row r="338" spans="1:92" x14ac:dyDescent="0.45">
      <c r="A338" s="9">
        <v>310</v>
      </c>
      <c r="B338" s="9" t="s">
        <v>280</v>
      </c>
      <c r="C338" s="246" t="s">
        <v>1804</v>
      </c>
      <c r="D338" s="63"/>
      <c r="E338" s="78" t="s">
        <v>1793</v>
      </c>
      <c r="F338" s="243" t="s">
        <v>1910</v>
      </c>
      <c r="G338" s="224"/>
      <c r="H338" s="9"/>
      <c r="I338" s="60">
        <v>181.76900229941793</v>
      </c>
      <c r="J338" s="60">
        <v>112.22260141964064</v>
      </c>
      <c r="K338" s="60">
        <v>147.78610186952676</v>
      </c>
      <c r="L338" s="47">
        <v>2340.8672536698559</v>
      </c>
      <c r="M338" s="47">
        <v>2086.8400652788646</v>
      </c>
      <c r="N338" s="47">
        <v>1903.6147884614518</v>
      </c>
      <c r="O338" s="59">
        <v>14.83221289302228</v>
      </c>
      <c r="P338" s="59">
        <v>321.87535538098138</v>
      </c>
      <c r="Q338" s="59">
        <v>217.169137140863</v>
      </c>
      <c r="R338" s="58"/>
      <c r="S338" s="65" t="s">
        <v>20</v>
      </c>
      <c r="T338" s="8">
        <v>11.906140137965076</v>
      </c>
      <c r="U338" s="65" t="s">
        <v>20</v>
      </c>
      <c r="V338" s="8">
        <v>10.823763761786433</v>
      </c>
      <c r="W338" s="49" t="s">
        <v>74</v>
      </c>
      <c r="X338" s="8">
        <v>13.635999999999999</v>
      </c>
      <c r="Y338" s="246" t="s">
        <v>222</v>
      </c>
      <c r="Z338" s="8">
        <v>110.06140137965076</v>
      </c>
      <c r="AA338" s="246" t="s">
        <v>222</v>
      </c>
      <c r="AB338" s="8">
        <v>45.858917241521155</v>
      </c>
      <c r="AC338" s="65" t="s">
        <v>20</v>
      </c>
      <c r="AD338" s="49" t="s">
        <v>94</v>
      </c>
      <c r="AE338" s="8">
        <v>21.701101359757693</v>
      </c>
      <c r="AF338" s="8">
        <v>6.5285714285714294</v>
      </c>
      <c r="AG338" s="246" t="s">
        <v>74</v>
      </c>
      <c r="AH338" s="246" t="s">
        <v>94</v>
      </c>
      <c r="AI338" s="8">
        <v>20.995473661105191</v>
      </c>
      <c r="AJ338" s="8">
        <v>6.2666666666666675</v>
      </c>
      <c r="AK338" s="65" t="s">
        <v>20</v>
      </c>
      <c r="AL338" s="49" t="s">
        <v>222</v>
      </c>
      <c r="AM338" s="8">
        <v>18.331296650301013</v>
      </c>
      <c r="AN338" s="8">
        <v>11.200000000000001</v>
      </c>
      <c r="AO338" s="49" t="s">
        <v>74</v>
      </c>
      <c r="AP338" s="246" t="s">
        <v>222</v>
      </c>
      <c r="AQ338" s="8">
        <v>17.637206549728234</v>
      </c>
      <c r="AR338" s="8">
        <v>10.100000000000001</v>
      </c>
      <c r="AS338" s="65" t="s">
        <v>20</v>
      </c>
      <c r="AT338" s="68" t="s">
        <v>279</v>
      </c>
      <c r="AU338" s="8">
        <v>16.41110632566085</v>
      </c>
      <c r="AV338" s="8">
        <v>6.5285714285714294</v>
      </c>
      <c r="AW338" s="58"/>
      <c r="AX338" s="49" t="s">
        <v>74</v>
      </c>
      <c r="AY338" s="8">
        <v>8.0889910896773003</v>
      </c>
      <c r="AZ338" s="49" t="s">
        <v>74</v>
      </c>
      <c r="BA338" s="8">
        <v>2.6963303632257669</v>
      </c>
      <c r="BB338" s="74" t="s">
        <v>20</v>
      </c>
      <c r="BC338" s="8">
        <v>4.3333333333333002</v>
      </c>
      <c r="BD338" s="49" t="s">
        <v>5526</v>
      </c>
      <c r="BE338" s="8">
        <v>142.77982179354601</v>
      </c>
      <c r="BF338" s="246" t="s">
        <v>94</v>
      </c>
      <c r="BG338" s="8">
        <v>3.172884928745467</v>
      </c>
      <c r="BH338" s="74" t="s">
        <v>20</v>
      </c>
      <c r="BI338" s="246" t="s">
        <v>94</v>
      </c>
      <c r="BJ338" s="8">
        <v>14.641721953912139</v>
      </c>
      <c r="BK338" s="8">
        <v>11.384615384615385</v>
      </c>
      <c r="BL338" s="246" t="s">
        <v>74</v>
      </c>
      <c r="BM338" s="246" t="s">
        <v>94</v>
      </c>
      <c r="BN338" s="8">
        <v>13.250566018934824</v>
      </c>
      <c r="BO338" s="8">
        <v>13.272727272727273</v>
      </c>
      <c r="BP338" s="74" t="s">
        <v>20</v>
      </c>
      <c r="BQ338" s="49" t="s">
        <v>222</v>
      </c>
      <c r="BR338" s="8">
        <v>11.764700713989447</v>
      </c>
      <c r="BS338" s="8">
        <v>14.846153846153845</v>
      </c>
      <c r="BT338" s="49" t="s">
        <v>74</v>
      </c>
      <c r="BU338" s="246" t="s">
        <v>222</v>
      </c>
      <c r="BV338" s="8">
        <v>10.763965995338451</v>
      </c>
      <c r="BW338" s="8">
        <v>17.363636363636363</v>
      </c>
      <c r="BX338" s="65" t="s">
        <v>20</v>
      </c>
      <c r="BY338" s="73" t="s">
        <v>279</v>
      </c>
      <c r="BZ338" s="8">
        <v>8.2476165180408234</v>
      </c>
      <c r="CA338" s="8">
        <v>13.692307692307693</v>
      </c>
      <c r="CB338" s="8"/>
      <c r="CC338" s="59" t="s">
        <v>5685</v>
      </c>
      <c r="CD338" s="59" t="s">
        <v>5686</v>
      </c>
      <c r="CE338" s="555">
        <v>118.48952455693563</v>
      </c>
      <c r="CF338" s="555">
        <v>106.8921137258897</v>
      </c>
      <c r="CG338" s="555" t="s">
        <v>5684</v>
      </c>
      <c r="CH338" s="555"/>
      <c r="CI338" s="408">
        <v>217.169137140863</v>
      </c>
      <c r="CJ338" s="408">
        <v>168.85133156388716</v>
      </c>
      <c r="CK338" s="7"/>
      <c r="CL338" s="8"/>
      <c r="CM338" s="8"/>
      <c r="CN338" s="8"/>
    </row>
    <row r="339" spans="1:92" x14ac:dyDescent="0.45">
      <c r="A339" s="9">
        <v>311</v>
      </c>
      <c r="B339" s="9" t="s">
        <v>876</v>
      </c>
      <c r="C339" s="246" t="s">
        <v>1804</v>
      </c>
      <c r="D339" s="63"/>
      <c r="E339" s="78" t="s">
        <v>1793</v>
      </c>
      <c r="F339" s="243" t="s">
        <v>1910</v>
      </c>
      <c r="G339" s="224"/>
      <c r="H339" s="9"/>
      <c r="I339" s="60">
        <v>143.83460181953942</v>
      </c>
      <c r="J339" s="60">
        <v>113.80320143963559</v>
      </c>
      <c r="K339" s="60">
        <v>134.35100169956979</v>
      </c>
      <c r="L339" s="47">
        <v>1778.5294855786756</v>
      </c>
      <c r="M339" s="47">
        <v>1691.1125369775041</v>
      </c>
      <c r="N339" s="47">
        <v>1624.2828575049739</v>
      </c>
      <c r="O339" s="59">
        <v>13.69149323076142</v>
      </c>
      <c r="P339" s="59">
        <v>223.65179514509967</v>
      </c>
      <c r="Q339" s="59">
        <v>129.67413976344068</v>
      </c>
      <c r="R339" s="58"/>
      <c r="S339" s="13" t="s">
        <v>290</v>
      </c>
      <c r="T339" s="8">
        <v>6.7533840727815768</v>
      </c>
      <c r="U339" s="49" t="s">
        <v>6</v>
      </c>
      <c r="V339" s="8">
        <v>8.8257795221477409</v>
      </c>
      <c r="W339" s="49" t="s">
        <v>6</v>
      </c>
      <c r="X339" s="8">
        <v>12.856999999999999</v>
      </c>
      <c r="Y339" s="246" t="s">
        <v>182</v>
      </c>
      <c r="Z339" s="8">
        <v>70.040608873378915</v>
      </c>
      <c r="AA339" s="246" t="s">
        <v>182</v>
      </c>
      <c r="AB339" s="8">
        <v>28.016243549351564</v>
      </c>
      <c r="AC339" s="49" t="s">
        <v>6</v>
      </c>
      <c r="AD339" s="49" t="s">
        <v>182</v>
      </c>
      <c r="AE339" s="8">
        <v>16.335091532792717</v>
      </c>
      <c r="AF339" s="8">
        <v>6.3888888888888884</v>
      </c>
      <c r="AG339" s="62" t="s">
        <v>290</v>
      </c>
      <c r="AH339" s="246" t="s">
        <v>182</v>
      </c>
      <c r="AI339" s="8">
        <v>15.970389113428739</v>
      </c>
      <c r="AJ339" s="8">
        <v>6.5</v>
      </c>
      <c r="AK339" s="49" t="s">
        <v>6</v>
      </c>
      <c r="AL339" s="49" t="s">
        <v>301</v>
      </c>
      <c r="AM339" s="8">
        <v>15.704603081527942</v>
      </c>
      <c r="AN339" s="8">
        <v>5.0925925925925926</v>
      </c>
      <c r="AO339" s="49" t="s">
        <v>6</v>
      </c>
      <c r="AP339" s="77" t="s">
        <v>23</v>
      </c>
      <c r="AQ339" s="8">
        <v>15.418363367197012</v>
      </c>
      <c r="AR339" s="8">
        <v>6.4888888888888889</v>
      </c>
      <c r="AS339" s="13" t="s">
        <v>290</v>
      </c>
      <c r="AT339" s="49" t="s">
        <v>301</v>
      </c>
      <c r="AU339" s="8">
        <v>15.407762893979152</v>
      </c>
      <c r="AV339" s="8">
        <v>5.166666666666667</v>
      </c>
      <c r="AW339" s="58"/>
      <c r="AX339" s="13" t="s">
        <v>290</v>
      </c>
      <c r="AY339" s="8">
        <v>5.6746245591350313</v>
      </c>
      <c r="AZ339" s="13" t="s">
        <v>290</v>
      </c>
      <c r="BA339" s="8">
        <v>2.8373122795675156</v>
      </c>
      <c r="BB339" s="246" t="s">
        <v>6</v>
      </c>
      <c r="BC339" s="8">
        <v>4</v>
      </c>
      <c r="BD339" s="49" t="s">
        <v>182</v>
      </c>
      <c r="BE339" s="8">
        <v>101.97189047731668</v>
      </c>
      <c r="BF339" s="246" t="s">
        <v>182</v>
      </c>
      <c r="BG339" s="8">
        <v>1.8540343723148487</v>
      </c>
      <c r="BH339" s="246" t="s">
        <v>6</v>
      </c>
      <c r="BI339" s="246" t="s">
        <v>182</v>
      </c>
      <c r="BJ339" s="8">
        <v>9.4711466147530761</v>
      </c>
      <c r="BK339" s="8">
        <v>14.75</v>
      </c>
      <c r="BL339" s="246" t="s">
        <v>6</v>
      </c>
      <c r="BM339" s="77" t="s">
        <v>23</v>
      </c>
      <c r="BN339" s="8">
        <v>8.8474806977215366</v>
      </c>
      <c r="BO339" s="8">
        <v>13.5</v>
      </c>
      <c r="BP339" s="62" t="s">
        <v>290</v>
      </c>
      <c r="BQ339" s="49" t="s">
        <v>182</v>
      </c>
      <c r="BR339" s="8">
        <v>8.7684408896892609</v>
      </c>
      <c r="BS339" s="8">
        <v>16.714285714285715</v>
      </c>
      <c r="BT339" s="49" t="s">
        <v>6</v>
      </c>
      <c r="BU339" s="246" t="s">
        <v>301</v>
      </c>
      <c r="BV339" s="8">
        <v>8.5544584279049509</v>
      </c>
      <c r="BW339" s="8">
        <v>12.25</v>
      </c>
      <c r="BX339" s="13" t="s">
        <v>290</v>
      </c>
      <c r="BY339" s="77" t="s">
        <v>23</v>
      </c>
      <c r="BZ339" s="8">
        <v>8.2218123589510785</v>
      </c>
      <c r="CA339" s="8">
        <v>15.285714285714286</v>
      </c>
      <c r="CB339" s="8"/>
      <c r="CC339" s="59" t="s">
        <v>4596</v>
      </c>
      <c r="CD339" s="59" t="s">
        <v>4597</v>
      </c>
      <c r="CE339" s="555">
        <v>105.9649256693359</v>
      </c>
      <c r="CF339" s="555">
        <v>96.355903569426573</v>
      </c>
      <c r="CG339" s="555"/>
      <c r="CH339" s="555"/>
      <c r="CI339" s="408"/>
      <c r="CJ339" s="408"/>
      <c r="CK339" s="7"/>
      <c r="CL339" s="8"/>
      <c r="CM339" s="8"/>
      <c r="CN339" s="8"/>
    </row>
    <row r="340" spans="1:92" x14ac:dyDescent="0.45">
      <c r="A340" s="9">
        <v>312</v>
      </c>
      <c r="B340" s="9" t="s">
        <v>875</v>
      </c>
      <c r="C340" s="246" t="s">
        <v>1804</v>
      </c>
      <c r="D340" s="63"/>
      <c r="E340" s="78" t="s">
        <v>1793</v>
      </c>
      <c r="F340" s="243" t="s">
        <v>1910</v>
      </c>
      <c r="G340" s="224"/>
      <c r="H340" s="9"/>
      <c r="I340" s="60">
        <v>128.02860161959003</v>
      </c>
      <c r="J340" s="60">
        <v>130.39950164958245</v>
      </c>
      <c r="K340" s="60">
        <v>134.35100169956979</v>
      </c>
      <c r="L340" s="47">
        <v>1694.5930550476289</v>
      </c>
      <c r="M340" s="47">
        <v>1713.4938957895824</v>
      </c>
      <c r="N340" s="47">
        <v>1728.7662410578396</v>
      </c>
      <c r="O340" s="59">
        <v>15.45783875129551</v>
      </c>
      <c r="P340" s="59">
        <v>226.50036209026115</v>
      </c>
      <c r="Q340" s="59">
        <v>131.2220787814851</v>
      </c>
      <c r="R340" s="58"/>
      <c r="S340" s="13" t="s">
        <v>290</v>
      </c>
      <c r="T340" s="8">
        <v>6.1211440647836017</v>
      </c>
      <c r="U340" s="49" t="s">
        <v>6</v>
      </c>
      <c r="V340" s="8">
        <v>8.0128995118646298</v>
      </c>
      <c r="W340" s="49" t="s">
        <v>6</v>
      </c>
      <c r="X340" s="8">
        <v>12.856999999999999</v>
      </c>
      <c r="Y340" s="246" t="s">
        <v>182</v>
      </c>
      <c r="Z340" s="8">
        <v>62.453728777403214</v>
      </c>
      <c r="AA340" s="246" t="s">
        <v>182</v>
      </c>
      <c r="AB340" s="8">
        <v>24.981491510961284</v>
      </c>
      <c r="AC340" s="49" t="s">
        <v>6</v>
      </c>
      <c r="AD340" s="49" t="s">
        <v>182</v>
      </c>
      <c r="AE340" s="8">
        <v>14.652783337598105</v>
      </c>
      <c r="AF340" s="8">
        <v>6.3888888888888884</v>
      </c>
      <c r="AG340" s="62" t="s">
        <v>290</v>
      </c>
      <c r="AH340" s="246" t="s">
        <v>182</v>
      </c>
      <c r="AI340" s="8">
        <v>14.316838323280187</v>
      </c>
      <c r="AJ340" s="8">
        <v>6.5</v>
      </c>
      <c r="AK340" s="49" t="s">
        <v>6</v>
      </c>
      <c r="AL340" s="49" t="s">
        <v>301</v>
      </c>
      <c r="AM340" s="8">
        <v>14.080321024616781</v>
      </c>
      <c r="AN340" s="8">
        <v>5.0925925925925926</v>
      </c>
      <c r="AO340" s="49" t="s">
        <v>6</v>
      </c>
      <c r="AP340" s="77" t="s">
        <v>23</v>
      </c>
      <c r="AQ340" s="8">
        <v>13.835056840318522</v>
      </c>
      <c r="AR340" s="8">
        <v>6.4888888888888889</v>
      </c>
      <c r="AS340" s="13" t="s">
        <v>290</v>
      </c>
      <c r="AT340" s="49" t="s">
        <v>301</v>
      </c>
      <c r="AU340" s="8">
        <v>13.806768035016537</v>
      </c>
      <c r="AV340" s="8">
        <v>5.166666666666667</v>
      </c>
      <c r="AW340" s="58"/>
      <c r="AX340" s="13" t="s">
        <v>290</v>
      </c>
      <c r="AY340" s="8">
        <v>5.1609295526366763</v>
      </c>
      <c r="AZ340" s="13" t="s">
        <v>290</v>
      </c>
      <c r="BA340" s="8">
        <v>2.5804647763183381</v>
      </c>
      <c r="BB340" s="246" t="s">
        <v>6</v>
      </c>
      <c r="BC340" s="8">
        <v>4</v>
      </c>
      <c r="BD340" s="49" t="s">
        <v>182</v>
      </c>
      <c r="BE340" s="8">
        <v>90.876078336952204</v>
      </c>
      <c r="BF340" s="246" t="s">
        <v>182</v>
      </c>
      <c r="BG340" s="8">
        <v>1.6522923333991311</v>
      </c>
      <c r="BH340" s="246" t="s">
        <v>6</v>
      </c>
      <c r="BI340" s="246" t="s">
        <v>182</v>
      </c>
      <c r="BJ340" s="8">
        <v>8.4890314158884248</v>
      </c>
      <c r="BK340" s="8">
        <v>14.75</v>
      </c>
      <c r="BL340" s="246" t="s">
        <v>6</v>
      </c>
      <c r="BM340" s="77" t="s">
        <v>23</v>
      </c>
      <c r="BN340" s="8">
        <v>7.9342451306133501</v>
      </c>
      <c r="BO340" s="8">
        <v>13.5</v>
      </c>
      <c r="BP340" s="62" t="s">
        <v>290</v>
      </c>
      <c r="BQ340" s="49" t="s">
        <v>182</v>
      </c>
      <c r="BR340" s="8">
        <v>7.8631083226810476</v>
      </c>
      <c r="BS340" s="8">
        <v>16.714285714285715</v>
      </c>
      <c r="BT340" s="49" t="s">
        <v>6</v>
      </c>
      <c r="BU340" s="246" t="s">
        <v>301</v>
      </c>
      <c r="BV340" s="8">
        <v>7.673838416764915</v>
      </c>
      <c r="BW340" s="8">
        <v>12.25</v>
      </c>
      <c r="BX340" s="13" t="s">
        <v>290</v>
      </c>
      <c r="BY340" s="77" t="s">
        <v>23</v>
      </c>
      <c r="BZ340" s="8">
        <v>7.3768560865799531</v>
      </c>
      <c r="CA340" s="8">
        <v>15.285714285714286</v>
      </c>
      <c r="CB340" s="8"/>
      <c r="CC340" s="59" t="s">
        <v>4598</v>
      </c>
      <c r="CD340" s="59" t="s">
        <v>4599</v>
      </c>
      <c r="CE340" s="555">
        <v>115.74924751828358</v>
      </c>
      <c r="CF340" s="555">
        <v>100.23705778325595</v>
      </c>
      <c r="CG340" s="555"/>
      <c r="CH340" s="555"/>
      <c r="CI340" s="408"/>
      <c r="CJ340" s="408"/>
      <c r="CK340" s="7"/>
      <c r="CL340" s="8"/>
      <c r="CM340" s="8"/>
      <c r="CN340" s="8"/>
    </row>
    <row r="341" spans="1:92" x14ac:dyDescent="0.45">
      <c r="A341" s="9">
        <v>313</v>
      </c>
      <c r="B341" s="9" t="s">
        <v>128</v>
      </c>
      <c r="C341" s="245" t="s">
        <v>1788</v>
      </c>
      <c r="D341" s="63"/>
      <c r="E341" s="243" t="s">
        <v>1902</v>
      </c>
      <c r="F341" s="56" t="s">
        <v>1903</v>
      </c>
      <c r="G341" s="224"/>
      <c r="H341" s="9"/>
      <c r="I341" s="60">
        <v>124.86740157960016</v>
      </c>
      <c r="J341" s="60">
        <v>143.04430180954193</v>
      </c>
      <c r="K341" s="60">
        <v>140.67340177954952</v>
      </c>
      <c r="L341" s="47">
        <v>1771.2927718909446</v>
      </c>
      <c r="M341" s="47">
        <v>1848.2232006617483</v>
      </c>
      <c r="N341" s="47">
        <v>1912.1663504899504</v>
      </c>
      <c r="O341" s="59">
        <v>17.520057815460515</v>
      </c>
      <c r="P341" s="59">
        <v>220.80357137625202</v>
      </c>
      <c r="Q341" s="59">
        <v>120.70171923686532</v>
      </c>
      <c r="R341" s="58"/>
      <c r="S341" s="67" t="s">
        <v>1509</v>
      </c>
      <c r="T341" s="8">
        <v>12.238066142164014</v>
      </c>
      <c r="U341" s="13" t="s">
        <v>127</v>
      </c>
      <c r="V341" s="8">
        <v>8.2433700789800071</v>
      </c>
      <c r="W341" s="13" t="s">
        <v>3659</v>
      </c>
      <c r="X341" s="8">
        <v>10</v>
      </c>
      <c r="Y341" s="245" t="s">
        <v>126</v>
      </c>
      <c r="Z341" s="8">
        <v>68.428396852984079</v>
      </c>
      <c r="AA341" s="246" t="s">
        <v>182</v>
      </c>
      <c r="AB341" s="8">
        <v>20.378784252736025</v>
      </c>
      <c r="AC341" s="13" t="s">
        <v>127</v>
      </c>
      <c r="AD341" s="67" t="s">
        <v>126</v>
      </c>
      <c r="AE341" s="8">
        <v>12.602901982515416</v>
      </c>
      <c r="AF341" s="8">
        <v>8.6999999999999993</v>
      </c>
      <c r="AG341" s="245" t="s">
        <v>1509</v>
      </c>
      <c r="AH341" s="245" t="s">
        <v>126</v>
      </c>
      <c r="AI341" s="8">
        <v>12.554247202321546</v>
      </c>
      <c r="AJ341" s="8">
        <v>8.7000000000000011</v>
      </c>
      <c r="AK341" s="13" t="s">
        <v>127</v>
      </c>
      <c r="AL341" s="67" t="s">
        <v>1520</v>
      </c>
      <c r="AM341" s="8">
        <v>12.456605203255709</v>
      </c>
      <c r="AN341" s="8">
        <v>7.9</v>
      </c>
      <c r="AO341" s="67" t="s">
        <v>1509</v>
      </c>
      <c r="AP341" s="245" t="s">
        <v>1520</v>
      </c>
      <c r="AQ341" s="8">
        <v>12.403023356713094</v>
      </c>
      <c r="AR341" s="8">
        <v>7.9</v>
      </c>
      <c r="AS341" s="13" t="s">
        <v>127</v>
      </c>
      <c r="AT341" s="49" t="s">
        <v>182</v>
      </c>
      <c r="AU341" s="8">
        <v>12.288508136898679</v>
      </c>
      <c r="AV341" s="8">
        <v>7.5</v>
      </c>
      <c r="AW341" s="58"/>
      <c r="AX341" s="67" t="s">
        <v>1509</v>
      </c>
      <c r="AY341" s="8">
        <v>9.7656915908879309</v>
      </c>
      <c r="AZ341" s="13" t="s">
        <v>127</v>
      </c>
      <c r="BA341" s="8">
        <v>3.434914330802203</v>
      </c>
      <c r="BB341" s="245" t="s">
        <v>1509</v>
      </c>
      <c r="BC341" s="8">
        <v>2.6666666666666998</v>
      </c>
      <c r="BD341" s="67" t="s">
        <v>126</v>
      </c>
      <c r="BE341" s="8">
        <v>88.656915908879313</v>
      </c>
      <c r="BF341" s="245" t="s">
        <v>126</v>
      </c>
      <c r="BG341" s="8">
        <v>1.4776152651479886</v>
      </c>
      <c r="BH341" s="245" t="s">
        <v>1509</v>
      </c>
      <c r="BI341" s="245" t="s">
        <v>126</v>
      </c>
      <c r="BJ341" s="8">
        <v>6.8893448017250547</v>
      </c>
      <c r="BK341" s="8">
        <v>23.5</v>
      </c>
      <c r="BL341" s="245" t="s">
        <v>1509</v>
      </c>
      <c r="BM341" s="246" t="s">
        <v>182</v>
      </c>
      <c r="BN341" s="8">
        <v>6.5288582479269648</v>
      </c>
      <c r="BO341" s="8">
        <v>21.625</v>
      </c>
      <c r="BP341" s="245" t="s">
        <v>1509</v>
      </c>
      <c r="BQ341" s="67" t="s">
        <v>1520</v>
      </c>
      <c r="BR341" s="8">
        <v>6.5288582479269648</v>
      </c>
      <c r="BS341" s="8">
        <v>21.625</v>
      </c>
      <c r="BT341" s="13" t="s">
        <v>127</v>
      </c>
      <c r="BU341" s="245" t="s">
        <v>126</v>
      </c>
      <c r="BV341" s="8">
        <v>6.1840111559014641</v>
      </c>
      <c r="BW341" s="8">
        <v>31</v>
      </c>
      <c r="BX341" s="13" t="s">
        <v>127</v>
      </c>
      <c r="BY341" s="246" t="s">
        <v>182</v>
      </c>
      <c r="BZ341" s="8">
        <v>5.9125464568816382</v>
      </c>
      <c r="CA341" s="8">
        <v>28.5</v>
      </c>
      <c r="CB341" s="8"/>
      <c r="CC341" s="59" t="s">
        <v>4600</v>
      </c>
      <c r="CD341" s="59" t="s">
        <v>4601</v>
      </c>
      <c r="CE341" s="555">
        <v>100.45410564323545</v>
      </c>
      <c r="CF341" s="555">
        <v>91.015956648676266</v>
      </c>
      <c r="CG341" s="555"/>
      <c r="CH341" s="555"/>
      <c r="CI341" s="408"/>
      <c r="CJ341" s="408"/>
      <c r="CK341" s="7"/>
      <c r="CL341" s="8"/>
      <c r="CM341" s="8"/>
      <c r="CN341" s="8"/>
    </row>
    <row r="342" spans="1:92" x14ac:dyDescent="0.45">
      <c r="A342" s="9">
        <v>314</v>
      </c>
      <c r="B342" s="9" t="s">
        <v>873</v>
      </c>
      <c r="C342" s="245" t="s">
        <v>1788</v>
      </c>
      <c r="D342" s="63"/>
      <c r="E342" s="243" t="s">
        <v>1902</v>
      </c>
      <c r="F342" s="56" t="s">
        <v>1903</v>
      </c>
      <c r="G342" s="224"/>
      <c r="H342" s="9"/>
      <c r="I342" s="60">
        <v>124.86740157960016</v>
      </c>
      <c r="J342" s="60">
        <v>143.04430180954193</v>
      </c>
      <c r="K342" s="60">
        <v>140.67340177954952</v>
      </c>
      <c r="L342" s="47">
        <v>1771.2927718909446</v>
      </c>
      <c r="M342" s="47">
        <v>1848.2232006617483</v>
      </c>
      <c r="N342" s="47">
        <v>1912.1663504899504</v>
      </c>
      <c r="O342" s="59">
        <v>17.520057815460515</v>
      </c>
      <c r="P342" s="59">
        <v>220.80357137625202</v>
      </c>
      <c r="Q342" s="59">
        <v>120.70171923686532</v>
      </c>
      <c r="R342" s="58"/>
      <c r="S342" s="67" t="s">
        <v>1509</v>
      </c>
      <c r="T342" s="8">
        <v>12.238066142164014</v>
      </c>
      <c r="U342" s="13" t="s">
        <v>127</v>
      </c>
      <c r="V342" s="8">
        <v>8.2433700789800071</v>
      </c>
      <c r="W342" s="13" t="s">
        <v>5494</v>
      </c>
      <c r="X342" s="8">
        <v>10</v>
      </c>
      <c r="Y342" s="245" t="s">
        <v>126</v>
      </c>
      <c r="Z342" s="8">
        <v>68.428396852984079</v>
      </c>
      <c r="AA342" s="245" t="s">
        <v>126</v>
      </c>
      <c r="AB342" s="8">
        <v>18.494161311617319</v>
      </c>
      <c r="AC342" s="13" t="s">
        <v>127</v>
      </c>
      <c r="AD342" s="67" t="s">
        <v>126</v>
      </c>
      <c r="AE342" s="8">
        <v>12.602901982515416</v>
      </c>
      <c r="AF342" s="8">
        <v>8.6999999999999993</v>
      </c>
      <c r="AG342" s="245" t="s">
        <v>1509</v>
      </c>
      <c r="AH342" s="245" t="s">
        <v>126</v>
      </c>
      <c r="AI342" s="8">
        <v>12.554247202321546</v>
      </c>
      <c r="AJ342" s="8">
        <v>8.7000000000000011</v>
      </c>
      <c r="AK342" s="13" t="s">
        <v>127</v>
      </c>
      <c r="AL342" s="12" t="s">
        <v>63</v>
      </c>
      <c r="AM342" s="8">
        <v>12.311829551141189</v>
      </c>
      <c r="AN342" s="8">
        <v>8.5</v>
      </c>
      <c r="AO342" s="67" t="s">
        <v>1509</v>
      </c>
      <c r="AP342" s="63" t="s">
        <v>63</v>
      </c>
      <c r="AQ342" s="8">
        <v>12.262029952589819</v>
      </c>
      <c r="AR342" s="8">
        <v>8.5</v>
      </c>
      <c r="AS342" s="13" t="s">
        <v>127</v>
      </c>
      <c r="AT342" s="67" t="s">
        <v>1495</v>
      </c>
      <c r="AU342" s="8">
        <v>11.505527335549587</v>
      </c>
      <c r="AV342" s="8">
        <v>7.0333333333333332</v>
      </c>
      <c r="AW342" s="58"/>
      <c r="AX342" s="67" t="s">
        <v>1509</v>
      </c>
      <c r="AY342" s="8">
        <v>9.7656915908879309</v>
      </c>
      <c r="AZ342" s="13" t="s">
        <v>127</v>
      </c>
      <c r="BA342" s="8">
        <v>3.434914330802203</v>
      </c>
      <c r="BB342" s="245" t="s">
        <v>1509</v>
      </c>
      <c r="BC342" s="8">
        <v>2.6666666666666998</v>
      </c>
      <c r="BD342" s="12" t="s">
        <v>63</v>
      </c>
      <c r="BE342" s="8">
        <v>90.280192129414118</v>
      </c>
      <c r="BF342" s="245" t="s">
        <v>126</v>
      </c>
      <c r="BG342" s="8">
        <v>1.4776152651479886</v>
      </c>
      <c r="BH342" s="245" t="s">
        <v>1509</v>
      </c>
      <c r="BI342" s="245" t="s">
        <v>126</v>
      </c>
      <c r="BJ342" s="8">
        <v>6.8893448017250547</v>
      </c>
      <c r="BK342" s="8">
        <v>23.5</v>
      </c>
      <c r="BL342" s="245" t="s">
        <v>1509</v>
      </c>
      <c r="BM342" s="63" t="s">
        <v>63</v>
      </c>
      <c r="BN342" s="8">
        <v>6.4488071027406795</v>
      </c>
      <c r="BO342" s="8">
        <v>27.25</v>
      </c>
      <c r="BP342" s="62" t="s">
        <v>127</v>
      </c>
      <c r="BQ342" s="67" t="s">
        <v>126</v>
      </c>
      <c r="BR342" s="8">
        <v>6.1840111559014641</v>
      </c>
      <c r="BS342" s="8">
        <v>31</v>
      </c>
      <c r="BT342" s="13" t="s">
        <v>127</v>
      </c>
      <c r="BU342" s="63" t="s">
        <v>63</v>
      </c>
      <c r="BV342" s="8">
        <v>5.8472831585414227</v>
      </c>
      <c r="BW342" s="8">
        <v>36</v>
      </c>
      <c r="BX342" s="67" t="s">
        <v>1509</v>
      </c>
      <c r="BY342" s="245" t="s">
        <v>1495</v>
      </c>
      <c r="BZ342" s="8">
        <v>5.5810054910872315</v>
      </c>
      <c r="CA342" s="8">
        <v>17.875</v>
      </c>
      <c r="CB342" s="8"/>
      <c r="CC342" s="59" t="s">
        <v>4600</v>
      </c>
      <c r="CD342" s="59" t="s">
        <v>4601</v>
      </c>
      <c r="CE342" s="555">
        <v>100.45410564323545</v>
      </c>
      <c r="CF342" s="555">
        <v>91.015956648676266</v>
      </c>
      <c r="CG342" s="555"/>
      <c r="CH342" s="555"/>
      <c r="CI342" s="408"/>
      <c r="CJ342" s="408"/>
      <c r="CK342" s="7"/>
      <c r="CL342" s="8"/>
      <c r="CM342" s="8"/>
      <c r="CN342" s="8"/>
    </row>
    <row r="343" spans="1:92" x14ac:dyDescent="0.45">
      <c r="A343" s="9">
        <v>315</v>
      </c>
      <c r="B343" s="9" t="s">
        <v>65</v>
      </c>
      <c r="C343" s="61" t="s">
        <v>1807</v>
      </c>
      <c r="D343" s="63"/>
      <c r="E343" s="243" t="s">
        <v>1895</v>
      </c>
      <c r="F343" s="56" t="s">
        <v>1896</v>
      </c>
      <c r="G343" s="77" t="s">
        <v>1803</v>
      </c>
      <c r="H343" s="9"/>
      <c r="I343" s="60">
        <v>158.85030200949132</v>
      </c>
      <c r="J343" s="60">
        <v>115.38380145963052</v>
      </c>
      <c r="K343" s="60">
        <v>120.12560151961533</v>
      </c>
      <c r="L343" s="47">
        <v>1870.1578052087793</v>
      </c>
      <c r="M343" s="47">
        <v>1692.4362115315373</v>
      </c>
      <c r="N343" s="47">
        <v>1562.4982975333414</v>
      </c>
      <c r="O343" s="59">
        <v>12.413714594954872</v>
      </c>
      <c r="P343" s="59">
        <v>236.1676941035696</v>
      </c>
      <c r="Q343" s="59">
        <v>138.96712253789556</v>
      </c>
      <c r="R343" s="58"/>
      <c r="S343" s="70" t="s">
        <v>64</v>
      </c>
      <c r="T343" s="8">
        <v>13.390323556740322</v>
      </c>
      <c r="U343" s="70" t="s">
        <v>64</v>
      </c>
      <c r="V343" s="8">
        <v>13.390323556740322</v>
      </c>
      <c r="W343" s="52" t="s">
        <v>171</v>
      </c>
      <c r="X343" s="8">
        <v>8.75</v>
      </c>
      <c r="Y343" s="77" t="s">
        <v>103</v>
      </c>
      <c r="Z343" s="8">
        <v>105.84119932626426</v>
      </c>
      <c r="AA343" s="77" t="s">
        <v>103</v>
      </c>
      <c r="AB343" s="8">
        <v>40.708153587024711</v>
      </c>
      <c r="AC343" s="52" t="s">
        <v>171</v>
      </c>
      <c r="AD343" s="52" t="s">
        <v>124</v>
      </c>
      <c r="AE343" s="8">
        <v>19.02474012086212</v>
      </c>
      <c r="AF343" s="8">
        <v>8.0142857142857142</v>
      </c>
      <c r="AG343" s="77" t="s">
        <v>64</v>
      </c>
      <c r="AH343" s="61" t="s">
        <v>124</v>
      </c>
      <c r="AI343" s="8">
        <v>18.309428027063646</v>
      </c>
      <c r="AJ343" s="8">
        <v>9.4428571428571431</v>
      </c>
      <c r="AK343" s="52" t="s">
        <v>171</v>
      </c>
      <c r="AL343" s="70" t="s">
        <v>103</v>
      </c>
      <c r="AM343" s="8">
        <v>18.068936379096328</v>
      </c>
      <c r="AN343" s="8">
        <v>14.600000000000001</v>
      </c>
      <c r="AO343" s="70" t="s">
        <v>64</v>
      </c>
      <c r="AP343" s="77" t="s">
        <v>103</v>
      </c>
      <c r="AQ343" s="8">
        <v>17.425912083941423</v>
      </c>
      <c r="AR343" s="8">
        <v>17.600000000000001</v>
      </c>
      <c r="AS343" s="52" t="s">
        <v>171</v>
      </c>
      <c r="AT343" s="12" t="s">
        <v>63</v>
      </c>
      <c r="AU343" s="8">
        <v>16.891890900181291</v>
      </c>
      <c r="AV343" s="8">
        <v>9.2142857142857153</v>
      </c>
      <c r="AW343" s="58"/>
      <c r="AX343" s="70" t="s">
        <v>64</v>
      </c>
      <c r="AY343" s="8">
        <v>14.629355912414356</v>
      </c>
      <c r="AZ343" s="70" t="s">
        <v>64</v>
      </c>
      <c r="BA343" s="8">
        <v>7.314677956207178</v>
      </c>
      <c r="BB343" s="61" t="s">
        <v>171</v>
      </c>
      <c r="BC343" s="8">
        <v>3.5</v>
      </c>
      <c r="BD343" s="70" t="s">
        <v>103</v>
      </c>
      <c r="BE343" s="8">
        <v>137.29355912414354</v>
      </c>
      <c r="BF343" s="77" t="s">
        <v>103</v>
      </c>
      <c r="BG343" s="8">
        <v>2.1122086019099005</v>
      </c>
      <c r="BH343" s="77" t="s">
        <v>64</v>
      </c>
      <c r="BI343" s="77" t="s">
        <v>103</v>
      </c>
      <c r="BJ343" s="8">
        <v>11.194644558235129</v>
      </c>
      <c r="BK343" s="8">
        <v>33.5</v>
      </c>
      <c r="BL343" s="61" t="s">
        <v>171</v>
      </c>
      <c r="BM343" s="77" t="s">
        <v>103</v>
      </c>
      <c r="BN343" s="8">
        <v>11.016624325415162</v>
      </c>
      <c r="BO343" s="8">
        <v>19.571428571428573</v>
      </c>
      <c r="BP343" s="77" t="s">
        <v>64</v>
      </c>
      <c r="BQ343" s="52" t="s">
        <v>124</v>
      </c>
      <c r="BR343" s="8">
        <v>10.884212975350078</v>
      </c>
      <c r="BS343" s="8">
        <v>26</v>
      </c>
      <c r="BT343" s="52" t="s">
        <v>171</v>
      </c>
      <c r="BU343" s="61" t="s">
        <v>124</v>
      </c>
      <c r="BV343" s="8">
        <v>10.491288092333344</v>
      </c>
      <c r="BW343" s="8">
        <v>15.285714285714286</v>
      </c>
      <c r="BX343" s="70" t="s">
        <v>64</v>
      </c>
      <c r="BY343" s="63" t="s">
        <v>63</v>
      </c>
      <c r="BZ343" s="8">
        <v>10.294213733445487</v>
      </c>
      <c r="CA343" s="8">
        <v>36</v>
      </c>
      <c r="CB343" s="8"/>
      <c r="CC343" s="59" t="s">
        <v>4602</v>
      </c>
      <c r="CD343" s="59" t="s">
        <v>4603</v>
      </c>
      <c r="CE343" s="555">
        <v>104.77192525644054</v>
      </c>
      <c r="CF343" s="555">
        <v>94.74995525591234</v>
      </c>
      <c r="CG343" s="555"/>
      <c r="CH343" s="555"/>
      <c r="CI343" s="408"/>
      <c r="CJ343" s="408"/>
      <c r="CK343" s="7"/>
      <c r="CL343" s="8"/>
      <c r="CM343" s="8"/>
      <c r="CN343" s="8"/>
    </row>
    <row r="344" spans="1:92" x14ac:dyDescent="0.45">
      <c r="A344" s="9">
        <v>316</v>
      </c>
      <c r="B344" s="9" t="s">
        <v>869</v>
      </c>
      <c r="C344" s="61" t="s">
        <v>1801</v>
      </c>
      <c r="D344" s="63"/>
      <c r="E344" s="78" t="s">
        <v>1876</v>
      </c>
      <c r="F344" s="56" t="s">
        <v>1909</v>
      </c>
      <c r="G344" s="224"/>
      <c r="H344" s="9"/>
      <c r="I344" s="60">
        <v>75.078500949759587</v>
      </c>
      <c r="J344" s="60">
        <v>90.094201139711501</v>
      </c>
      <c r="K344" s="60">
        <v>147.78610186952676</v>
      </c>
      <c r="L344" s="47">
        <v>866.32492389006745</v>
      </c>
      <c r="M344" s="47">
        <v>999.76366827900006</v>
      </c>
      <c r="N344" s="47">
        <v>1121.167714740385</v>
      </c>
      <c r="O344" s="59">
        <v>12.149268892258053</v>
      </c>
      <c r="P344" s="59">
        <v>110.74372722945724</v>
      </c>
      <c r="Q344" s="59">
        <v>49.451406012648405</v>
      </c>
      <c r="R344" s="58"/>
      <c r="S344" s="53" t="s">
        <v>53</v>
      </c>
      <c r="T344" s="8">
        <v>6.6308875712319688</v>
      </c>
      <c r="U344" s="13" t="s">
        <v>287</v>
      </c>
      <c r="V344" s="8">
        <v>6.0462458887359762</v>
      </c>
      <c r="W344" s="13" t="s">
        <v>287</v>
      </c>
      <c r="X344" s="8">
        <v>10</v>
      </c>
      <c r="Y344" s="61" t="s">
        <v>250</v>
      </c>
      <c r="Z344" s="8">
        <v>59.561230740812476</v>
      </c>
      <c r="AA344" s="61" t="s">
        <v>250</v>
      </c>
      <c r="AB344" s="8">
        <v>19.213300238971765</v>
      </c>
      <c r="AC344" s="13" t="s">
        <v>287</v>
      </c>
      <c r="AD344" s="52" t="s">
        <v>250</v>
      </c>
      <c r="AE344" s="8">
        <v>9.1152585568360482</v>
      </c>
      <c r="AF344" s="8">
        <v>13.299999999999999</v>
      </c>
      <c r="AG344" s="62" t="s">
        <v>287</v>
      </c>
      <c r="AH344" s="61" t="s">
        <v>1519</v>
      </c>
      <c r="AI344" s="8">
        <v>8.0388410884750545</v>
      </c>
      <c r="AJ344" s="8">
        <v>5.4333333333333336</v>
      </c>
      <c r="AK344" s="13" t="s">
        <v>287</v>
      </c>
      <c r="AL344" s="72" t="s">
        <v>189</v>
      </c>
      <c r="AM344" s="8">
        <v>7.8333198639845403</v>
      </c>
      <c r="AN344" s="8">
        <v>8.3000000000000007</v>
      </c>
      <c r="AO344" s="53" t="s">
        <v>53</v>
      </c>
      <c r="AP344" s="61" t="s">
        <v>250</v>
      </c>
      <c r="AQ344" s="8">
        <v>7.8180190343560341</v>
      </c>
      <c r="AR344" s="8">
        <v>16.100000000000001</v>
      </c>
      <c r="AS344" s="53" t="s">
        <v>53</v>
      </c>
      <c r="AT344" s="52" t="s">
        <v>1519</v>
      </c>
      <c r="AU344" s="8">
        <v>7.0922034490727102</v>
      </c>
      <c r="AV344" s="8">
        <v>6.4333333333333336</v>
      </c>
      <c r="AW344" s="58"/>
      <c r="AX344" s="53" t="s">
        <v>53</v>
      </c>
      <c r="AY344" s="8">
        <v>5.3920923055609356</v>
      </c>
      <c r="AZ344" s="53" t="s">
        <v>53</v>
      </c>
      <c r="BA344" s="8">
        <v>1.7973641018536453</v>
      </c>
      <c r="BB344" s="56" t="s">
        <v>53</v>
      </c>
      <c r="BC344" s="8">
        <v>2.3333333333333002</v>
      </c>
      <c r="BD344" s="52" t="s">
        <v>250</v>
      </c>
      <c r="BE344" s="8">
        <v>77.129599963056222</v>
      </c>
      <c r="BF344" s="61" t="s">
        <v>250</v>
      </c>
      <c r="BG344" s="8">
        <v>1.028394666174083</v>
      </c>
      <c r="BH344" s="56" t="s">
        <v>53</v>
      </c>
      <c r="BI344" s="61" t="s">
        <v>250</v>
      </c>
      <c r="BJ344" s="8">
        <v>4.0703194942175163</v>
      </c>
      <c r="BK344" s="8">
        <v>33.142857142857139</v>
      </c>
      <c r="BL344" s="62" t="s">
        <v>287</v>
      </c>
      <c r="BM344" s="61" t="s">
        <v>250</v>
      </c>
      <c r="BN344" s="8">
        <v>3.678715882579636</v>
      </c>
      <c r="BO344" s="8">
        <v>38.5</v>
      </c>
      <c r="BP344" s="56" t="s">
        <v>53</v>
      </c>
      <c r="BQ344" s="72" t="s">
        <v>189</v>
      </c>
      <c r="BR344" s="8">
        <v>3.5523926639250991</v>
      </c>
      <c r="BS344" s="8">
        <v>24.571428571428569</v>
      </c>
      <c r="BT344" s="53" t="s">
        <v>53</v>
      </c>
      <c r="BU344" s="61" t="s">
        <v>1519</v>
      </c>
      <c r="BV344" s="8">
        <v>3.3673070851596938</v>
      </c>
      <c r="BW344" s="8">
        <v>18.142857142857142</v>
      </c>
      <c r="BX344" s="13" t="s">
        <v>287</v>
      </c>
      <c r="BY344" s="247" t="s">
        <v>189</v>
      </c>
      <c r="BZ344" s="8">
        <v>3.2358466023695853</v>
      </c>
      <c r="CA344" s="8">
        <v>28.5</v>
      </c>
      <c r="CB344" s="8"/>
      <c r="CC344" s="59"/>
      <c r="CD344" s="59"/>
      <c r="CE344" s="555"/>
      <c r="CF344" s="555"/>
      <c r="CG344" s="555"/>
      <c r="CH344" s="555"/>
      <c r="CI344" s="408"/>
      <c r="CJ344" s="408"/>
      <c r="CK344" s="7"/>
      <c r="CL344" s="8"/>
      <c r="CM344" s="8"/>
      <c r="CN344" s="8"/>
    </row>
    <row r="345" spans="1:92" x14ac:dyDescent="0.45">
      <c r="A345" s="9">
        <v>317</v>
      </c>
      <c r="B345" s="9" t="s">
        <v>125</v>
      </c>
      <c r="C345" s="61" t="s">
        <v>1801</v>
      </c>
      <c r="D345" s="63"/>
      <c r="E345" s="78" t="s">
        <v>1876</v>
      </c>
      <c r="F345" s="56" t="s">
        <v>1909</v>
      </c>
      <c r="G345" s="224"/>
      <c r="H345" s="9"/>
      <c r="I345" s="60">
        <v>122.49650154960774</v>
      </c>
      <c r="J345" s="60">
        <v>137.51220173955966</v>
      </c>
      <c r="K345" s="60">
        <v>189.67200239939262</v>
      </c>
      <c r="L345" s="47">
        <v>1978.3171597050773</v>
      </c>
      <c r="M345" s="47">
        <v>2169.2624581995378</v>
      </c>
      <c r="N345" s="47">
        <v>2335.2051842361357</v>
      </c>
      <c r="O345" s="59">
        <v>22.84793612677862</v>
      </c>
      <c r="P345" s="59">
        <v>312.69647240874258</v>
      </c>
      <c r="Q345" s="59">
        <v>175.29287499297632</v>
      </c>
      <c r="R345" s="58"/>
      <c r="S345" s="53" t="s">
        <v>53</v>
      </c>
      <c r="T345" s="8">
        <v>10.18723761622058</v>
      </c>
      <c r="U345" s="53" t="s">
        <v>53</v>
      </c>
      <c r="V345" s="8">
        <v>7.8363366278619839</v>
      </c>
      <c r="W345" s="67" t="s">
        <v>10</v>
      </c>
      <c r="X345" s="8">
        <v>12.727</v>
      </c>
      <c r="Y345" s="61" t="s">
        <v>250</v>
      </c>
      <c r="Z345" s="8">
        <v>96.547271208694042</v>
      </c>
      <c r="AA345" s="61" t="s">
        <v>250</v>
      </c>
      <c r="AB345" s="8">
        <v>31.144281035062594</v>
      </c>
      <c r="AC345" s="67" t="s">
        <v>10</v>
      </c>
      <c r="AD345" s="52" t="s">
        <v>124</v>
      </c>
      <c r="AE345" s="8">
        <v>13.685983306047973</v>
      </c>
      <c r="AF345" s="8">
        <v>6.2285714285714286</v>
      </c>
      <c r="AG345" s="245" t="s">
        <v>10</v>
      </c>
      <c r="AH345" s="61" t="s">
        <v>250</v>
      </c>
      <c r="AI345" s="8">
        <v>12.903014439372869</v>
      </c>
      <c r="AJ345" s="8">
        <v>11.9</v>
      </c>
      <c r="AK345" s="53" t="s">
        <v>53</v>
      </c>
      <c r="AL345" s="52" t="s">
        <v>124</v>
      </c>
      <c r="AM345" s="8">
        <v>12.583466911922114</v>
      </c>
      <c r="AN345" s="8">
        <v>8.8000000000000007</v>
      </c>
      <c r="AO345" s="53" t="s">
        <v>53</v>
      </c>
      <c r="AP345" s="61" t="s">
        <v>250</v>
      </c>
      <c r="AQ345" s="8">
        <v>12.324201700055889</v>
      </c>
      <c r="AR345" s="8">
        <v>16.100000000000001</v>
      </c>
      <c r="AS345" s="67" t="s">
        <v>10</v>
      </c>
      <c r="AT345" s="72" t="s">
        <v>189</v>
      </c>
      <c r="AU345" s="8">
        <v>11.284280767159567</v>
      </c>
      <c r="AV345" s="8">
        <v>7.2285714285714286</v>
      </c>
      <c r="AW345" s="58"/>
      <c r="AX345" s="53" t="s">
        <v>53</v>
      </c>
      <c r="AY345" s="8">
        <v>8.1660453406520528</v>
      </c>
      <c r="AZ345" s="53" t="s">
        <v>53</v>
      </c>
      <c r="BA345" s="8">
        <v>2.7220151135506843</v>
      </c>
      <c r="BB345" s="245" t="s">
        <v>10</v>
      </c>
      <c r="BC345" s="8">
        <v>3.6666666666666998</v>
      </c>
      <c r="BD345" s="52" t="s">
        <v>250</v>
      </c>
      <c r="BE345" s="8">
        <v>125.21145257130226</v>
      </c>
      <c r="BF345" s="61" t="s">
        <v>250</v>
      </c>
      <c r="BG345" s="8">
        <v>1.6694860342840301</v>
      </c>
      <c r="BH345" s="245" t="s">
        <v>10</v>
      </c>
      <c r="BI345" s="61" t="s">
        <v>250</v>
      </c>
      <c r="BJ345" s="8">
        <v>7.6721535818513882</v>
      </c>
      <c r="BK345" s="8">
        <v>21.454545454545453</v>
      </c>
      <c r="BL345" s="245" t="s">
        <v>10</v>
      </c>
      <c r="BM345" s="61" t="s">
        <v>124</v>
      </c>
      <c r="BN345" s="8">
        <v>7.0849948115418808</v>
      </c>
      <c r="BO345" s="8">
        <v>14.636363636363637</v>
      </c>
      <c r="BP345" s="56" t="s">
        <v>53</v>
      </c>
      <c r="BQ345" s="52" t="s">
        <v>250</v>
      </c>
      <c r="BR345" s="8">
        <v>6.417817105810431</v>
      </c>
      <c r="BS345" s="8">
        <v>33.142857142857139</v>
      </c>
      <c r="BT345" s="67" t="s">
        <v>10</v>
      </c>
      <c r="BU345" s="247" t="s">
        <v>189</v>
      </c>
      <c r="BV345" s="8">
        <v>6.3467044505433776</v>
      </c>
      <c r="BW345" s="8">
        <v>16</v>
      </c>
      <c r="BX345" s="53" t="s">
        <v>53</v>
      </c>
      <c r="BY345" s="61" t="s">
        <v>124</v>
      </c>
      <c r="BZ345" s="8">
        <v>6.0532929031929248</v>
      </c>
      <c r="CA345" s="8">
        <v>22.428571428571431</v>
      </c>
      <c r="CB345" s="8"/>
      <c r="CC345" s="59" t="s">
        <v>4604</v>
      </c>
      <c r="CD345" s="59" t="s">
        <v>4605</v>
      </c>
      <c r="CE345" s="555">
        <v>124.02707610992756</v>
      </c>
      <c r="CF345" s="555">
        <v>112.11449426810549</v>
      </c>
      <c r="CG345" s="555"/>
      <c r="CH345" s="555"/>
      <c r="CI345" s="408"/>
      <c r="CJ345" s="408"/>
      <c r="CK345" s="7"/>
      <c r="CL345" s="8"/>
      <c r="CM345" s="8"/>
      <c r="CN345" s="8"/>
    </row>
    <row r="346" spans="1:92" x14ac:dyDescent="0.45">
      <c r="A346" s="9">
        <v>318</v>
      </c>
      <c r="B346" s="9" t="s">
        <v>864</v>
      </c>
      <c r="C346" s="244" t="s">
        <v>1872</v>
      </c>
      <c r="D346" s="63"/>
      <c r="E346" s="56" t="s">
        <v>2030</v>
      </c>
      <c r="F346" s="75" t="s">
        <v>2031</v>
      </c>
      <c r="G346" s="224" t="s">
        <v>1800</v>
      </c>
      <c r="H346" s="9"/>
      <c r="I346" s="60">
        <v>146.99580185952928</v>
      </c>
      <c r="J346" s="60">
        <v>42.676200539863345</v>
      </c>
      <c r="K346" s="60">
        <v>113.01290142963811</v>
      </c>
      <c r="L346" s="47">
        <v>1020.8497287674021</v>
      </c>
      <c r="M346" s="47">
        <v>795.08300270466839</v>
      </c>
      <c r="N346" s="47">
        <v>650.98801096892271</v>
      </c>
      <c r="O346" s="59">
        <v>4.6250318732773152</v>
      </c>
      <c r="P346" s="59">
        <v>75.672320212355444</v>
      </c>
      <c r="Q346" s="59">
        <v>43.534355303134646</v>
      </c>
      <c r="R346" s="58"/>
      <c r="S346" s="65" t="s">
        <v>20</v>
      </c>
      <c r="T346" s="8">
        <v>11.583697733886108</v>
      </c>
      <c r="U346" s="65" t="s">
        <v>66</v>
      </c>
      <c r="V346" s="8">
        <v>12.583697733886108</v>
      </c>
      <c r="W346" s="65" t="s">
        <v>20</v>
      </c>
      <c r="X346" s="8">
        <v>12.727</v>
      </c>
      <c r="Y346" s="74" t="s">
        <v>91</v>
      </c>
      <c r="Z346" s="8">
        <v>62.738236781002293</v>
      </c>
      <c r="AA346" s="62" t="s">
        <v>52</v>
      </c>
      <c r="AB346" s="8">
        <v>38.177521893453751</v>
      </c>
      <c r="AC346" s="65" t="s">
        <v>20</v>
      </c>
      <c r="AD346" s="13" t="s">
        <v>52</v>
      </c>
      <c r="AE346" s="8">
        <v>16.361469993229203</v>
      </c>
      <c r="AF346" s="8">
        <v>3.3190476190476192</v>
      </c>
      <c r="AG346" s="74" t="s">
        <v>66</v>
      </c>
      <c r="AH346" s="62" t="s">
        <v>52</v>
      </c>
      <c r="AI346" s="8">
        <v>16.265001208892411</v>
      </c>
      <c r="AJ346" s="8">
        <v>4.8666666666666671</v>
      </c>
      <c r="AK346" s="65" t="s">
        <v>66</v>
      </c>
      <c r="AL346" s="65" t="s">
        <v>91</v>
      </c>
      <c r="AM346" s="8">
        <v>15.633978824279785</v>
      </c>
      <c r="AN346" s="8">
        <v>7.3666666666666671</v>
      </c>
      <c r="AO346" s="65" t="s">
        <v>20</v>
      </c>
      <c r="AP346" s="74" t="s">
        <v>91</v>
      </c>
      <c r="AQ346" s="8">
        <v>15.521177243006166</v>
      </c>
      <c r="AR346" s="8">
        <v>5.8190476190476197</v>
      </c>
      <c r="AS346" s="65" t="s">
        <v>66</v>
      </c>
      <c r="AT346" s="71" t="s">
        <v>1505</v>
      </c>
      <c r="AU346" s="8">
        <v>13.761715329053944</v>
      </c>
      <c r="AV346" s="8">
        <v>6.7666666666666675</v>
      </c>
      <c r="AW346" s="58"/>
      <c r="AX346" s="65" t="s">
        <v>20</v>
      </c>
      <c r="AY346" s="8">
        <v>6.7328362725216424</v>
      </c>
      <c r="AZ346" s="65" t="s">
        <v>66</v>
      </c>
      <c r="BA346" s="8">
        <v>5.5862690180173136</v>
      </c>
      <c r="BB346" s="74" t="s">
        <v>20</v>
      </c>
      <c r="BC346" s="8">
        <v>4.3333333333333002</v>
      </c>
      <c r="BD346" s="13" t="s">
        <v>52</v>
      </c>
      <c r="BE346" s="8">
        <v>125.21145257130225</v>
      </c>
      <c r="BF346" s="74" t="s">
        <v>91</v>
      </c>
      <c r="BG346" s="8">
        <v>1.8057712847845109</v>
      </c>
      <c r="BH346" s="74" t="s">
        <v>20</v>
      </c>
      <c r="BI346" s="62" t="s">
        <v>52</v>
      </c>
      <c r="BJ346" s="8">
        <v>9.4127687107777778</v>
      </c>
      <c r="BK346" s="8">
        <v>17.153846153846153</v>
      </c>
      <c r="BL346" s="74" t="s">
        <v>20</v>
      </c>
      <c r="BM346" s="74" t="s">
        <v>91</v>
      </c>
      <c r="BN346" s="8">
        <v>9.1848232017730584</v>
      </c>
      <c r="BO346" s="8">
        <v>11.384615384615385</v>
      </c>
      <c r="BP346" s="74" t="s">
        <v>66</v>
      </c>
      <c r="BQ346" s="13" t="s">
        <v>52</v>
      </c>
      <c r="BR346" s="8">
        <v>8.9091907833863395</v>
      </c>
      <c r="BS346" s="8">
        <v>36</v>
      </c>
      <c r="BT346" s="65" t="s">
        <v>66</v>
      </c>
      <c r="BU346" s="74" t="s">
        <v>91</v>
      </c>
      <c r="BV346" s="8">
        <v>8.8064153498167048</v>
      </c>
      <c r="BW346" s="8">
        <v>23.5</v>
      </c>
      <c r="BX346" s="65" t="s">
        <v>66</v>
      </c>
      <c r="BY346" s="244" t="s">
        <v>1505</v>
      </c>
      <c r="BZ346" s="8">
        <v>7.5866629514078445</v>
      </c>
      <c r="CA346" s="8">
        <v>23.5</v>
      </c>
      <c r="CB346" s="8"/>
      <c r="CC346" s="59" t="s">
        <v>5687</v>
      </c>
      <c r="CD346" s="59"/>
      <c r="CE346" s="555">
        <v>43.534355303134646</v>
      </c>
      <c r="CF346" s="555">
        <v>26.223988479302999</v>
      </c>
      <c r="CG346" s="555"/>
      <c r="CH346" s="555"/>
      <c r="CI346" s="408"/>
      <c r="CJ346" s="408"/>
      <c r="CK346" s="7"/>
      <c r="CL346" s="8"/>
      <c r="CM346" s="8"/>
      <c r="CN346" s="8"/>
    </row>
    <row r="347" spans="1:92" x14ac:dyDescent="0.45">
      <c r="A347" s="9">
        <v>319</v>
      </c>
      <c r="B347" s="9" t="s">
        <v>861</v>
      </c>
      <c r="C347" s="244" t="s">
        <v>1872</v>
      </c>
      <c r="D347" s="63"/>
      <c r="E347" s="56" t="s">
        <v>2030</v>
      </c>
      <c r="F347" s="75" t="s">
        <v>2031</v>
      </c>
      <c r="G347" s="224" t="s">
        <v>1800</v>
      </c>
      <c r="H347" s="9"/>
      <c r="I347" s="60">
        <v>203.89740257934707</v>
      </c>
      <c r="J347" s="60">
        <v>77.449400979751985</v>
      </c>
      <c r="K347" s="60">
        <v>147.78610186952676</v>
      </c>
      <c r="L347" s="47">
        <v>2181.411116341364</v>
      </c>
      <c r="M347" s="47">
        <v>1759.4444797951612</v>
      </c>
      <c r="N347" s="47">
        <v>1481.4466049453627</v>
      </c>
      <c r="O347" s="59">
        <v>10.566678986197234</v>
      </c>
      <c r="P347" s="59">
        <v>246.47623824403632</v>
      </c>
      <c r="Q347" s="59">
        <v>143.68758271320294</v>
      </c>
      <c r="R347" s="58"/>
      <c r="S347" s="71" t="s">
        <v>206</v>
      </c>
      <c r="T347" s="8">
        <v>20.574150647617319</v>
      </c>
      <c r="U347" s="71" t="s">
        <v>206</v>
      </c>
      <c r="V347" s="8">
        <v>17.1451255396811</v>
      </c>
      <c r="W347" s="65" t="s">
        <v>66</v>
      </c>
      <c r="X347" s="8">
        <v>8</v>
      </c>
      <c r="Y347" s="244" t="s">
        <v>197</v>
      </c>
      <c r="Z347" s="8">
        <v>160.03997401189071</v>
      </c>
      <c r="AA347" s="62" t="s">
        <v>52</v>
      </c>
      <c r="AB347" s="8">
        <v>52.402922073408206</v>
      </c>
      <c r="AC347" s="65" t="s">
        <v>66</v>
      </c>
      <c r="AD347" s="71" t="s">
        <v>197</v>
      </c>
      <c r="AE347" s="8">
        <v>23.325799767930576</v>
      </c>
      <c r="AF347" s="8">
        <v>15.8</v>
      </c>
      <c r="AG347" s="244" t="s">
        <v>206</v>
      </c>
      <c r="AH347" s="244" t="s">
        <v>197</v>
      </c>
      <c r="AI347" s="8">
        <v>22.619255684175446</v>
      </c>
      <c r="AJ347" s="8">
        <v>18.899999999999999</v>
      </c>
      <c r="AK347" s="65" t="s">
        <v>66</v>
      </c>
      <c r="AL347" s="13" t="s">
        <v>52</v>
      </c>
      <c r="AM347" s="8">
        <v>21.818753333943121</v>
      </c>
      <c r="AN347" s="8">
        <v>4.8666666666666671</v>
      </c>
      <c r="AO347" s="71" t="s">
        <v>206</v>
      </c>
      <c r="AP347" s="62" t="s">
        <v>52</v>
      </c>
      <c r="AQ347" s="8">
        <v>21.475030377156358</v>
      </c>
      <c r="AR347" s="8">
        <v>5.7</v>
      </c>
      <c r="AS347" s="65" t="s">
        <v>66</v>
      </c>
      <c r="AT347" s="65" t="s">
        <v>91</v>
      </c>
      <c r="AU347" s="8">
        <v>21.195402243049305</v>
      </c>
      <c r="AV347" s="8">
        <v>7.3666666666666671</v>
      </c>
      <c r="AW347" s="58"/>
      <c r="AX347" s="71" t="s">
        <v>206</v>
      </c>
      <c r="AY347" s="8">
        <v>20.084796881426886</v>
      </c>
      <c r="AZ347" s="65" t="s">
        <v>66</v>
      </c>
      <c r="BA347" s="8">
        <v>7.3615989604756287</v>
      </c>
      <c r="BB347" s="244" t="s">
        <v>206</v>
      </c>
      <c r="BC347" s="8">
        <v>2.6666666666666998</v>
      </c>
      <c r="BD347" s="71" t="s">
        <v>197</v>
      </c>
      <c r="BE347" s="8">
        <v>207.75196621545794</v>
      </c>
      <c r="BF347" s="244" t="s">
        <v>197</v>
      </c>
      <c r="BG347" s="8">
        <v>2.770026216206106</v>
      </c>
      <c r="BH347" s="244" t="s">
        <v>206</v>
      </c>
      <c r="BI347" s="244" t="s">
        <v>197</v>
      </c>
      <c r="BJ347" s="8">
        <v>13.598178093693905</v>
      </c>
      <c r="BK347" s="8">
        <v>29.125</v>
      </c>
      <c r="BL347" s="244" t="s">
        <v>206</v>
      </c>
      <c r="BM347" s="62" t="s">
        <v>52</v>
      </c>
      <c r="BN347" s="8">
        <v>12.8086340510838</v>
      </c>
      <c r="BO347" s="8">
        <v>27.25</v>
      </c>
      <c r="BP347" s="244" t="s">
        <v>206</v>
      </c>
      <c r="BQ347" s="65" t="s">
        <v>91</v>
      </c>
      <c r="BR347" s="8">
        <v>12.604473525390196</v>
      </c>
      <c r="BS347" s="8">
        <v>17.875</v>
      </c>
      <c r="BT347" s="65" t="s">
        <v>66</v>
      </c>
      <c r="BU347" s="244" t="s">
        <v>197</v>
      </c>
      <c r="BV347" s="8">
        <v>12.566543564501142</v>
      </c>
      <c r="BW347" s="8">
        <v>38.5</v>
      </c>
      <c r="BX347" s="65" t="s">
        <v>66</v>
      </c>
      <c r="BY347" s="62" t="s">
        <v>52</v>
      </c>
      <c r="BZ347" s="8">
        <v>11.970813022116536</v>
      </c>
      <c r="CA347" s="8">
        <v>36</v>
      </c>
      <c r="CB347" s="8"/>
      <c r="CC347" s="59" t="s">
        <v>4606</v>
      </c>
      <c r="CD347" s="59" t="s">
        <v>4607</v>
      </c>
      <c r="CE347" s="555">
        <v>85.961741403438069</v>
      </c>
      <c r="CF347" s="555">
        <v>77.117942180057597</v>
      </c>
      <c r="CG347" s="555" t="s">
        <v>5688</v>
      </c>
      <c r="CH347" s="555"/>
      <c r="CI347" s="408">
        <v>143.68758271320294</v>
      </c>
      <c r="CJ347" s="408">
        <v>106.60577227183538</v>
      </c>
      <c r="CK347" s="7"/>
      <c r="CL347" s="8"/>
      <c r="CM347" s="8"/>
      <c r="CN347" s="8"/>
    </row>
    <row r="348" spans="1:92" x14ac:dyDescent="0.45">
      <c r="A348" s="9">
        <v>320</v>
      </c>
      <c r="B348" s="9" t="s">
        <v>858</v>
      </c>
      <c r="C348" s="244" t="s">
        <v>1805</v>
      </c>
      <c r="D348" s="63"/>
      <c r="E348" s="246" t="s">
        <v>1900</v>
      </c>
      <c r="F348" s="57" t="s">
        <v>1901</v>
      </c>
      <c r="G348" s="224"/>
      <c r="H348" s="9"/>
      <c r="I348" s="60">
        <v>119.33530150961786</v>
      </c>
      <c r="J348" s="60">
        <v>65.59490082978995</v>
      </c>
      <c r="K348" s="60">
        <v>230.76760291926104</v>
      </c>
      <c r="L348" s="47">
        <v>1468.2208734518508</v>
      </c>
      <c r="M348" s="47">
        <v>1483.2325089443959</v>
      </c>
      <c r="N348" s="47">
        <v>1495.3522511091085</v>
      </c>
      <c r="O348" s="59">
        <v>14.158126300251078</v>
      </c>
      <c r="P348" s="59">
        <v>176.61354441639091</v>
      </c>
      <c r="Q348" s="59">
        <v>102.59347721404205</v>
      </c>
      <c r="R348" s="58"/>
      <c r="S348" s="71" t="s">
        <v>121</v>
      </c>
      <c r="T348" s="8">
        <v>4.5800590452885359</v>
      </c>
      <c r="U348" s="71" t="s">
        <v>121</v>
      </c>
      <c r="V348" s="8">
        <v>9.1601180905770718</v>
      </c>
      <c r="W348" s="71" t="s">
        <v>121</v>
      </c>
      <c r="X348" s="8">
        <v>10</v>
      </c>
      <c r="Y348" s="244" t="s">
        <v>237</v>
      </c>
      <c r="Z348" s="8">
        <v>51.120826634039503</v>
      </c>
      <c r="AA348" s="57" t="s">
        <v>0</v>
      </c>
      <c r="AB348" s="8">
        <v>20.365407394460121</v>
      </c>
      <c r="AC348" s="71" t="s">
        <v>121</v>
      </c>
      <c r="AD348" s="51" t="s">
        <v>0</v>
      </c>
      <c r="AE348" s="8">
        <v>12.474358588908679</v>
      </c>
      <c r="AF348" s="8">
        <v>7.1</v>
      </c>
      <c r="AG348" s="244" t="s">
        <v>121</v>
      </c>
      <c r="AH348" s="244" t="s">
        <v>237</v>
      </c>
      <c r="AI348" s="8">
        <v>11.819685010600594</v>
      </c>
      <c r="AJ348" s="8">
        <v>8.1999999999999993</v>
      </c>
      <c r="AK348" s="71" t="s">
        <v>121</v>
      </c>
      <c r="AL348" s="13" t="s">
        <v>1466</v>
      </c>
      <c r="AM348" s="8">
        <v>11.726283887769689</v>
      </c>
      <c r="AN348" s="8">
        <v>5.2333333333333334</v>
      </c>
      <c r="AO348" s="71" t="s">
        <v>1218</v>
      </c>
      <c r="AP348" s="244" t="s">
        <v>237</v>
      </c>
      <c r="AQ348" s="8">
        <v>1.6387691417446608</v>
      </c>
      <c r="AR348" s="8">
        <v>46.45</v>
      </c>
      <c r="AS348" s="71" t="s">
        <v>1218</v>
      </c>
      <c r="AT348" s="13" t="s">
        <v>1466</v>
      </c>
      <c r="AU348" s="8">
        <v>1.5455691554470001</v>
      </c>
      <c r="AV348" s="8">
        <v>30.733333333333334</v>
      </c>
      <c r="AW348" s="58"/>
      <c r="AX348" s="71" t="s">
        <v>121</v>
      </c>
      <c r="AY348" s="8">
        <v>3.7924460553250583</v>
      </c>
      <c r="AZ348" s="71" t="s">
        <v>121</v>
      </c>
      <c r="BA348" s="8">
        <v>3.7924460553250583</v>
      </c>
      <c r="BB348" s="244" t="s">
        <v>3608</v>
      </c>
      <c r="BC348" s="8">
        <v>3</v>
      </c>
      <c r="BD348" s="71" t="s">
        <v>237</v>
      </c>
      <c r="BE348" s="8">
        <v>66.157074624251351</v>
      </c>
      <c r="BF348" s="62" t="s">
        <v>1466</v>
      </c>
      <c r="BG348" s="8">
        <v>1.3583076453928848</v>
      </c>
      <c r="BH348" s="244" t="s">
        <v>121</v>
      </c>
      <c r="BI348" s="62" t="s">
        <v>1466</v>
      </c>
      <c r="BJ348" s="8">
        <v>7.2462609132271041</v>
      </c>
      <c r="BK348" s="8">
        <v>12.666666666666666</v>
      </c>
      <c r="BL348" s="244" t="s">
        <v>121</v>
      </c>
      <c r="BM348" s="244" t="s">
        <v>237</v>
      </c>
      <c r="BN348" s="8">
        <v>6.762190272892977</v>
      </c>
      <c r="BO348" s="8">
        <v>21</v>
      </c>
      <c r="BP348" s="244" t="s">
        <v>121</v>
      </c>
      <c r="BQ348" s="51" t="s">
        <v>0</v>
      </c>
      <c r="BR348" s="8">
        <v>6.7078299872996467</v>
      </c>
      <c r="BS348" s="8">
        <v>17.666666666666668</v>
      </c>
      <c r="BT348" s="71" t="s">
        <v>1218</v>
      </c>
      <c r="BU348" s="62" t="s">
        <v>1466</v>
      </c>
      <c r="BV348" s="8">
        <v>3.9834816517434972</v>
      </c>
      <c r="BW348" s="8">
        <v>12.666666666666666</v>
      </c>
      <c r="BX348" s="71" t="s">
        <v>1218</v>
      </c>
      <c r="BY348" s="244" t="s">
        <v>237</v>
      </c>
      <c r="BZ348" s="8">
        <v>3.3884321249643499</v>
      </c>
      <c r="CA348" s="8">
        <v>21</v>
      </c>
      <c r="CB348" s="8"/>
      <c r="CC348" s="59" t="s">
        <v>4608</v>
      </c>
      <c r="CD348" s="59"/>
      <c r="CE348" s="555">
        <v>102.59347721404205</v>
      </c>
      <c r="CF348" s="555">
        <v>73.664833496128068</v>
      </c>
      <c r="CG348" s="555"/>
      <c r="CH348" s="555"/>
      <c r="CI348" s="408"/>
      <c r="CJ348" s="408"/>
      <c r="CK348" s="7"/>
      <c r="CL348" s="8"/>
      <c r="CM348" s="8"/>
      <c r="CN348" s="8"/>
    </row>
    <row r="349" spans="1:92" x14ac:dyDescent="0.45">
      <c r="A349" s="9">
        <v>321</v>
      </c>
      <c r="B349" s="9" t="s">
        <v>244</v>
      </c>
      <c r="C349" s="244" t="s">
        <v>1805</v>
      </c>
      <c r="D349" s="63"/>
      <c r="E349" s="246" t="s">
        <v>1900</v>
      </c>
      <c r="F349" s="57" t="s">
        <v>1901</v>
      </c>
      <c r="G349" s="224"/>
      <c r="H349" s="9"/>
      <c r="I349" s="60">
        <v>150.15700189951917</v>
      </c>
      <c r="J349" s="60">
        <v>80.610601019741864</v>
      </c>
      <c r="K349" s="60">
        <v>286.08860361908387</v>
      </c>
      <c r="L349" s="47">
        <v>2280.2997884779752</v>
      </c>
      <c r="M349" s="47">
        <v>2288.8932427477675</v>
      </c>
      <c r="N349" s="47">
        <v>2295.7913174955311</v>
      </c>
      <c r="O349" s="59">
        <v>21.334819286327715</v>
      </c>
      <c r="P349" s="59">
        <v>364.94746824189264</v>
      </c>
      <c r="Q349" s="59">
        <v>206.48587088866671</v>
      </c>
      <c r="R349" s="58"/>
      <c r="S349" s="55" t="s">
        <v>95</v>
      </c>
      <c r="T349" s="8">
        <v>10.009420113971151</v>
      </c>
      <c r="U349" s="71" t="s">
        <v>121</v>
      </c>
      <c r="V349" s="8">
        <v>11.009420113971149</v>
      </c>
      <c r="W349" s="71" t="s">
        <v>121</v>
      </c>
      <c r="X349" s="8">
        <v>10</v>
      </c>
      <c r="Y349" s="62" t="s">
        <v>112</v>
      </c>
      <c r="Z349" s="8">
        <v>113.61775142463938</v>
      </c>
      <c r="AA349" s="244" t="s">
        <v>218</v>
      </c>
      <c r="AB349" s="8">
        <v>35.036018082830871</v>
      </c>
      <c r="AC349" s="71" t="s">
        <v>121</v>
      </c>
      <c r="AD349" s="71" t="s">
        <v>218</v>
      </c>
      <c r="AE349" s="8">
        <v>17.10572109114451</v>
      </c>
      <c r="AF349" s="8">
        <v>6.7</v>
      </c>
      <c r="AG349" s="244" t="s">
        <v>121</v>
      </c>
      <c r="AH349" s="62" t="s">
        <v>112</v>
      </c>
      <c r="AI349" s="8">
        <v>16.211011055387743</v>
      </c>
      <c r="AJ349" s="8">
        <v>13.8</v>
      </c>
      <c r="AK349" s="71" t="s">
        <v>121</v>
      </c>
      <c r="AL349" s="72" t="s">
        <v>132</v>
      </c>
      <c r="AM349" s="8">
        <v>15.93101163163351</v>
      </c>
      <c r="AN349" s="8">
        <v>13.1</v>
      </c>
      <c r="AO349" s="55" t="s">
        <v>95</v>
      </c>
      <c r="AP349" s="244" t="s">
        <v>218</v>
      </c>
      <c r="AQ349" s="8">
        <v>15.22337934870392</v>
      </c>
      <c r="AR349" s="8">
        <v>7.2</v>
      </c>
      <c r="AS349" s="55" t="s">
        <v>95</v>
      </c>
      <c r="AT349" s="13" t="s">
        <v>112</v>
      </c>
      <c r="AU349" s="8">
        <v>14.439996794888573</v>
      </c>
      <c r="AV349" s="8">
        <v>14.8</v>
      </c>
      <c r="AW349" s="58"/>
      <c r="AX349" s="55" t="s">
        <v>95</v>
      </c>
      <c r="AY349" s="8">
        <v>8.8081640987749967</v>
      </c>
      <c r="AZ349" s="71" t="s">
        <v>121</v>
      </c>
      <c r="BA349" s="8">
        <v>4.513673844448749</v>
      </c>
      <c r="BB349" s="244" t="s">
        <v>121</v>
      </c>
      <c r="BC349" s="8">
        <v>3</v>
      </c>
      <c r="BD349" s="13" t="s">
        <v>112</v>
      </c>
      <c r="BE349" s="8">
        <v>147.40307685203121</v>
      </c>
      <c r="BF349" s="244" t="s">
        <v>218</v>
      </c>
      <c r="BG349" s="8">
        <v>1.9282399990764056</v>
      </c>
      <c r="BH349" s="244" t="s">
        <v>121</v>
      </c>
      <c r="BI349" s="62" t="s">
        <v>112</v>
      </c>
      <c r="BJ349" s="8">
        <v>9.6783510615902841</v>
      </c>
      <c r="BK349" s="8">
        <v>27.666666666666668</v>
      </c>
      <c r="BL349" s="244" t="s">
        <v>121</v>
      </c>
      <c r="BM349" s="244" t="s">
        <v>218</v>
      </c>
      <c r="BN349" s="8">
        <v>9.5799012480725256</v>
      </c>
      <c r="BO349" s="8">
        <v>14.333333333333334</v>
      </c>
      <c r="BP349" s="244" t="s">
        <v>121</v>
      </c>
      <c r="BQ349" s="72" t="s">
        <v>132</v>
      </c>
      <c r="BR349" s="8">
        <v>9.2586351044735551</v>
      </c>
      <c r="BS349" s="8">
        <v>26</v>
      </c>
      <c r="BT349" s="55" t="s">
        <v>95</v>
      </c>
      <c r="BU349" s="244" t="s">
        <v>218</v>
      </c>
      <c r="BV349" s="8">
        <v>6.4690806645185503</v>
      </c>
      <c r="BW349" s="8">
        <v>21</v>
      </c>
      <c r="BX349" s="55" t="s">
        <v>95</v>
      </c>
      <c r="BY349" s="62" t="s">
        <v>112</v>
      </c>
      <c r="BZ349" s="8">
        <v>6.4596406057487279</v>
      </c>
      <c r="CA349" s="8">
        <v>41</v>
      </c>
      <c r="CB349" s="8"/>
      <c r="CC349" s="59" t="s">
        <v>4609</v>
      </c>
      <c r="CD349" s="59" t="s">
        <v>4610</v>
      </c>
      <c r="CE349" s="555">
        <v>119.21797572582418</v>
      </c>
      <c r="CF349" s="555">
        <v>105.73546645335078</v>
      </c>
      <c r="CG349" s="555" t="s">
        <v>5689</v>
      </c>
      <c r="CH349" s="555"/>
      <c r="CI349" s="408">
        <v>206.48587088866671</v>
      </c>
      <c r="CJ349" s="408">
        <v>158.5252041222671</v>
      </c>
      <c r="CK349" s="7"/>
      <c r="CL349" s="8"/>
      <c r="CM349" s="8"/>
      <c r="CN349" s="8"/>
    </row>
    <row r="350" spans="1:92" x14ac:dyDescent="0.45">
      <c r="A350" s="9">
        <v>322</v>
      </c>
      <c r="B350" s="9" t="s">
        <v>856</v>
      </c>
      <c r="C350" s="78" t="s">
        <v>1873</v>
      </c>
      <c r="D350" s="244" t="s">
        <v>1805</v>
      </c>
      <c r="E350" s="78" t="s">
        <v>1793</v>
      </c>
      <c r="F350" s="61" t="s">
        <v>2032</v>
      </c>
      <c r="G350" s="246" t="s">
        <v>1804</v>
      </c>
      <c r="H350" s="9"/>
      <c r="I350" s="60">
        <v>105.90020133966088</v>
      </c>
      <c r="J350" s="60">
        <v>74.28820093976212</v>
      </c>
      <c r="K350" s="60">
        <v>134.35100169956979</v>
      </c>
      <c r="L350" s="47">
        <v>1057.9792760532446</v>
      </c>
      <c r="M350" s="47">
        <v>1037.6200548669788</v>
      </c>
      <c r="N350" s="47">
        <v>1021.6151253926139</v>
      </c>
      <c r="O350" s="59">
        <v>9.2662461685980144</v>
      </c>
      <c r="P350" s="59">
        <v>96.589340970253303</v>
      </c>
      <c r="Q350" s="59">
        <v>55.881209408779476</v>
      </c>
      <c r="R350" s="58"/>
      <c r="S350" s="68" t="s">
        <v>138</v>
      </c>
      <c r="T350" s="8">
        <v>7.3540120803796523</v>
      </c>
      <c r="U350" s="68" t="s">
        <v>138</v>
      </c>
      <c r="V350" s="8">
        <v>7.3540120803796523</v>
      </c>
      <c r="W350" s="13" t="s">
        <v>5463</v>
      </c>
      <c r="X350" s="8">
        <v>10</v>
      </c>
      <c r="Y350" s="73" t="s">
        <v>269</v>
      </c>
      <c r="Z350" s="8">
        <v>61.363114763606703</v>
      </c>
      <c r="AA350" s="73" t="s">
        <v>269</v>
      </c>
      <c r="AB350" s="8">
        <v>20.454371587868902</v>
      </c>
      <c r="AC350" s="68" t="s">
        <v>138</v>
      </c>
      <c r="AD350" s="69" t="s">
        <v>1490</v>
      </c>
      <c r="AE350" s="8">
        <v>10.423783181757116</v>
      </c>
      <c r="AF350" s="8">
        <v>8.5</v>
      </c>
      <c r="AG350" s="62" t="s">
        <v>127</v>
      </c>
      <c r="AH350" s="78" t="s">
        <v>1490</v>
      </c>
      <c r="AI350" s="8">
        <v>10.389076115053228</v>
      </c>
      <c r="AJ350" s="8">
        <v>8.5</v>
      </c>
      <c r="AK350" s="68" t="s">
        <v>138</v>
      </c>
      <c r="AL350" s="68" t="s">
        <v>269</v>
      </c>
      <c r="AM350" s="8">
        <v>10.377171966723324</v>
      </c>
      <c r="AN350" s="8">
        <v>13</v>
      </c>
      <c r="AO350" s="13" t="s">
        <v>127</v>
      </c>
      <c r="AP350" s="73" t="s">
        <v>269</v>
      </c>
      <c r="AQ350" s="8">
        <v>10.331785802572087</v>
      </c>
      <c r="AR350" s="8">
        <v>13</v>
      </c>
      <c r="AS350" s="68" t="s">
        <v>138</v>
      </c>
      <c r="AT350" s="13" t="s">
        <v>1494</v>
      </c>
      <c r="AU350" s="8">
        <v>9.9839725030305964</v>
      </c>
      <c r="AV350" s="8">
        <v>6.7</v>
      </c>
      <c r="AW350" s="58"/>
      <c r="AX350" s="68" t="s">
        <v>138</v>
      </c>
      <c r="AY350" s="8">
        <v>5.9561294226961294</v>
      </c>
      <c r="AZ350" s="13" t="s">
        <v>127</v>
      </c>
      <c r="BA350" s="8">
        <v>3.0650539261233871</v>
      </c>
      <c r="BB350" s="73" t="s">
        <v>138</v>
      </c>
      <c r="BC350" s="8">
        <v>3</v>
      </c>
      <c r="BD350" s="68" t="s">
        <v>269</v>
      </c>
      <c r="BE350" s="8">
        <v>79.472049192688715</v>
      </c>
      <c r="BF350" s="78" t="s">
        <v>1490</v>
      </c>
      <c r="BG350" s="8">
        <v>1.1180287605991397</v>
      </c>
      <c r="BH350" s="73" t="s">
        <v>138</v>
      </c>
      <c r="BI350" s="78" t="s">
        <v>1490</v>
      </c>
      <c r="BJ350" s="8">
        <v>6.0306199934718894</v>
      </c>
      <c r="BK350" s="8">
        <v>21</v>
      </c>
      <c r="BL350" s="73" t="s">
        <v>138</v>
      </c>
      <c r="BM350" s="73" t="s">
        <v>269</v>
      </c>
      <c r="BN350" s="8">
        <v>5.9201410375534742</v>
      </c>
      <c r="BO350" s="8">
        <v>26</v>
      </c>
      <c r="BP350" s="73" t="s">
        <v>138</v>
      </c>
      <c r="BQ350" s="13" t="s">
        <v>1494</v>
      </c>
      <c r="BR350" s="8">
        <v>5.4814082416443926</v>
      </c>
      <c r="BS350" s="8">
        <v>14.333333333333334</v>
      </c>
      <c r="BT350" s="13" t="s">
        <v>127</v>
      </c>
      <c r="BU350" s="78" t="s">
        <v>1490</v>
      </c>
      <c r="BV350" s="8">
        <v>5.1301078522467742</v>
      </c>
      <c r="BW350" s="8">
        <v>31</v>
      </c>
      <c r="BX350" s="13" t="s">
        <v>127</v>
      </c>
      <c r="BY350" s="73" t="s">
        <v>269</v>
      </c>
      <c r="BZ350" s="8">
        <v>5.0496512057744347</v>
      </c>
      <c r="CA350" s="8">
        <v>38.5</v>
      </c>
      <c r="CB350" s="8"/>
      <c r="CC350" s="59" t="s">
        <v>5690</v>
      </c>
      <c r="CD350" s="59"/>
      <c r="CE350" s="555">
        <v>55.881209408779476</v>
      </c>
      <c r="CF350" s="555">
        <v>38.815951947900224</v>
      </c>
      <c r="CG350" s="555"/>
      <c r="CH350" s="555"/>
      <c r="CI350" s="408"/>
      <c r="CJ350" s="408"/>
      <c r="CK350" s="7"/>
      <c r="CL350" s="8"/>
      <c r="CM350" s="8"/>
      <c r="CN350" s="8"/>
    </row>
    <row r="351" spans="1:92" x14ac:dyDescent="0.45">
      <c r="A351" s="9">
        <v>323</v>
      </c>
      <c r="B351" s="9" t="s">
        <v>854</v>
      </c>
      <c r="C351" s="78" t="s">
        <v>1873</v>
      </c>
      <c r="D351" s="244" t="s">
        <v>1805</v>
      </c>
      <c r="E351" s="78" t="s">
        <v>1793</v>
      </c>
      <c r="F351" s="61" t="s">
        <v>2032</v>
      </c>
      <c r="G351" s="246" t="s">
        <v>1804</v>
      </c>
      <c r="H351" s="9"/>
      <c r="I351" s="60">
        <v>165.17270208947107</v>
      </c>
      <c r="J351" s="60">
        <v>119.33530150961786</v>
      </c>
      <c r="K351" s="60">
        <v>147.78610186952676</v>
      </c>
      <c r="L351" s="47">
        <v>2193.5095921027628</v>
      </c>
      <c r="M351" s="47">
        <v>2039.6729428511942</v>
      </c>
      <c r="N351" s="47">
        <v>1924.4087919498022</v>
      </c>
      <c r="O351" s="59">
        <v>15.672059389402804</v>
      </c>
      <c r="P351" s="59">
        <v>300.75735943315578</v>
      </c>
      <c r="Q351" s="59">
        <v>201.44882090505808</v>
      </c>
      <c r="R351" s="58"/>
      <c r="S351" s="53" t="s">
        <v>53</v>
      </c>
      <c r="T351" s="8">
        <v>13.387952656710331</v>
      </c>
      <c r="U351" s="68" t="s">
        <v>138</v>
      </c>
      <c r="V351" s="8">
        <v>10.910362125368264</v>
      </c>
      <c r="W351" s="68" t="s">
        <v>138</v>
      </c>
      <c r="X351" s="8">
        <v>10</v>
      </c>
      <c r="Y351" s="73" t="s">
        <v>48</v>
      </c>
      <c r="Z351" s="8">
        <v>159.56579400589223</v>
      </c>
      <c r="AA351" s="73" t="s">
        <v>48</v>
      </c>
      <c r="AB351" s="8">
        <v>39.891448501473057</v>
      </c>
      <c r="AC351" s="68" t="s">
        <v>138</v>
      </c>
      <c r="AD351" s="68" t="s">
        <v>48</v>
      </c>
      <c r="AE351" s="8">
        <v>19.19067251854106</v>
      </c>
      <c r="AF351" s="8">
        <v>14</v>
      </c>
      <c r="AG351" s="73" t="s">
        <v>138</v>
      </c>
      <c r="AH351" s="78" t="s">
        <v>79</v>
      </c>
      <c r="AI351" s="8">
        <v>18.297697868296936</v>
      </c>
      <c r="AJ351" s="8">
        <v>13.6</v>
      </c>
      <c r="AK351" s="68" t="s">
        <v>138</v>
      </c>
      <c r="AL351" s="69" t="s">
        <v>153</v>
      </c>
      <c r="AM351" s="8">
        <v>17.983189753549297</v>
      </c>
      <c r="AN351" s="8">
        <v>8.6</v>
      </c>
      <c r="AO351" s="68" t="s">
        <v>138</v>
      </c>
      <c r="AP351" s="77" t="s">
        <v>9</v>
      </c>
      <c r="AQ351" s="8">
        <v>17.366379404980311</v>
      </c>
      <c r="AR351" s="8">
        <v>14.9</v>
      </c>
      <c r="AS351" s="53" t="s">
        <v>53</v>
      </c>
      <c r="AT351" s="68" t="s">
        <v>48</v>
      </c>
      <c r="AU351" s="8">
        <v>17.261489445470325</v>
      </c>
      <c r="AV351" s="8">
        <v>17</v>
      </c>
      <c r="AW351" s="58"/>
      <c r="AX351" s="53" t="s">
        <v>53</v>
      </c>
      <c r="AY351" s="8">
        <v>10.662603072234058</v>
      </c>
      <c r="AZ351" s="68" t="s">
        <v>138</v>
      </c>
      <c r="BA351" s="8">
        <v>4.3650412288936229</v>
      </c>
      <c r="BB351" s="73" t="s">
        <v>138</v>
      </c>
      <c r="BC351" s="8">
        <v>3</v>
      </c>
      <c r="BD351" s="68" t="s">
        <v>48</v>
      </c>
      <c r="BE351" s="8">
        <v>168.48511991872368</v>
      </c>
      <c r="BF351" s="73" t="s">
        <v>48</v>
      </c>
      <c r="BG351" s="8">
        <v>3.0633658167040672</v>
      </c>
      <c r="BH351" s="73" t="s">
        <v>138</v>
      </c>
      <c r="BI351" s="73" t="s">
        <v>48</v>
      </c>
      <c r="BJ351" s="8">
        <v>12.854010816298626</v>
      </c>
      <c r="BK351" s="8">
        <v>19.333333333333332</v>
      </c>
      <c r="BL351" s="73" t="s">
        <v>138</v>
      </c>
      <c r="BM351" s="78" t="s">
        <v>79</v>
      </c>
      <c r="BN351" s="8">
        <v>11.037244519784121</v>
      </c>
      <c r="BO351" s="8">
        <v>22.666666666666668</v>
      </c>
      <c r="BP351" s="56" t="s">
        <v>53</v>
      </c>
      <c r="BQ351" s="68" t="s">
        <v>48</v>
      </c>
      <c r="BR351" s="8">
        <v>10.266505862813599</v>
      </c>
      <c r="BS351" s="8">
        <v>24.571428571428569</v>
      </c>
      <c r="BT351" s="68" t="s">
        <v>138</v>
      </c>
      <c r="BU351" s="78" t="s">
        <v>153</v>
      </c>
      <c r="BV351" s="8">
        <v>10.188465141199575</v>
      </c>
      <c r="BW351" s="8">
        <v>19.333333333333332</v>
      </c>
      <c r="BX351" s="68" t="s">
        <v>138</v>
      </c>
      <c r="BY351" s="77" t="s">
        <v>9</v>
      </c>
      <c r="BZ351" s="8">
        <v>10.064258456905938</v>
      </c>
      <c r="CA351" s="8">
        <v>27.666666666666668</v>
      </c>
      <c r="CB351" s="8"/>
      <c r="CC351" s="59" t="s">
        <v>4611</v>
      </c>
      <c r="CD351" s="59" t="s">
        <v>4612</v>
      </c>
      <c r="CE351" s="555">
        <v>121.34892474569583</v>
      </c>
      <c r="CF351" s="555">
        <v>109.61215891516717</v>
      </c>
      <c r="CG351" s="555" t="s">
        <v>5691</v>
      </c>
      <c r="CH351" s="555"/>
      <c r="CI351" s="408">
        <v>201.44882090505808</v>
      </c>
      <c r="CJ351" s="408">
        <v>156.81736154658651</v>
      </c>
      <c r="CK351" s="7"/>
      <c r="CL351" s="8"/>
      <c r="CM351" s="8"/>
      <c r="CN351" s="8"/>
    </row>
    <row r="352" spans="1:92" x14ac:dyDescent="0.45">
      <c r="A352" s="9">
        <v>324</v>
      </c>
      <c r="B352" s="9" t="s">
        <v>852</v>
      </c>
      <c r="C352" s="73" t="s">
        <v>1802</v>
      </c>
      <c r="D352" s="63"/>
      <c r="E352" s="78" t="s">
        <v>1897</v>
      </c>
      <c r="F352" s="245" t="s">
        <v>1898</v>
      </c>
      <c r="G352" s="224"/>
      <c r="H352" s="9"/>
      <c r="I352" s="60">
        <v>131.1898016595799</v>
      </c>
      <c r="J352" s="60">
        <v>172.28540217944831</v>
      </c>
      <c r="K352" s="60">
        <v>147.78610186952676</v>
      </c>
      <c r="L352" s="47">
        <v>2093.3464630714634</v>
      </c>
      <c r="M352" s="47">
        <v>2234.5398304454948</v>
      </c>
      <c r="N352" s="47">
        <v>2354.3210745416386</v>
      </c>
      <c r="O352" s="59">
        <v>21.603914945365936</v>
      </c>
      <c r="P352" s="59">
        <v>355.9484689702939</v>
      </c>
      <c r="Q352" s="59">
        <v>234.77757211032809</v>
      </c>
      <c r="R352" s="58"/>
      <c r="S352" s="68" t="s">
        <v>36</v>
      </c>
      <c r="T352" s="8">
        <v>12.019943339404712</v>
      </c>
      <c r="U352" s="68" t="s">
        <v>36</v>
      </c>
      <c r="V352" s="8">
        <v>10.927221217640646</v>
      </c>
      <c r="W352" s="68" t="s">
        <v>138</v>
      </c>
      <c r="X352" s="8">
        <v>10</v>
      </c>
      <c r="Y352" s="73" t="s">
        <v>48</v>
      </c>
      <c r="Z352" s="8">
        <v>126.94220959319669</v>
      </c>
      <c r="AA352" s="73" t="s">
        <v>48</v>
      </c>
      <c r="AB352" s="8">
        <v>31.735552398299173</v>
      </c>
      <c r="AC352" s="68" t="s">
        <v>36</v>
      </c>
      <c r="AD352" s="68" t="s">
        <v>48</v>
      </c>
      <c r="AE352" s="8">
        <v>16.476109532482919</v>
      </c>
      <c r="AF352" s="8">
        <v>15</v>
      </c>
      <c r="AG352" s="73" t="s">
        <v>138</v>
      </c>
      <c r="AH352" s="73" t="s">
        <v>48</v>
      </c>
      <c r="AI352" s="8">
        <v>15.404006470638903</v>
      </c>
      <c r="AJ352" s="8">
        <v>14</v>
      </c>
      <c r="AK352" s="68" t="s">
        <v>36</v>
      </c>
      <c r="AL352" s="70" t="s">
        <v>9</v>
      </c>
      <c r="AM352" s="8">
        <v>15.04844370362698</v>
      </c>
      <c r="AN352" s="8">
        <v>15.900000000000002</v>
      </c>
      <c r="AO352" s="68" t="s">
        <v>36</v>
      </c>
      <c r="AP352" s="78" t="s">
        <v>79</v>
      </c>
      <c r="AQ352" s="8">
        <v>14.591253051763907</v>
      </c>
      <c r="AR352" s="8">
        <v>14.600000000000001</v>
      </c>
      <c r="AS352" s="68" t="s">
        <v>138</v>
      </c>
      <c r="AT352" s="70" t="s">
        <v>9</v>
      </c>
      <c r="AU352" s="8">
        <v>13.945282046266433</v>
      </c>
      <c r="AV352" s="8">
        <v>14.9</v>
      </c>
      <c r="AW352" s="58"/>
      <c r="AX352" s="68" t="s">
        <v>36</v>
      </c>
      <c r="AY352" s="8">
        <v>10.209524076502509</v>
      </c>
      <c r="AZ352" s="68" t="s">
        <v>138</v>
      </c>
      <c r="BA352" s="8">
        <v>3.5698413588341698</v>
      </c>
      <c r="BB352" s="73" t="s">
        <v>36</v>
      </c>
      <c r="BC352" s="8">
        <v>3.3333333333333002</v>
      </c>
      <c r="BD352" s="68" t="s">
        <v>48</v>
      </c>
      <c r="BE352" s="8">
        <v>134.02645888281401</v>
      </c>
      <c r="BF352" s="73" t="s">
        <v>48</v>
      </c>
      <c r="BG352" s="8">
        <v>2.4368447069602546</v>
      </c>
      <c r="BH352" s="73" t="s">
        <v>36</v>
      </c>
      <c r="BI352" s="73" t="s">
        <v>48</v>
      </c>
      <c r="BJ352" s="8">
        <v>10.867362360204448</v>
      </c>
      <c r="BK352" s="8">
        <v>17.5</v>
      </c>
      <c r="BL352" s="73" t="s">
        <v>138</v>
      </c>
      <c r="BM352" s="73" t="s">
        <v>48</v>
      </c>
      <c r="BN352" s="8">
        <v>10.317597437660714</v>
      </c>
      <c r="BO352" s="8">
        <v>19.333333333333332</v>
      </c>
      <c r="BP352" s="73" t="s">
        <v>36</v>
      </c>
      <c r="BQ352" s="70" t="s">
        <v>9</v>
      </c>
      <c r="BR352" s="8">
        <v>8.4234499692044196</v>
      </c>
      <c r="BS352" s="8">
        <v>25</v>
      </c>
      <c r="BT352" s="68" t="s">
        <v>36</v>
      </c>
      <c r="BU352" s="78" t="s">
        <v>79</v>
      </c>
      <c r="BV352" s="8">
        <v>8.2775586239872503</v>
      </c>
      <c r="BW352" s="8">
        <v>20.5</v>
      </c>
      <c r="BX352" s="68" t="s">
        <v>138</v>
      </c>
      <c r="BY352" s="77" t="s">
        <v>9</v>
      </c>
      <c r="BZ352" s="8">
        <v>8.1002105850723467</v>
      </c>
      <c r="CA352" s="8">
        <v>27.666666666666668</v>
      </c>
      <c r="CB352" s="8"/>
      <c r="CC352" s="59" t="s">
        <v>4613</v>
      </c>
      <c r="CD352" s="59" t="s">
        <v>4614</v>
      </c>
      <c r="CE352" s="555">
        <v>153.32952282335594</v>
      </c>
      <c r="CF352" s="555">
        <v>137.98064640035227</v>
      </c>
      <c r="CG352" s="555" t="s">
        <v>5692</v>
      </c>
      <c r="CH352" s="555"/>
      <c r="CI352" s="408">
        <v>234.77757211032809</v>
      </c>
      <c r="CJ352" s="408">
        <v>185.12605031778261</v>
      </c>
      <c r="CK352" s="7"/>
      <c r="CL352" s="8"/>
      <c r="CM352" s="8"/>
      <c r="CN352" s="8"/>
    </row>
    <row r="353" spans="1:92" x14ac:dyDescent="0.45">
      <c r="A353" s="9">
        <v>325</v>
      </c>
      <c r="B353" s="9" t="s">
        <v>849</v>
      </c>
      <c r="C353" s="224" t="s">
        <v>1800</v>
      </c>
      <c r="D353" s="63"/>
      <c r="E353" s="245" t="s">
        <v>1938</v>
      </c>
      <c r="F353" s="56" t="s">
        <v>1871</v>
      </c>
      <c r="G353" s="224"/>
      <c r="H353" s="9"/>
      <c r="I353" s="60">
        <v>110.64200139964571</v>
      </c>
      <c r="J353" s="60">
        <v>108.27110136965329</v>
      </c>
      <c r="K353" s="60">
        <v>134.35100169956979</v>
      </c>
      <c r="L353" s="47">
        <v>1334.4329430169835</v>
      </c>
      <c r="M353" s="47">
        <v>1373.3534547554757</v>
      </c>
      <c r="N353" s="47">
        <v>1405.3056099740149</v>
      </c>
      <c r="O353" s="59">
        <v>13.090955422011339</v>
      </c>
      <c r="P353" s="59">
        <v>155.78563641405452</v>
      </c>
      <c r="Q353" s="59">
        <v>66.773606984294133</v>
      </c>
      <c r="R353" s="58"/>
      <c r="S353" s="55" t="s">
        <v>95</v>
      </c>
      <c r="T353" s="8">
        <v>8.9662241007744914</v>
      </c>
      <c r="U353" s="55" t="s">
        <v>95</v>
      </c>
      <c r="V353" s="8">
        <v>8.1511128188859008</v>
      </c>
      <c r="W353" s="55" t="s">
        <v>95</v>
      </c>
      <c r="X353" s="8">
        <v>9.0909999999999993</v>
      </c>
      <c r="Y353" s="75" t="s">
        <v>73</v>
      </c>
      <c r="Z353" s="8">
        <v>56.321000699822854</v>
      </c>
      <c r="AA353" s="75" t="s">
        <v>73</v>
      </c>
      <c r="AB353" s="8">
        <v>18.773666899940952</v>
      </c>
      <c r="AC353" s="55" t="s">
        <v>95</v>
      </c>
      <c r="AD353" s="66" t="s">
        <v>73</v>
      </c>
      <c r="AE353" s="8">
        <v>11.90024955337592</v>
      </c>
      <c r="AF353" s="8">
        <v>8.5</v>
      </c>
      <c r="AG353" s="224" t="s">
        <v>95</v>
      </c>
      <c r="AH353" s="224" t="s">
        <v>1502</v>
      </c>
      <c r="AI353" s="8">
        <v>10.609282884106166</v>
      </c>
      <c r="AJ353" s="8">
        <v>8.7000000000000011</v>
      </c>
      <c r="AK353" s="55" t="s">
        <v>95</v>
      </c>
      <c r="AL353" s="55" t="s">
        <v>772</v>
      </c>
      <c r="AM353" s="8">
        <v>10.575585309598136</v>
      </c>
      <c r="AN353" s="8">
        <v>8.1000000000000014</v>
      </c>
      <c r="AO353" s="71" t="s">
        <v>1218</v>
      </c>
      <c r="AP353" s="75" t="s">
        <v>73</v>
      </c>
      <c r="AQ353" s="8">
        <v>1.758291907023197</v>
      </c>
      <c r="AR353" s="8">
        <v>46.25</v>
      </c>
      <c r="AS353" s="71" t="s">
        <v>1218</v>
      </c>
      <c r="AT353" s="55" t="s">
        <v>1502</v>
      </c>
      <c r="AU353" s="8">
        <v>1.5601644905888306</v>
      </c>
      <c r="AV353" s="8">
        <v>46.45</v>
      </c>
      <c r="AW353" s="58"/>
      <c r="AX353" s="55" t="s">
        <v>95</v>
      </c>
      <c r="AY353" s="8">
        <v>7.9040608873378924</v>
      </c>
      <c r="AZ353" s="55" t="s">
        <v>95</v>
      </c>
      <c r="BA353" s="8">
        <v>2.6346869624459641</v>
      </c>
      <c r="BB353" s="244" t="s">
        <v>1218</v>
      </c>
      <c r="BC353" s="8">
        <v>3</v>
      </c>
      <c r="BD353" s="66" t="s">
        <v>73</v>
      </c>
      <c r="BE353" s="8">
        <v>72.917300909769708</v>
      </c>
      <c r="BF353" s="75" t="s">
        <v>73</v>
      </c>
      <c r="BG353" s="8">
        <v>1.3257691074503584</v>
      </c>
      <c r="BH353" s="224" t="s">
        <v>95</v>
      </c>
      <c r="BI353" s="75" t="s">
        <v>73</v>
      </c>
      <c r="BJ353" s="8">
        <v>5.1007435921766211</v>
      </c>
      <c r="BK353" s="8">
        <v>28.5</v>
      </c>
      <c r="BL353" s="224" t="s">
        <v>95</v>
      </c>
      <c r="BM353" s="224" t="s">
        <v>1502</v>
      </c>
      <c r="BN353" s="8">
        <v>4.5306819883092091</v>
      </c>
      <c r="BO353" s="8">
        <v>31</v>
      </c>
      <c r="BP353" s="224" t="s">
        <v>95</v>
      </c>
      <c r="BQ353" s="55" t="s">
        <v>772</v>
      </c>
      <c r="BR353" s="8">
        <v>4.3941876534139723</v>
      </c>
      <c r="BS353" s="8">
        <v>28.5</v>
      </c>
      <c r="BT353" s="71" t="s">
        <v>1218</v>
      </c>
      <c r="BU353" s="75" t="s">
        <v>73</v>
      </c>
      <c r="BV353" s="8">
        <v>4.0086534953329158</v>
      </c>
      <c r="BW353" s="8">
        <v>19.333333333333332</v>
      </c>
      <c r="BX353" s="71" t="s">
        <v>1218</v>
      </c>
      <c r="BY353" s="224" t="s">
        <v>1502</v>
      </c>
      <c r="BZ353" s="8">
        <v>3.162406322105074</v>
      </c>
      <c r="CA353" s="8">
        <v>21</v>
      </c>
      <c r="CB353" s="8"/>
      <c r="CC353" s="59" t="s">
        <v>4615</v>
      </c>
      <c r="CD353" s="59"/>
      <c r="CE353" s="555">
        <v>66.773606984294133</v>
      </c>
      <c r="CF353" s="555">
        <v>49.269827392026208</v>
      </c>
      <c r="CG353" s="555"/>
      <c r="CH353" s="555"/>
      <c r="CI353" s="408"/>
      <c r="CJ353" s="408"/>
      <c r="CK353" s="7"/>
      <c r="CL353" s="8"/>
      <c r="CM353" s="8"/>
      <c r="CN353" s="8"/>
    </row>
    <row r="354" spans="1:92" x14ac:dyDescent="0.45">
      <c r="A354" s="9">
        <v>326</v>
      </c>
      <c r="B354" s="9" t="s">
        <v>75</v>
      </c>
      <c r="C354" s="224" t="s">
        <v>1800</v>
      </c>
      <c r="D354" s="63"/>
      <c r="E354" s="245" t="s">
        <v>1938</v>
      </c>
      <c r="F354" s="56" t="s">
        <v>1871</v>
      </c>
      <c r="G354" s="224"/>
      <c r="H354" s="9"/>
      <c r="I354" s="60">
        <v>146.99580185952928</v>
      </c>
      <c r="J354" s="60">
        <v>160.43090202948628</v>
      </c>
      <c r="K354" s="60">
        <v>162.01150204948121</v>
      </c>
      <c r="L354" s="47">
        <v>2369.8555136527657</v>
      </c>
      <c r="M354" s="47">
        <v>2443.9512404088173</v>
      </c>
      <c r="N354" s="47">
        <v>2504.8923806843304</v>
      </c>
      <c r="O354" s="59">
        <v>22.396685647825311</v>
      </c>
      <c r="P354" s="59">
        <v>390.22753577209846</v>
      </c>
      <c r="Q354" s="59">
        <v>204.94888632701841</v>
      </c>
      <c r="R354" s="58"/>
      <c r="S354" s="55" t="s">
        <v>34</v>
      </c>
      <c r="T354" s="8">
        <v>11.583697733886108</v>
      </c>
      <c r="U354" s="55" t="s">
        <v>34</v>
      </c>
      <c r="V354" s="8">
        <v>10.530634303532825</v>
      </c>
      <c r="W354" s="49" t="s">
        <v>74</v>
      </c>
      <c r="X354" s="8">
        <v>13.635999999999999</v>
      </c>
      <c r="Y354" s="224" t="s">
        <v>82</v>
      </c>
      <c r="Z354" s="8">
        <v>80.37773300414581</v>
      </c>
      <c r="AA354" s="224" t="s">
        <v>82</v>
      </c>
      <c r="AB354" s="8">
        <v>28.706333215766364</v>
      </c>
      <c r="AC354" s="55" t="s">
        <v>34</v>
      </c>
      <c r="AD354" s="55" t="s">
        <v>82</v>
      </c>
      <c r="AE354" s="8">
        <v>17.423450143838092</v>
      </c>
      <c r="AF354" s="8">
        <v>7.3833333333333337</v>
      </c>
      <c r="AG354" s="224" t="s">
        <v>34</v>
      </c>
      <c r="AH354" s="75" t="s">
        <v>73</v>
      </c>
      <c r="AI354" s="8">
        <v>16.188568108258035</v>
      </c>
      <c r="AJ354" s="8">
        <v>7.5833333333333339</v>
      </c>
      <c r="AK354" s="49" t="s">
        <v>74</v>
      </c>
      <c r="AL354" s="55" t="s">
        <v>82</v>
      </c>
      <c r="AM354" s="8">
        <v>15.975851533827274</v>
      </c>
      <c r="AN354" s="8">
        <v>6.4666666666666668</v>
      </c>
      <c r="AO354" s="49" t="s">
        <v>74</v>
      </c>
      <c r="AP354" s="75" t="s">
        <v>73</v>
      </c>
      <c r="AQ354" s="8">
        <v>14.614601176655281</v>
      </c>
      <c r="AR354" s="8">
        <v>6.666666666666667</v>
      </c>
      <c r="AS354" s="55" t="s">
        <v>34</v>
      </c>
      <c r="AT354" s="55" t="s">
        <v>772</v>
      </c>
      <c r="AU354" s="8">
        <v>14.22513631934422</v>
      </c>
      <c r="AV354" s="8">
        <v>7.1833333333333345</v>
      </c>
      <c r="AW354" s="58"/>
      <c r="AX354" s="55" t="s">
        <v>34</v>
      </c>
      <c r="AY354" s="8">
        <v>10.172538036034627</v>
      </c>
      <c r="AZ354" s="55" t="s">
        <v>34</v>
      </c>
      <c r="BA354" s="8">
        <v>3.3908460120115422</v>
      </c>
      <c r="BB354" s="246" t="s">
        <v>74</v>
      </c>
      <c r="BC354" s="8">
        <v>3.6666666666666998</v>
      </c>
      <c r="BD354" s="55" t="s">
        <v>82</v>
      </c>
      <c r="BE354" s="8">
        <v>104.19105290538955</v>
      </c>
      <c r="BF354" s="224" t="s">
        <v>82</v>
      </c>
      <c r="BG354" s="8">
        <v>1.894382780097992</v>
      </c>
      <c r="BH354" s="224" t="s">
        <v>34</v>
      </c>
      <c r="BI354" s="224" t="s">
        <v>82</v>
      </c>
      <c r="BJ354" s="8">
        <v>9.1508578344902869</v>
      </c>
      <c r="BK354" s="8">
        <v>17.5</v>
      </c>
      <c r="BL354" s="224" t="s">
        <v>34</v>
      </c>
      <c r="BM354" s="75" t="s">
        <v>73</v>
      </c>
      <c r="BN354" s="8">
        <v>8.7140703089648266</v>
      </c>
      <c r="BO354" s="8">
        <v>17.5</v>
      </c>
      <c r="BP354" s="246" t="s">
        <v>74</v>
      </c>
      <c r="BQ354" s="55" t="s">
        <v>82</v>
      </c>
      <c r="BR354" s="8">
        <v>8.3173669192226907</v>
      </c>
      <c r="BS354" s="8">
        <v>16</v>
      </c>
      <c r="BT354" s="49" t="s">
        <v>74</v>
      </c>
      <c r="BU354" s="75" t="s">
        <v>73</v>
      </c>
      <c r="BV354" s="8">
        <v>7.839630563179222</v>
      </c>
      <c r="BW354" s="8">
        <v>16</v>
      </c>
      <c r="BX354" s="55" t="s">
        <v>34</v>
      </c>
      <c r="BY354" s="224" t="s">
        <v>772</v>
      </c>
      <c r="BZ354" s="8">
        <v>7.1853139696257236</v>
      </c>
      <c r="CA354" s="8">
        <v>17.5</v>
      </c>
      <c r="CB354" s="8"/>
      <c r="CC354" s="59" t="s">
        <v>4617</v>
      </c>
      <c r="CD354" s="59" t="s">
        <v>4618</v>
      </c>
      <c r="CE354" s="555">
        <v>110.99742158297492</v>
      </c>
      <c r="CF354" s="555">
        <v>100.47740521925772</v>
      </c>
      <c r="CG354" s="555" t="s">
        <v>4616</v>
      </c>
      <c r="CH354" s="555"/>
      <c r="CI354" s="408">
        <v>204.94888632701841</v>
      </c>
      <c r="CJ354" s="408">
        <v>163.82106008188521</v>
      </c>
      <c r="CK354" s="7"/>
      <c r="CL354" s="8"/>
      <c r="CM354" s="8"/>
      <c r="CN354" s="8"/>
    </row>
    <row r="355" spans="1:92" x14ac:dyDescent="0.45">
      <c r="A355" s="9">
        <v>327</v>
      </c>
      <c r="B355" s="9" t="s">
        <v>844</v>
      </c>
      <c r="C355" s="62" t="s">
        <v>1790</v>
      </c>
      <c r="D355" s="63"/>
      <c r="E355" s="56" t="s">
        <v>1798</v>
      </c>
      <c r="F355" s="75"/>
      <c r="G355" s="75" t="s">
        <v>1789</v>
      </c>
      <c r="H355" s="9"/>
      <c r="I355" s="60">
        <v>103.52930130966848</v>
      </c>
      <c r="J355" s="60">
        <v>103.52930130966848</v>
      </c>
      <c r="K355" s="60">
        <v>134.35100169956979</v>
      </c>
      <c r="L355" s="47">
        <v>1220.9991990000062</v>
      </c>
      <c r="M355" s="47">
        <v>1275.2000370187241</v>
      </c>
      <c r="N355" s="47">
        <v>1320.2879718054685</v>
      </c>
      <c r="O355" s="59">
        <v>12.571416417335895</v>
      </c>
      <c r="P355" s="59">
        <v>113.12430319040837</v>
      </c>
      <c r="Q355" s="59">
        <v>64.537691191532716</v>
      </c>
      <c r="R355" s="58"/>
      <c r="S355" s="65" t="s">
        <v>265</v>
      </c>
      <c r="T355" s="8">
        <v>4.6235255458383966</v>
      </c>
      <c r="U355" s="65" t="s">
        <v>265</v>
      </c>
      <c r="V355" s="8">
        <v>6.6050364940548523</v>
      </c>
      <c r="W355" s="55" t="s">
        <v>1483</v>
      </c>
      <c r="X355" s="8">
        <v>13.333</v>
      </c>
      <c r="Y355" s="78" t="s">
        <v>1476</v>
      </c>
      <c r="Z355" s="8">
        <v>52.764650654834242</v>
      </c>
      <c r="AA355" s="54" t="s">
        <v>1474</v>
      </c>
      <c r="AB355" s="8">
        <v>11.636017330744989</v>
      </c>
      <c r="AC355" s="65" t="s">
        <v>265</v>
      </c>
      <c r="AD355" s="69" t="s">
        <v>1476</v>
      </c>
      <c r="AE355" s="8">
        <v>8.9985328172258097</v>
      </c>
      <c r="AF355" s="8">
        <v>9.0749999999999993</v>
      </c>
      <c r="AG355" s="224" t="s">
        <v>1483</v>
      </c>
      <c r="AH355" s="78" t="s">
        <v>1476</v>
      </c>
      <c r="AI355" s="8">
        <v>8.8983555011207045</v>
      </c>
      <c r="AJ355" s="8">
        <v>8.4499999999999993</v>
      </c>
      <c r="AK355" s="65" t="s">
        <v>265</v>
      </c>
      <c r="AL355" s="50" t="s">
        <v>1474</v>
      </c>
      <c r="AM355" s="8">
        <v>8.7303353293562953</v>
      </c>
      <c r="AN355" s="8">
        <v>7.5750000000000002</v>
      </c>
      <c r="AO355" s="55" t="s">
        <v>1483</v>
      </c>
      <c r="AP355" s="54" t="s">
        <v>1474</v>
      </c>
      <c r="AQ355" s="8">
        <v>8.5844185306503107</v>
      </c>
      <c r="AR355" s="8">
        <v>6.95</v>
      </c>
      <c r="AS355" s="65" t="s">
        <v>265</v>
      </c>
      <c r="AT355" s="72" t="s">
        <v>69</v>
      </c>
      <c r="AU355" s="8">
        <v>8.2557876944601389</v>
      </c>
      <c r="AV355" s="8">
        <v>6.2166666666666668</v>
      </c>
      <c r="AW355" s="58"/>
      <c r="AX355" s="65" t="s">
        <v>265</v>
      </c>
      <c r="AY355" s="8">
        <v>4.3647022925642256</v>
      </c>
      <c r="AZ355" s="65" t="s">
        <v>265</v>
      </c>
      <c r="BA355" s="8">
        <v>2.1823511462821128</v>
      </c>
      <c r="BB355" s="224" t="s">
        <v>1483</v>
      </c>
      <c r="BC355" s="8">
        <v>4.5</v>
      </c>
      <c r="BD355" s="69" t="s">
        <v>1476</v>
      </c>
      <c r="BE355" s="8">
        <v>68.294045851284523</v>
      </c>
      <c r="BF355" s="247" t="s">
        <v>69</v>
      </c>
      <c r="BG355" s="8">
        <v>0.91947616690601575</v>
      </c>
      <c r="BH355" s="224" t="s">
        <v>1483</v>
      </c>
      <c r="BI355" s="247" t="s">
        <v>69</v>
      </c>
      <c r="BJ355" s="8">
        <v>5.1336849444057622</v>
      </c>
      <c r="BK355" s="8">
        <v>11</v>
      </c>
      <c r="BL355" s="224" t="s">
        <v>1483</v>
      </c>
      <c r="BM355" s="78" t="s">
        <v>1476</v>
      </c>
      <c r="BN355" s="8">
        <v>5.0659888917434523</v>
      </c>
      <c r="BO355" s="8">
        <v>18.777777777777779</v>
      </c>
      <c r="BP355" s="74" t="s">
        <v>265</v>
      </c>
      <c r="BQ355" s="72" t="s">
        <v>69</v>
      </c>
      <c r="BR355" s="8">
        <v>5.0107896468122179</v>
      </c>
      <c r="BS355" s="8">
        <v>13.857142857142858</v>
      </c>
      <c r="BT355" s="65" t="s">
        <v>265</v>
      </c>
      <c r="BU355" s="78" t="s">
        <v>1476</v>
      </c>
      <c r="BV355" s="8">
        <v>4.9535000261325131</v>
      </c>
      <c r="BW355" s="8">
        <v>23.857142857142858</v>
      </c>
      <c r="BX355" s="55" t="s">
        <v>1483</v>
      </c>
      <c r="BY355" s="54" t="s">
        <v>1474</v>
      </c>
      <c r="BZ355" s="8">
        <v>4.7603238092667022</v>
      </c>
      <c r="CA355" s="8">
        <v>14.333333333333334</v>
      </c>
      <c r="CB355" s="8"/>
      <c r="CC355" s="59" t="s">
        <v>5693</v>
      </c>
      <c r="CD355" s="59"/>
      <c r="CE355" s="555">
        <v>64.537691191532716</v>
      </c>
      <c r="CF355" s="555">
        <v>47.212683300416344</v>
      </c>
      <c r="CG355" s="555"/>
      <c r="CH355" s="555"/>
      <c r="CI355" s="408"/>
      <c r="CJ355" s="408"/>
      <c r="CK355" s="7"/>
      <c r="CL355" s="8"/>
      <c r="CM355" s="8"/>
      <c r="CN355" s="8"/>
    </row>
    <row r="356" spans="1:92" x14ac:dyDescent="0.45">
      <c r="A356" s="9">
        <v>328</v>
      </c>
      <c r="B356" s="9" t="s">
        <v>841</v>
      </c>
      <c r="C356" s="78" t="s">
        <v>1793</v>
      </c>
      <c r="D356" s="63"/>
      <c r="E356" s="244" t="s">
        <v>1913</v>
      </c>
      <c r="F356" s="61" t="s">
        <v>1914</v>
      </c>
      <c r="G356" s="246" t="s">
        <v>1804</v>
      </c>
      <c r="H356" s="9"/>
      <c r="I356" s="60">
        <v>139.88310176955207</v>
      </c>
      <c r="J356" s="60">
        <v>73.49790092976464</v>
      </c>
      <c r="K356" s="60">
        <v>113.01290142963811</v>
      </c>
      <c r="L356" s="47">
        <v>1274.8724444821062</v>
      </c>
      <c r="M356" s="47">
        <v>1105.2117067523238</v>
      </c>
      <c r="N356" s="47">
        <v>985.89001972866606</v>
      </c>
      <c r="O356" s="59">
        <v>7.7366362783477767</v>
      </c>
      <c r="P356" s="59">
        <v>109.23671657117275</v>
      </c>
      <c r="Q356" s="59">
        <v>71.2362213563962</v>
      </c>
      <c r="R356" s="58"/>
      <c r="S356" s="67" t="s">
        <v>1509</v>
      </c>
      <c r="T356" s="8">
        <v>11.491232632716406</v>
      </c>
      <c r="U356" s="69" t="s">
        <v>144</v>
      </c>
      <c r="V356" s="8">
        <v>8.660821755144271</v>
      </c>
      <c r="W356" s="69" t="s">
        <v>144</v>
      </c>
      <c r="X356" s="8">
        <v>11.667</v>
      </c>
      <c r="Y356" s="78" t="s">
        <v>1476</v>
      </c>
      <c r="Z356" s="8">
        <v>84.929861061731245</v>
      </c>
      <c r="AA356" s="62" t="s">
        <v>52</v>
      </c>
      <c r="AB356" s="8">
        <v>36.399346870959448</v>
      </c>
      <c r="AC356" s="69" t="s">
        <v>144</v>
      </c>
      <c r="AD356" s="13" t="s">
        <v>52</v>
      </c>
      <c r="AE356" s="8">
        <v>14.119407018899066</v>
      </c>
      <c r="AF356" s="8">
        <v>3.5571428571428569</v>
      </c>
      <c r="AG356" s="78" t="s">
        <v>144</v>
      </c>
      <c r="AH356" s="78" t="s">
        <v>1476</v>
      </c>
      <c r="AI356" s="8">
        <v>13.582411448115211</v>
      </c>
      <c r="AJ356" s="8">
        <v>8.9857142857142858</v>
      </c>
      <c r="AK356" s="67" t="s">
        <v>1509</v>
      </c>
      <c r="AL356" s="69" t="s">
        <v>1476</v>
      </c>
      <c r="AM356" s="8">
        <v>12.704532972933256</v>
      </c>
      <c r="AN356" s="8">
        <v>9.7000000000000011</v>
      </c>
      <c r="AO356" s="67" t="s">
        <v>1509</v>
      </c>
      <c r="AP356" s="62" t="s">
        <v>52</v>
      </c>
      <c r="AQ356" s="8">
        <v>12.648499667806409</v>
      </c>
      <c r="AR356" s="8">
        <v>4.0333333333333332</v>
      </c>
      <c r="AS356" s="69" t="s">
        <v>144</v>
      </c>
      <c r="AT356" s="65" t="s">
        <v>91</v>
      </c>
      <c r="AU356" s="8">
        <v>12.333255529204907</v>
      </c>
      <c r="AV356" s="8">
        <v>6.0571428571428569</v>
      </c>
      <c r="AW356" s="58"/>
      <c r="AX356" s="67" t="s">
        <v>1509</v>
      </c>
      <c r="AY356" s="8">
        <v>9.183161453518796</v>
      </c>
      <c r="AZ356" s="67" t="s">
        <v>1509</v>
      </c>
      <c r="BA356" s="8">
        <v>3.0610538178395985</v>
      </c>
      <c r="BB356" s="78" t="s">
        <v>144</v>
      </c>
      <c r="BC356" s="8">
        <v>4.5</v>
      </c>
      <c r="BD356" s="13" t="s">
        <v>52</v>
      </c>
      <c r="BE356" s="8">
        <v>119.2012209952715</v>
      </c>
      <c r="BF356" s="62" t="s">
        <v>52</v>
      </c>
      <c r="BG356" s="8">
        <v>1.7028745856467358</v>
      </c>
      <c r="BH356" s="78" t="s">
        <v>144</v>
      </c>
      <c r="BI356" s="62" t="s">
        <v>52</v>
      </c>
      <c r="BJ356" s="8">
        <v>9.207647715811877</v>
      </c>
      <c r="BK356" s="8">
        <v>16.555555555555557</v>
      </c>
      <c r="BL356" s="78" t="s">
        <v>144</v>
      </c>
      <c r="BM356" s="78" t="s">
        <v>1476</v>
      </c>
      <c r="BN356" s="8">
        <v>7.8866304197328816</v>
      </c>
      <c r="BO356" s="8">
        <v>18.777777777777779</v>
      </c>
      <c r="BP356" s="78" t="s">
        <v>144</v>
      </c>
      <c r="BQ356" s="65" t="s">
        <v>91</v>
      </c>
      <c r="BR356" s="8">
        <v>7.8193758374712532</v>
      </c>
      <c r="BS356" s="8">
        <v>11</v>
      </c>
      <c r="BT356" s="67" t="s">
        <v>1509</v>
      </c>
      <c r="BU356" s="62" t="s">
        <v>52</v>
      </c>
      <c r="BV356" s="8">
        <v>7.3230783014150811</v>
      </c>
      <c r="BW356" s="8">
        <v>27.25</v>
      </c>
      <c r="BX356" s="67" t="s">
        <v>1509</v>
      </c>
      <c r="BY356" s="78" t="s">
        <v>1476</v>
      </c>
      <c r="BZ356" s="8">
        <v>6.5142075456593087</v>
      </c>
      <c r="CA356" s="8">
        <v>31</v>
      </c>
      <c r="CB356" s="8"/>
      <c r="CC356" s="59" t="s">
        <v>5694</v>
      </c>
      <c r="CD356" s="59"/>
      <c r="CE356" s="555">
        <v>71.2362213563962</v>
      </c>
      <c r="CF356" s="555">
        <v>49.685439235270003</v>
      </c>
      <c r="CG356" s="555"/>
      <c r="CH356" s="555"/>
      <c r="CI356" s="408"/>
      <c r="CJ356" s="408"/>
      <c r="CK356" s="7"/>
      <c r="CL356" s="8"/>
      <c r="CM356" s="8"/>
      <c r="CN356" s="8"/>
    </row>
    <row r="357" spans="1:92" x14ac:dyDescent="0.45">
      <c r="A357" s="9">
        <v>329</v>
      </c>
      <c r="B357" s="9" t="s">
        <v>839</v>
      </c>
      <c r="C357" s="78" t="s">
        <v>1874</v>
      </c>
      <c r="D357" s="247" t="s">
        <v>1799</v>
      </c>
      <c r="E357" s="76" t="s">
        <v>2011</v>
      </c>
      <c r="F357" s="61" t="s">
        <v>1923</v>
      </c>
      <c r="G357" s="224"/>
      <c r="H357" s="246" t="s">
        <v>1804</v>
      </c>
      <c r="I357" s="60">
        <v>117.75470148962293</v>
      </c>
      <c r="J357" s="60">
        <v>90.094201139711501</v>
      </c>
      <c r="K357" s="60">
        <v>120.12560151961533</v>
      </c>
      <c r="L357" s="47">
        <v>1225.0236211077074</v>
      </c>
      <c r="M357" s="47">
        <v>1175.457992582634</v>
      </c>
      <c r="N357" s="47">
        <v>1137.2533731847921</v>
      </c>
      <c r="O357" s="59">
        <v>9.9177705242922887</v>
      </c>
      <c r="P357" s="59">
        <v>133.0071183500902</v>
      </c>
      <c r="Q357" s="59">
        <v>85.412985913840146</v>
      </c>
      <c r="R357" s="58"/>
      <c r="S357" s="64" t="s">
        <v>253</v>
      </c>
      <c r="T357" s="8">
        <v>5.2391692536264252</v>
      </c>
      <c r="U357" s="64" t="s">
        <v>253</v>
      </c>
      <c r="V357" s="8">
        <v>10.47833850725285</v>
      </c>
      <c r="W357" s="69" t="s">
        <v>144</v>
      </c>
      <c r="X357" s="8">
        <v>11.667</v>
      </c>
      <c r="Y357" s="78" t="s">
        <v>1490</v>
      </c>
      <c r="Z357" s="8">
        <v>57.522256715019005</v>
      </c>
      <c r="AA357" s="62" t="s">
        <v>52</v>
      </c>
      <c r="AB357" s="8">
        <v>30.867246800977163</v>
      </c>
      <c r="AC357" s="64" t="s">
        <v>253</v>
      </c>
      <c r="AD357" s="13" t="s">
        <v>52</v>
      </c>
      <c r="AE357" s="8">
        <v>13.4109897001858</v>
      </c>
      <c r="AF357" s="8">
        <v>4.8666666666666671</v>
      </c>
      <c r="AG357" s="76" t="s">
        <v>253</v>
      </c>
      <c r="AH357" s="78" t="s">
        <v>1490</v>
      </c>
      <c r="AI357" s="8">
        <v>12.616602295933264</v>
      </c>
      <c r="AJ357" s="8">
        <v>9.75</v>
      </c>
      <c r="AK357" s="69" t="s">
        <v>144</v>
      </c>
      <c r="AL357" s="13" t="s">
        <v>52</v>
      </c>
      <c r="AM357" s="8">
        <v>12.142070046094151</v>
      </c>
      <c r="AN357" s="8">
        <v>3.5571428571428569</v>
      </c>
      <c r="AO357" s="64" t="s">
        <v>253</v>
      </c>
      <c r="AP357" s="245" t="s">
        <v>126</v>
      </c>
      <c r="AQ357" s="8">
        <v>12.007962948810114</v>
      </c>
      <c r="AR357" s="8">
        <v>9.9499999999999993</v>
      </c>
      <c r="AS357" s="69" t="s">
        <v>144</v>
      </c>
      <c r="AT357" s="69" t="s">
        <v>1490</v>
      </c>
      <c r="AU357" s="8">
        <v>11.54656604109298</v>
      </c>
      <c r="AV357" s="8">
        <v>7.7857142857142856</v>
      </c>
      <c r="AW357" s="58"/>
      <c r="AX357" s="64" t="s">
        <v>253</v>
      </c>
      <c r="AY357" s="8">
        <v>4.6739466864762358</v>
      </c>
      <c r="AZ357" s="64" t="s">
        <v>253</v>
      </c>
      <c r="BA357" s="8">
        <v>4.6739466864762358</v>
      </c>
      <c r="BB357" s="78" t="s">
        <v>144</v>
      </c>
      <c r="BC357" s="8">
        <v>4.5</v>
      </c>
      <c r="BD357" s="13" t="s">
        <v>52</v>
      </c>
      <c r="BE357" s="8">
        <v>100.50272275873138</v>
      </c>
      <c r="BF357" s="62" t="s">
        <v>52</v>
      </c>
      <c r="BG357" s="8">
        <v>1.4357531822675911</v>
      </c>
      <c r="BH357" s="76" t="s">
        <v>253</v>
      </c>
      <c r="BI357" s="62" t="s">
        <v>52</v>
      </c>
      <c r="BJ357" s="8">
        <v>8.6121155661579536</v>
      </c>
      <c r="BK357" s="8">
        <v>24.333333333333332</v>
      </c>
      <c r="BL357" s="76" t="s">
        <v>253</v>
      </c>
      <c r="BM357" s="78" t="s">
        <v>1490</v>
      </c>
      <c r="BN357" s="8">
        <v>7.9979936885261633</v>
      </c>
      <c r="BO357" s="8">
        <v>21</v>
      </c>
      <c r="BP357" s="78" t="s">
        <v>144</v>
      </c>
      <c r="BQ357" s="13" t="s">
        <v>52</v>
      </c>
      <c r="BR357" s="8">
        <v>7.8349443346884886</v>
      </c>
      <c r="BS357" s="8">
        <v>16.555555555555557</v>
      </c>
      <c r="BT357" s="64" t="s">
        <v>253</v>
      </c>
      <c r="BU357" s="245" t="s">
        <v>126</v>
      </c>
      <c r="BV357" s="8">
        <v>7.7793063857597202</v>
      </c>
      <c r="BW357" s="8">
        <v>21</v>
      </c>
      <c r="BX357" s="69" t="s">
        <v>144</v>
      </c>
      <c r="BY357" s="78" t="s">
        <v>1490</v>
      </c>
      <c r="BZ357" s="8">
        <v>6.9429302671097126</v>
      </c>
      <c r="CA357" s="8">
        <v>14.333333333333334</v>
      </c>
      <c r="CB357" s="8"/>
      <c r="CC357" s="59" t="s">
        <v>5695</v>
      </c>
      <c r="CD357" s="59"/>
      <c r="CE357" s="555">
        <v>85.412985913840146</v>
      </c>
      <c r="CF357" s="555">
        <v>61.485482690751127</v>
      </c>
      <c r="CG357" s="555"/>
      <c r="CH357" s="555"/>
      <c r="CI357" s="408"/>
      <c r="CJ357" s="408"/>
      <c r="CK357" s="555"/>
      <c r="CL357" s="59"/>
      <c r="CM357" s="8"/>
      <c r="CN357" s="8"/>
    </row>
    <row r="358" spans="1:92" x14ac:dyDescent="0.45">
      <c r="A358" s="9">
        <v>330</v>
      </c>
      <c r="B358" s="9" t="s">
        <v>89</v>
      </c>
      <c r="C358" s="78" t="s">
        <v>1874</v>
      </c>
      <c r="D358" s="247" t="s">
        <v>1799</v>
      </c>
      <c r="E358" s="76" t="s">
        <v>2011</v>
      </c>
      <c r="F358" s="61" t="s">
        <v>1923</v>
      </c>
      <c r="G358" s="224"/>
      <c r="H358" s="246" t="s">
        <v>1804</v>
      </c>
      <c r="I358" s="60">
        <v>173.86600219944324</v>
      </c>
      <c r="J358" s="60">
        <v>144.6249018295369</v>
      </c>
      <c r="K358" s="60">
        <v>162.01150204948121</v>
      </c>
      <c r="L358" s="47">
        <v>2661.3937403855512</v>
      </c>
      <c r="M358" s="47">
        <v>2550.7568558216017</v>
      </c>
      <c r="N358" s="47">
        <v>2465.5681306566016</v>
      </c>
      <c r="O358" s="59">
        <v>20.46891873393313</v>
      </c>
      <c r="P358" s="59">
        <v>422.56465221431404</v>
      </c>
      <c r="Q358" s="59">
        <v>265.52125168075321</v>
      </c>
      <c r="R358" s="58"/>
      <c r="S358" s="64" t="s">
        <v>88</v>
      </c>
      <c r="T358" s="8">
        <v>16.647940197949893</v>
      </c>
      <c r="U358" s="64" t="s">
        <v>88</v>
      </c>
      <c r="V358" s="8">
        <v>15.134491089045357</v>
      </c>
      <c r="W358" s="69" t="s">
        <v>144</v>
      </c>
      <c r="X358" s="8">
        <v>11.667</v>
      </c>
      <c r="Y358" s="78" t="s">
        <v>79</v>
      </c>
      <c r="Z358" s="8">
        <v>147.04744184753233</v>
      </c>
      <c r="AA358" s="62" t="s">
        <v>52</v>
      </c>
      <c r="AB358" s="8">
        <v>44.895071978432242</v>
      </c>
      <c r="AC358" s="64" t="s">
        <v>88</v>
      </c>
      <c r="AD358" s="69" t="s">
        <v>79</v>
      </c>
      <c r="AE358" s="8">
        <v>20.644209775174463</v>
      </c>
      <c r="AF358" s="8">
        <v>16.8</v>
      </c>
      <c r="AG358" s="76" t="s">
        <v>88</v>
      </c>
      <c r="AH358" s="78" t="s">
        <v>153</v>
      </c>
      <c r="AI358" s="8">
        <v>20.369261118701235</v>
      </c>
      <c r="AJ358" s="8">
        <v>9.7111111111111121</v>
      </c>
      <c r="AK358" s="64" t="s">
        <v>88</v>
      </c>
      <c r="AL358" s="64" t="s">
        <v>261</v>
      </c>
      <c r="AM358" s="8">
        <v>19.885238214307119</v>
      </c>
      <c r="AN358" s="8">
        <v>5.7740740740740746</v>
      </c>
      <c r="AO358" s="64" t="s">
        <v>88</v>
      </c>
      <c r="AP358" s="62" t="s">
        <v>52</v>
      </c>
      <c r="AQ358" s="8">
        <v>19.498144919995024</v>
      </c>
      <c r="AR358" s="8">
        <v>4.7740740740740746</v>
      </c>
      <c r="AS358" s="69" t="s">
        <v>144</v>
      </c>
      <c r="AT358" s="69" t="s">
        <v>79</v>
      </c>
      <c r="AU358" s="8">
        <v>19.070408161689031</v>
      </c>
      <c r="AV358" s="8">
        <v>12.6</v>
      </c>
      <c r="AW358" s="58"/>
      <c r="AX358" s="64" t="s">
        <v>88</v>
      </c>
      <c r="AY358" s="8">
        <v>13.205393354400917</v>
      </c>
      <c r="AZ358" s="64" t="s">
        <v>88</v>
      </c>
      <c r="BA358" s="8">
        <v>4.4017977848003058</v>
      </c>
      <c r="BB358" s="78" t="s">
        <v>144</v>
      </c>
      <c r="BC358" s="8">
        <v>4.5</v>
      </c>
      <c r="BD358" s="69" t="s">
        <v>79</v>
      </c>
      <c r="BE358" s="8">
        <v>163.73857805867888</v>
      </c>
      <c r="BF358" s="78" t="s">
        <v>79</v>
      </c>
      <c r="BG358" s="8">
        <v>2.519055047056598</v>
      </c>
      <c r="BH358" s="78" t="s">
        <v>144</v>
      </c>
      <c r="BI358" s="78" t="s">
        <v>79</v>
      </c>
      <c r="BJ358" s="8">
        <v>12.971923682542901</v>
      </c>
      <c r="BK358" s="8">
        <v>15.444444444444445</v>
      </c>
      <c r="BL358" s="76" t="s">
        <v>88</v>
      </c>
      <c r="BM358" s="78" t="s">
        <v>79</v>
      </c>
      <c r="BN358" s="8">
        <v>12.174323651818773</v>
      </c>
      <c r="BO358" s="8">
        <v>20.5</v>
      </c>
      <c r="BP358" s="78" t="s">
        <v>144</v>
      </c>
      <c r="BQ358" s="69" t="s">
        <v>153</v>
      </c>
      <c r="BR358" s="8">
        <v>11.649167619552655</v>
      </c>
      <c r="BS358" s="8">
        <v>13.222222222222221</v>
      </c>
      <c r="BT358" s="69" t="s">
        <v>144</v>
      </c>
      <c r="BU358" s="62" t="s">
        <v>52</v>
      </c>
      <c r="BV358" s="8">
        <v>11.315727908251368</v>
      </c>
      <c r="BW358" s="8">
        <v>16.555555555555557</v>
      </c>
      <c r="BX358" s="64" t="s">
        <v>88</v>
      </c>
      <c r="BY358" s="78" t="s">
        <v>153</v>
      </c>
      <c r="BZ358" s="8">
        <v>11.181919828183668</v>
      </c>
      <c r="CA358" s="8">
        <v>17.5</v>
      </c>
      <c r="CB358" s="8"/>
      <c r="CC358" s="59" t="s">
        <v>4622</v>
      </c>
      <c r="CD358" s="59" t="s">
        <v>4623</v>
      </c>
      <c r="CE358" s="555">
        <v>120.58683792945905</v>
      </c>
      <c r="CF358" s="555">
        <v>109.5150097398195</v>
      </c>
      <c r="CG358" s="555" t="s">
        <v>4620</v>
      </c>
      <c r="CH358" s="555" t="s">
        <v>4621</v>
      </c>
      <c r="CI358" s="408">
        <v>249.31789798675743</v>
      </c>
      <c r="CJ358" s="408">
        <v>213.15151140428162</v>
      </c>
      <c r="CK358" s="555" t="s">
        <v>4619</v>
      </c>
      <c r="CL358" s="59"/>
      <c r="CM358" s="8">
        <v>265.52125168075321</v>
      </c>
      <c r="CN358" s="8">
        <v>213.15151140428162</v>
      </c>
    </row>
    <row r="359" spans="1:92" x14ac:dyDescent="0.45">
      <c r="A359" s="9">
        <v>331</v>
      </c>
      <c r="B359" s="9" t="s">
        <v>837</v>
      </c>
      <c r="C359" s="77" t="s">
        <v>1803</v>
      </c>
      <c r="D359" s="63"/>
      <c r="E359" s="61" t="s">
        <v>1964</v>
      </c>
      <c r="F359" s="78" t="s">
        <v>1965</v>
      </c>
      <c r="G359" s="224"/>
      <c r="H359" s="9"/>
      <c r="I359" s="60">
        <v>135.14130170956724</v>
      </c>
      <c r="J359" s="60">
        <v>70.336700889774761</v>
      </c>
      <c r="K359" s="60">
        <v>120.12560151961533</v>
      </c>
      <c r="L359" s="47">
        <v>1242.2153244086721</v>
      </c>
      <c r="M359" s="47">
        <v>1092.4555571099111</v>
      </c>
      <c r="N359" s="47">
        <v>985.75569476324256</v>
      </c>
      <c r="O359" s="59">
        <v>7.8857466998528905</v>
      </c>
      <c r="P359" s="59">
        <v>124.12387199981423</v>
      </c>
      <c r="Q359" s="59">
        <v>69.32742949141803</v>
      </c>
      <c r="R359" s="58"/>
      <c r="S359" s="65" t="s">
        <v>265</v>
      </c>
      <c r="T359" s="8">
        <v>5.7299455598348539</v>
      </c>
      <c r="U359" s="65" t="s">
        <v>265</v>
      </c>
      <c r="V359" s="8">
        <v>8.1856365140497918</v>
      </c>
      <c r="W359" s="52" t="s">
        <v>92</v>
      </c>
      <c r="X359" s="8">
        <v>11.667</v>
      </c>
      <c r="Y359" s="77" t="s">
        <v>23</v>
      </c>
      <c r="Z359" s="8">
        <v>73.976302923166315</v>
      </c>
      <c r="AA359" s="62" t="s">
        <v>52</v>
      </c>
      <c r="AB359" s="8">
        <v>35.213896855963242</v>
      </c>
      <c r="AC359" s="65" t="s">
        <v>265</v>
      </c>
      <c r="AD359" s="70" t="s">
        <v>23</v>
      </c>
      <c r="AE359" s="8">
        <v>15.740281386685902</v>
      </c>
      <c r="AF359" s="8">
        <v>6.9749999999999996</v>
      </c>
      <c r="AG359" s="61" t="s">
        <v>92</v>
      </c>
      <c r="AH359" s="77" t="s">
        <v>23</v>
      </c>
      <c r="AI359" s="8">
        <v>15.285492688778492</v>
      </c>
      <c r="AJ359" s="8">
        <v>6.8857142857142861</v>
      </c>
      <c r="AK359" s="65" t="s">
        <v>265</v>
      </c>
      <c r="AL359" s="70" t="s">
        <v>263</v>
      </c>
      <c r="AM359" s="8">
        <v>13.84812014554201</v>
      </c>
      <c r="AN359" s="8">
        <v>5.0166666666666666</v>
      </c>
      <c r="AO359" s="65" t="s">
        <v>265</v>
      </c>
      <c r="AP359" s="62" t="s">
        <v>52</v>
      </c>
      <c r="AQ359" s="8">
        <v>13.416912709258845</v>
      </c>
      <c r="AR359" s="8">
        <v>3.6166666666666667</v>
      </c>
      <c r="AS359" s="52" t="s">
        <v>92</v>
      </c>
      <c r="AT359" s="70" t="s">
        <v>263</v>
      </c>
      <c r="AU359" s="8">
        <v>13.404250481471845</v>
      </c>
      <c r="AV359" s="8">
        <v>4.9571428571428573</v>
      </c>
      <c r="AW359" s="58"/>
      <c r="AX359" s="65" t="s">
        <v>265</v>
      </c>
      <c r="AY359" s="8">
        <v>5.3920923055609356</v>
      </c>
      <c r="AZ359" s="65" t="s">
        <v>265</v>
      </c>
      <c r="BA359" s="8">
        <v>2.6960461527804678</v>
      </c>
      <c r="BB359" s="74" t="s">
        <v>265</v>
      </c>
      <c r="BC359" s="8">
        <v>3.5</v>
      </c>
      <c r="BD359" s="13" t="s">
        <v>52</v>
      </c>
      <c r="BE359" s="8">
        <v>115.19439994458432</v>
      </c>
      <c r="BF359" s="77" t="s">
        <v>23</v>
      </c>
      <c r="BG359" s="8">
        <v>1.9173838760023241</v>
      </c>
      <c r="BH359" s="74" t="s">
        <v>265</v>
      </c>
      <c r="BI359" s="77" t="s">
        <v>23</v>
      </c>
      <c r="BJ359" s="8">
        <v>8.7914857184940196</v>
      </c>
      <c r="BK359" s="8">
        <v>15.285714285714286</v>
      </c>
      <c r="BL359" s="74" t="s">
        <v>265</v>
      </c>
      <c r="BM359" s="62" t="s">
        <v>52</v>
      </c>
      <c r="BN359" s="8">
        <v>8.0531106190568416</v>
      </c>
      <c r="BO359" s="8">
        <v>21</v>
      </c>
      <c r="BP359" s="74" t="s">
        <v>265</v>
      </c>
      <c r="BQ359" s="70" t="s">
        <v>263</v>
      </c>
      <c r="BR359" s="8">
        <v>7.2242876006467567</v>
      </c>
      <c r="BS359" s="8">
        <v>12.428571428571429</v>
      </c>
      <c r="BT359" s="52" t="s">
        <v>92</v>
      </c>
      <c r="BU359" s="77" t="s">
        <v>23</v>
      </c>
      <c r="BV359" s="8">
        <v>7.1413012449766535</v>
      </c>
      <c r="BW359" s="8">
        <v>17.666666666666668</v>
      </c>
      <c r="BX359" s="52" t="s">
        <v>92</v>
      </c>
      <c r="BY359" s="62" t="s">
        <v>52</v>
      </c>
      <c r="BZ359" s="8">
        <v>6.4769470993223646</v>
      </c>
      <c r="CA359" s="8">
        <v>24.333333333333332</v>
      </c>
      <c r="CB359" s="8"/>
      <c r="CC359" s="59" t="s">
        <v>5696</v>
      </c>
      <c r="CD359" s="59"/>
      <c r="CE359" s="555">
        <v>69.32742949141803</v>
      </c>
      <c r="CF359" s="555">
        <v>48.136850137205478</v>
      </c>
      <c r="CG359" s="555"/>
      <c r="CH359" s="555"/>
      <c r="CI359" s="408"/>
      <c r="CJ359" s="408"/>
      <c r="CK359" s="7"/>
      <c r="CL359" s="8"/>
      <c r="CM359" s="8"/>
      <c r="CN359" s="8"/>
    </row>
    <row r="360" spans="1:92" x14ac:dyDescent="0.45">
      <c r="A360" s="9">
        <v>332</v>
      </c>
      <c r="B360" s="9" t="s">
        <v>192</v>
      </c>
      <c r="C360" s="77" t="s">
        <v>1863</v>
      </c>
      <c r="D360" s="245" t="s">
        <v>1788</v>
      </c>
      <c r="E360" s="56" t="s">
        <v>2018</v>
      </c>
      <c r="F360" s="78" t="s">
        <v>2019</v>
      </c>
      <c r="G360" s="224" t="s">
        <v>1800</v>
      </c>
      <c r="H360" s="9"/>
      <c r="I360" s="60">
        <v>186.51080235940276</v>
      </c>
      <c r="J360" s="60">
        <v>102.739001299671</v>
      </c>
      <c r="K360" s="60">
        <v>147.78610186952676</v>
      </c>
      <c r="L360" s="47">
        <v>2298.2033705911795</v>
      </c>
      <c r="M360" s="47">
        <v>2001.6214638226932</v>
      </c>
      <c r="N360" s="47">
        <v>1792.1598483096677</v>
      </c>
      <c r="O360" s="59">
        <v>13.695564565370328</v>
      </c>
      <c r="P360" s="59">
        <v>308.12549944377713</v>
      </c>
      <c r="Q360" s="59">
        <v>171.1574571132316</v>
      </c>
      <c r="R360" s="58"/>
      <c r="S360" s="52" t="s">
        <v>171</v>
      </c>
      <c r="T360" s="8">
        <v>10.325540117970139</v>
      </c>
      <c r="U360" s="52" t="s">
        <v>171</v>
      </c>
      <c r="V360" s="8">
        <v>12.906925147462672</v>
      </c>
      <c r="W360" s="65" t="s">
        <v>265</v>
      </c>
      <c r="X360" s="8">
        <v>11.429</v>
      </c>
      <c r="Y360" s="77" t="s">
        <v>23</v>
      </c>
      <c r="Z360" s="8">
        <v>101.71583327407748</v>
      </c>
      <c r="AA360" s="62" t="s">
        <v>52</v>
      </c>
      <c r="AB360" s="8">
        <v>48.056272018422121</v>
      </c>
      <c r="AC360" s="65" t="s">
        <v>265</v>
      </c>
      <c r="AD360" s="70" t="s">
        <v>23</v>
      </c>
      <c r="AE360" s="8">
        <v>22.498196257121251</v>
      </c>
      <c r="AF360" s="8">
        <v>6.9749999999999996</v>
      </c>
      <c r="AG360" s="61" t="s">
        <v>171</v>
      </c>
      <c r="AH360" s="77" t="s">
        <v>23</v>
      </c>
      <c r="AI360" s="8">
        <v>21.104602041530054</v>
      </c>
      <c r="AJ360" s="8">
        <v>8.3142857142857149</v>
      </c>
      <c r="AK360" s="65" t="s">
        <v>265</v>
      </c>
      <c r="AL360" s="53" t="s">
        <v>266</v>
      </c>
      <c r="AM360" s="8">
        <v>19.80762497259003</v>
      </c>
      <c r="AN360" s="8">
        <v>7.0750000000000002</v>
      </c>
      <c r="AO360" s="65" t="s">
        <v>265</v>
      </c>
      <c r="AP360" s="74" t="s">
        <v>160</v>
      </c>
      <c r="AQ360" s="8">
        <v>19.760579084997499</v>
      </c>
      <c r="AR360" s="8">
        <v>7.375</v>
      </c>
      <c r="AS360" s="65" t="s">
        <v>265</v>
      </c>
      <c r="AT360" s="13" t="s">
        <v>52</v>
      </c>
      <c r="AU360" s="8">
        <v>19.478003914965242</v>
      </c>
      <c r="AV360" s="8">
        <v>3.6166666666666667</v>
      </c>
      <c r="AW360" s="58"/>
      <c r="AX360" s="52" t="s">
        <v>5560</v>
      </c>
      <c r="AY360" s="8">
        <v>8.2739212920167073</v>
      </c>
      <c r="AZ360" s="52" t="s">
        <v>5560</v>
      </c>
      <c r="BA360" s="8">
        <v>4.1369606460083537</v>
      </c>
      <c r="BB360" s="61" t="s">
        <v>3609</v>
      </c>
      <c r="BC360" s="8">
        <v>3.5</v>
      </c>
      <c r="BD360" s="13" t="s">
        <v>52</v>
      </c>
      <c r="BE360" s="8">
        <v>158.60162799369533</v>
      </c>
      <c r="BF360" s="77" t="s">
        <v>23</v>
      </c>
      <c r="BG360" s="8">
        <v>2.6386116651260147</v>
      </c>
      <c r="BH360" s="61" t="s">
        <v>171</v>
      </c>
      <c r="BI360" s="77" t="s">
        <v>23</v>
      </c>
      <c r="BJ360" s="8">
        <v>12.497291097148977</v>
      </c>
      <c r="BK360" s="8">
        <v>15.285714285714286</v>
      </c>
      <c r="BL360" s="74" t="s">
        <v>265</v>
      </c>
      <c r="BM360" s="77" t="s">
        <v>23</v>
      </c>
      <c r="BN360" s="8">
        <v>12.497291097148977</v>
      </c>
      <c r="BO360" s="8">
        <v>15.285714285714286</v>
      </c>
      <c r="BP360" s="61" t="s">
        <v>171</v>
      </c>
      <c r="BQ360" s="65" t="s">
        <v>160</v>
      </c>
      <c r="BR360" s="8">
        <v>11.545563077632773</v>
      </c>
      <c r="BS360" s="8">
        <v>15.285714285714286</v>
      </c>
      <c r="BT360" s="65" t="s">
        <v>265</v>
      </c>
      <c r="BU360" s="74" t="s">
        <v>160</v>
      </c>
      <c r="BV360" s="8">
        <v>11.545563077632773</v>
      </c>
      <c r="BW360" s="8">
        <v>15.285714285714286</v>
      </c>
      <c r="BX360" s="52" t="s">
        <v>171</v>
      </c>
      <c r="BY360" s="62" t="s">
        <v>52</v>
      </c>
      <c r="BZ360" s="8">
        <v>11.492420995898209</v>
      </c>
      <c r="CA360" s="8">
        <v>21</v>
      </c>
      <c r="CB360" s="8"/>
      <c r="CC360" s="59" t="s">
        <v>4624</v>
      </c>
      <c r="CD360" s="59" t="s">
        <v>4625</v>
      </c>
      <c r="CE360" s="555">
        <v>95.769463445567652</v>
      </c>
      <c r="CF360" s="555">
        <v>86.214490075317855</v>
      </c>
      <c r="CG360" s="555" t="s">
        <v>5697</v>
      </c>
      <c r="CH360" s="555"/>
      <c r="CI360" s="408">
        <v>171.1574571132316</v>
      </c>
      <c r="CJ360" s="408">
        <v>132.00660312259768</v>
      </c>
      <c r="CK360" s="7"/>
      <c r="CL360" s="8"/>
      <c r="CM360" s="8"/>
      <c r="CN360" s="8"/>
    </row>
    <row r="361" spans="1:92" x14ac:dyDescent="0.45">
      <c r="A361" s="9">
        <v>333</v>
      </c>
      <c r="B361" s="9" t="s">
        <v>834</v>
      </c>
      <c r="C361" s="62" t="s">
        <v>1811</v>
      </c>
      <c r="D361" s="63"/>
      <c r="E361" s="54" t="s">
        <v>1907</v>
      </c>
      <c r="F361" s="245" t="s">
        <v>1819</v>
      </c>
      <c r="G361" s="78" t="s">
        <v>1892</v>
      </c>
      <c r="H361" s="9"/>
      <c r="I361" s="60">
        <v>71.917300909769708</v>
      </c>
      <c r="J361" s="60">
        <v>116.17410146962798</v>
      </c>
      <c r="K361" s="60">
        <v>113.01290142963811</v>
      </c>
      <c r="L361" s="47">
        <v>824.0471340579395</v>
      </c>
      <c r="M361" s="47">
        <v>962.4551141908878</v>
      </c>
      <c r="N361" s="47">
        <v>1089.7408460110923</v>
      </c>
      <c r="O361" s="59">
        <v>11.761313444545261</v>
      </c>
      <c r="P361" s="59">
        <v>87.080565379942087</v>
      </c>
      <c r="Q361" s="59">
        <v>46.58229142804155</v>
      </c>
      <c r="R361" s="58"/>
      <c r="S361" s="14" t="s">
        <v>1501</v>
      </c>
      <c r="T361" s="8">
        <v>5.3150380545861822</v>
      </c>
      <c r="U361" s="14" t="s">
        <v>1501</v>
      </c>
      <c r="V361" s="8">
        <v>5.3150380545861822</v>
      </c>
      <c r="W361" s="66" t="s">
        <v>276</v>
      </c>
      <c r="X361" s="8">
        <v>12.727</v>
      </c>
      <c r="Y361" s="247" t="s">
        <v>189</v>
      </c>
      <c r="Z361" s="8">
        <v>33.362785409396366</v>
      </c>
      <c r="AA361" s="243" t="s">
        <v>203</v>
      </c>
      <c r="AB361" s="8">
        <v>10.305295541760001</v>
      </c>
      <c r="AC361" s="14" t="s">
        <v>1501</v>
      </c>
      <c r="AD361" s="14" t="s">
        <v>203</v>
      </c>
      <c r="AE361" s="8">
        <v>7.4039830492170822</v>
      </c>
      <c r="AF361" s="8">
        <v>5.7333333333333334</v>
      </c>
      <c r="AG361" s="243" t="s">
        <v>1501</v>
      </c>
      <c r="AH361" s="247" t="s">
        <v>189</v>
      </c>
      <c r="AI361" s="8">
        <v>7.2214428532924426</v>
      </c>
      <c r="AJ361" s="8">
        <v>8.3000000000000007</v>
      </c>
      <c r="AK361" s="66" t="s">
        <v>276</v>
      </c>
      <c r="AL361" s="14" t="s">
        <v>203</v>
      </c>
      <c r="AM361" s="8">
        <v>6.7668073730952898</v>
      </c>
      <c r="AN361" s="8">
        <v>5.019047619047619</v>
      </c>
      <c r="AO361" s="66" t="s">
        <v>276</v>
      </c>
      <c r="AP361" s="247" t="s">
        <v>189</v>
      </c>
      <c r="AQ361" s="8">
        <v>6.5307667742202424</v>
      </c>
      <c r="AR361" s="8">
        <v>7.2285714285714286</v>
      </c>
      <c r="AS361" s="14" t="s">
        <v>1501</v>
      </c>
      <c r="AT361" s="12" t="s">
        <v>1518</v>
      </c>
      <c r="AU361" s="8">
        <v>6.0674445392221203</v>
      </c>
      <c r="AV361" s="8">
        <v>7.2333333333333334</v>
      </c>
      <c r="AW361" s="58"/>
      <c r="AX361" s="14" t="s">
        <v>1501</v>
      </c>
      <c r="AY361" s="8">
        <v>4.3657296825772223</v>
      </c>
      <c r="AZ361" s="14" t="s">
        <v>1501</v>
      </c>
      <c r="BA361" s="8">
        <v>2.1828648412886111</v>
      </c>
      <c r="BB361" s="75" t="s">
        <v>276</v>
      </c>
      <c r="BC361" s="8">
        <v>3</v>
      </c>
      <c r="BD361" s="72" t="s">
        <v>189</v>
      </c>
      <c r="BE361" s="8">
        <v>43.071621032215283</v>
      </c>
      <c r="BF361" s="247" t="s">
        <v>189</v>
      </c>
      <c r="BG361" s="8">
        <v>0.78312038240391424</v>
      </c>
      <c r="BH361" s="243" t="s">
        <v>1501</v>
      </c>
      <c r="BI361" s="247" t="s">
        <v>189</v>
      </c>
      <c r="BJ361" s="8">
        <v>3.9606368495897706</v>
      </c>
      <c r="BK361" s="8">
        <v>23</v>
      </c>
      <c r="BL361" s="243" t="s">
        <v>1501</v>
      </c>
      <c r="BM361" s="63" t="s">
        <v>1518</v>
      </c>
      <c r="BN361" s="8">
        <v>3.842838897744222</v>
      </c>
      <c r="BO361" s="8">
        <v>19</v>
      </c>
      <c r="BP361" s="243" t="s">
        <v>1501</v>
      </c>
      <c r="BQ361" s="14" t="s">
        <v>203</v>
      </c>
      <c r="BR361" s="8">
        <v>3.7444257491308535</v>
      </c>
      <c r="BS361" s="8">
        <v>19</v>
      </c>
      <c r="BT361" s="66" t="s">
        <v>276</v>
      </c>
      <c r="BU361" s="247" t="s">
        <v>189</v>
      </c>
      <c r="BV361" s="8">
        <v>3.2827400268169593</v>
      </c>
      <c r="BW361" s="8">
        <v>19.333333333333332</v>
      </c>
      <c r="BX361" s="66" t="s">
        <v>276</v>
      </c>
      <c r="BY361" s="63" t="s">
        <v>1518</v>
      </c>
      <c r="BZ361" s="8">
        <v>3.1505583319864248</v>
      </c>
      <c r="CA361" s="8">
        <v>16</v>
      </c>
      <c r="CB361" s="8"/>
      <c r="CC361" s="59"/>
      <c r="CD361" s="59"/>
      <c r="CE361" s="555"/>
      <c r="CF361" s="555"/>
      <c r="CG361" s="555"/>
      <c r="CH361" s="555"/>
      <c r="CI361" s="408"/>
      <c r="CJ361" s="408"/>
      <c r="CK361" s="7"/>
      <c r="CL361" s="8"/>
      <c r="CM361" s="8"/>
      <c r="CN361" s="8"/>
    </row>
    <row r="362" spans="1:92" x14ac:dyDescent="0.45">
      <c r="A362" s="9">
        <v>334</v>
      </c>
      <c r="B362" s="9" t="s">
        <v>254</v>
      </c>
      <c r="C362" s="243" t="s">
        <v>1841</v>
      </c>
      <c r="D362" s="247" t="s">
        <v>1799</v>
      </c>
      <c r="E362" s="54" t="s">
        <v>1979</v>
      </c>
      <c r="F362" s="56" t="s">
        <v>1980</v>
      </c>
      <c r="G362" s="78" t="s">
        <v>1880</v>
      </c>
      <c r="H362" s="9"/>
      <c r="I362" s="60">
        <v>123.28680155960521</v>
      </c>
      <c r="J362" s="60">
        <v>170.70480215945338</v>
      </c>
      <c r="K362" s="60">
        <v>154.89880195950397</v>
      </c>
      <c r="L362" s="47">
        <v>2004.7650593049748</v>
      </c>
      <c r="M362" s="47">
        <v>2198.5697864499125</v>
      </c>
      <c r="N362" s="47">
        <v>2367.0186086733947</v>
      </c>
      <c r="O362" s="59">
        <v>22.455310240518894</v>
      </c>
      <c r="P362" s="59">
        <v>348.8241247755725</v>
      </c>
      <c r="Q362" s="59">
        <v>211.40157076050571</v>
      </c>
      <c r="R362" s="58"/>
      <c r="S362" s="14" t="s">
        <v>1501</v>
      </c>
      <c r="T362" s="8">
        <v>8.397208093576312</v>
      </c>
      <c r="U362" s="64" t="s">
        <v>253</v>
      </c>
      <c r="V362" s="8">
        <v>10.876649712291576</v>
      </c>
      <c r="W362" s="14" t="s">
        <v>1501</v>
      </c>
      <c r="X362" s="8">
        <v>10</v>
      </c>
      <c r="Y362" s="76" t="s">
        <v>252</v>
      </c>
      <c r="Z362" s="8">
        <v>67.574872842186807</v>
      </c>
      <c r="AA362" s="243" t="s">
        <v>228</v>
      </c>
      <c r="AB362" s="8">
        <v>30.088832374305248</v>
      </c>
      <c r="AC362" s="64" t="s">
        <v>253</v>
      </c>
      <c r="AD362" s="14" t="s">
        <v>228</v>
      </c>
      <c r="AE362" s="8">
        <v>15.534148539446406</v>
      </c>
      <c r="AF362" s="8">
        <v>8.25</v>
      </c>
      <c r="AG362" s="243" t="s">
        <v>1501</v>
      </c>
      <c r="AH362" s="243" t="s">
        <v>228</v>
      </c>
      <c r="AI362" s="8">
        <v>14.594815030927437</v>
      </c>
      <c r="AJ362" s="8">
        <v>7</v>
      </c>
      <c r="AK362" s="64" t="s">
        <v>253</v>
      </c>
      <c r="AL362" s="64" t="s">
        <v>252</v>
      </c>
      <c r="AM362" s="8">
        <v>13.761820664366411</v>
      </c>
      <c r="AN362" s="8">
        <v>9.85</v>
      </c>
      <c r="AO362" s="64" t="s">
        <v>253</v>
      </c>
      <c r="AP362" s="63" t="s">
        <v>63</v>
      </c>
      <c r="AQ362" s="8">
        <v>13.397175536576919</v>
      </c>
      <c r="AR362" s="8">
        <v>9.75</v>
      </c>
      <c r="AS362" s="14" t="s">
        <v>1501</v>
      </c>
      <c r="AT362" s="64" t="s">
        <v>252</v>
      </c>
      <c r="AU362" s="8">
        <v>12.73964108256609</v>
      </c>
      <c r="AV362" s="8">
        <v>8.6</v>
      </c>
      <c r="AW362" s="58"/>
      <c r="AX362" s="14" t="s">
        <v>1501</v>
      </c>
      <c r="AY362" s="8">
        <v>6.7698223129895236</v>
      </c>
      <c r="AZ362" s="64" t="s">
        <v>253</v>
      </c>
      <c r="BA362" s="8">
        <v>4.8465482086596827</v>
      </c>
      <c r="BB362" s="76" t="s">
        <v>253</v>
      </c>
      <c r="BC362" s="8">
        <v>3</v>
      </c>
      <c r="BD362" s="12" t="s">
        <v>63</v>
      </c>
      <c r="BE362" s="8">
        <v>89.150063115117732</v>
      </c>
      <c r="BF362" s="243" t="s">
        <v>228</v>
      </c>
      <c r="BG362" s="8">
        <v>1.731799203848748</v>
      </c>
      <c r="BH362" s="76" t="s">
        <v>253</v>
      </c>
      <c r="BI362" s="243" t="s">
        <v>228</v>
      </c>
      <c r="BJ362" s="8">
        <v>9.414324206443057</v>
      </c>
      <c r="BK362" s="8">
        <v>16</v>
      </c>
      <c r="BL362" s="76" t="s">
        <v>253</v>
      </c>
      <c r="BM362" s="76" t="s">
        <v>252</v>
      </c>
      <c r="BN362" s="8">
        <v>8.7846808984779301</v>
      </c>
      <c r="BO362" s="8">
        <v>21</v>
      </c>
      <c r="BP362" s="76" t="s">
        <v>253</v>
      </c>
      <c r="BQ362" s="12" t="s">
        <v>63</v>
      </c>
      <c r="BR362" s="8">
        <v>8.3110762185141223</v>
      </c>
      <c r="BS362" s="8">
        <v>24.333333333333332</v>
      </c>
      <c r="BT362" s="14" t="s">
        <v>1501</v>
      </c>
      <c r="BU362" s="243" t="s">
        <v>228</v>
      </c>
      <c r="BV362" s="8">
        <v>7.3083876310578617</v>
      </c>
      <c r="BW362" s="8">
        <v>19</v>
      </c>
      <c r="BX362" s="14" t="s">
        <v>1501</v>
      </c>
      <c r="BY362" s="76" t="s">
        <v>252</v>
      </c>
      <c r="BZ362" s="8">
        <v>6.7514080980286861</v>
      </c>
      <c r="CA362" s="8">
        <v>25</v>
      </c>
      <c r="CB362" s="8"/>
      <c r="CC362" s="59" t="s">
        <v>4626</v>
      </c>
      <c r="CD362" s="59" t="s">
        <v>4627</v>
      </c>
      <c r="CE362" s="555">
        <v>149.64306912270118</v>
      </c>
      <c r="CF362" s="555">
        <v>133.83919606458835</v>
      </c>
      <c r="CG362" s="555"/>
      <c r="CH362" s="555"/>
      <c r="CI362" s="408"/>
      <c r="CJ362" s="408"/>
      <c r="CK362" s="7"/>
      <c r="CL362" s="8"/>
      <c r="CM362" s="8"/>
      <c r="CN362" s="8"/>
    </row>
    <row r="363" spans="1:92" x14ac:dyDescent="0.45">
      <c r="A363" s="9">
        <v>335</v>
      </c>
      <c r="B363" s="9" t="s">
        <v>238</v>
      </c>
      <c r="C363" s="62" t="s">
        <v>1790</v>
      </c>
      <c r="D363" s="63"/>
      <c r="E363" s="56" t="s">
        <v>1798</v>
      </c>
      <c r="F363" s="75"/>
      <c r="G363" s="75" t="s">
        <v>1789</v>
      </c>
      <c r="H363" s="9"/>
      <c r="I363" s="60">
        <v>187.30110236940021</v>
      </c>
      <c r="J363" s="60">
        <v>109.85170138964823</v>
      </c>
      <c r="K363" s="60">
        <v>151.73760191951411</v>
      </c>
      <c r="L363" s="47">
        <v>2418.1895237472122</v>
      </c>
      <c r="M363" s="47">
        <v>2136.1261250104149</v>
      </c>
      <c r="N363" s="47">
        <v>1934.3548042087896</v>
      </c>
      <c r="O363" s="59">
        <v>14.94578680112622</v>
      </c>
      <c r="P363" s="59">
        <v>268.32517796555794</v>
      </c>
      <c r="Q363" s="59">
        <v>206.75195714693055</v>
      </c>
      <c r="R363" s="58"/>
      <c r="S363" s="66" t="s">
        <v>49</v>
      </c>
      <c r="T363" s="8">
        <v>9.4285496066230099</v>
      </c>
      <c r="U363" s="66" t="s">
        <v>49</v>
      </c>
      <c r="V363" s="8">
        <v>13.469356580890015</v>
      </c>
      <c r="W363" s="67" t="s">
        <v>27</v>
      </c>
      <c r="X363" s="8">
        <v>15</v>
      </c>
      <c r="Y363" s="78" t="s">
        <v>3555</v>
      </c>
      <c r="Z363" s="8">
        <v>94.650551184700106</v>
      </c>
      <c r="AA363" s="56" t="s">
        <v>216</v>
      </c>
      <c r="AB363" s="8">
        <v>41.152413558565264</v>
      </c>
      <c r="AC363" s="66" t="s">
        <v>49</v>
      </c>
      <c r="AD363" s="53" t="s">
        <v>216</v>
      </c>
      <c r="AE363" s="8">
        <v>17.953232006851501</v>
      </c>
      <c r="AF363" s="8">
        <v>14.2</v>
      </c>
      <c r="AG363" s="245" t="s">
        <v>27</v>
      </c>
      <c r="AH363" s="56" t="s">
        <v>216</v>
      </c>
      <c r="AI363" s="8">
        <v>17.517838713065622</v>
      </c>
      <c r="AJ363" s="8">
        <v>9.1</v>
      </c>
      <c r="AK363" s="66" t="s">
        <v>49</v>
      </c>
      <c r="AL363" s="65" t="s">
        <v>1477</v>
      </c>
      <c r="AM363" s="8">
        <v>16.457207311355855</v>
      </c>
      <c r="AN363" s="8">
        <v>6.0888888888888895</v>
      </c>
      <c r="AO363" s="66" t="s">
        <v>49</v>
      </c>
      <c r="AP363" s="78" t="s">
        <v>1476</v>
      </c>
      <c r="AQ363" s="8">
        <v>16.445107396192263</v>
      </c>
      <c r="AR363" s="8">
        <v>10.533333333333333</v>
      </c>
      <c r="AS363" s="67" t="s">
        <v>27</v>
      </c>
      <c r="AT363" s="69" t="s">
        <v>1476</v>
      </c>
      <c r="AU363" s="8">
        <v>15.734006927079893</v>
      </c>
      <c r="AV363" s="8">
        <v>8.0333333333333332</v>
      </c>
      <c r="AW363" s="58"/>
      <c r="AX363" s="66" t="s">
        <v>49</v>
      </c>
      <c r="AY363" s="8">
        <v>8.3047429924066094</v>
      </c>
      <c r="AZ363" s="66" t="s">
        <v>49</v>
      </c>
      <c r="BA363" s="8">
        <v>4.1523714962033047</v>
      </c>
      <c r="BB363" s="75" t="s">
        <v>3610</v>
      </c>
      <c r="BC363" s="8">
        <v>4</v>
      </c>
      <c r="BD363" s="69" t="s">
        <v>5561</v>
      </c>
      <c r="BE363" s="8">
        <v>122.74571654011014</v>
      </c>
      <c r="BF363" s="56" t="s">
        <v>216</v>
      </c>
      <c r="BG363" s="8">
        <v>2.7276825897802253</v>
      </c>
      <c r="BH363" s="75" t="s">
        <v>49</v>
      </c>
      <c r="BI363" s="56" t="s">
        <v>216</v>
      </c>
      <c r="BJ363" s="8">
        <v>13.833460887542637</v>
      </c>
      <c r="BK363" s="8">
        <v>12.25</v>
      </c>
      <c r="BL363" s="245" t="s">
        <v>27</v>
      </c>
      <c r="BM363" s="56" t="s">
        <v>216</v>
      </c>
      <c r="BN363" s="8">
        <v>13.174571654011014</v>
      </c>
      <c r="BO363" s="8">
        <v>12.25</v>
      </c>
      <c r="BP363" s="75" t="s">
        <v>49</v>
      </c>
      <c r="BQ363" s="65" t="s">
        <v>1477</v>
      </c>
      <c r="BR363" s="8">
        <v>10.072421421726562</v>
      </c>
      <c r="BS363" s="8">
        <v>9.75</v>
      </c>
      <c r="BT363" s="66" t="s">
        <v>49</v>
      </c>
      <c r="BU363" s="78" t="s">
        <v>1476</v>
      </c>
      <c r="BV363" s="8">
        <v>9.7996736411512497</v>
      </c>
      <c r="BW363" s="8">
        <v>21</v>
      </c>
      <c r="BX363" s="67" t="s">
        <v>27</v>
      </c>
      <c r="BY363" s="74" t="s">
        <v>1477</v>
      </c>
      <c r="BZ363" s="8">
        <v>9.4285496066230099</v>
      </c>
      <c r="CA363" s="8">
        <v>9.75</v>
      </c>
      <c r="CB363" s="8"/>
      <c r="CC363" s="59" t="s">
        <v>4629</v>
      </c>
      <c r="CD363" s="59" t="s">
        <v>4630</v>
      </c>
      <c r="CE363" s="555">
        <v>107.41423834498885</v>
      </c>
      <c r="CF363" s="555">
        <v>96.880199030785121</v>
      </c>
      <c r="CG363" s="555" t="s">
        <v>4628</v>
      </c>
      <c r="CH363" s="555"/>
      <c r="CI363" s="408">
        <v>206.75195714693055</v>
      </c>
      <c r="CJ363" s="408">
        <v>161.17898201847748</v>
      </c>
      <c r="CK363" s="7"/>
      <c r="CL363" s="8"/>
      <c r="CM363" s="8"/>
      <c r="CN363" s="8"/>
    </row>
    <row r="364" spans="1:92" x14ac:dyDescent="0.45">
      <c r="A364" s="9">
        <v>336</v>
      </c>
      <c r="B364" s="9" t="s">
        <v>828</v>
      </c>
      <c r="C364" s="61" t="s">
        <v>1801</v>
      </c>
      <c r="D364" s="63"/>
      <c r="E364" s="78" t="s">
        <v>1876</v>
      </c>
      <c r="F364" s="56" t="s">
        <v>1909</v>
      </c>
      <c r="G364" s="224"/>
      <c r="H364" s="9"/>
      <c r="I364" s="60">
        <v>166.75330210946603</v>
      </c>
      <c r="J364" s="60">
        <v>105.10990132966342</v>
      </c>
      <c r="K364" s="60">
        <v>151.73760191951411</v>
      </c>
      <c r="L364" s="47">
        <v>2105.924829084498</v>
      </c>
      <c r="M364" s="47">
        <v>1919.5857833612306</v>
      </c>
      <c r="N364" s="47">
        <v>1782.4577838868288</v>
      </c>
      <c r="O364" s="59">
        <v>14.362006060829373</v>
      </c>
      <c r="P364" s="59">
        <v>230.4998788464508</v>
      </c>
      <c r="Q364" s="59">
        <v>138.33302439389942</v>
      </c>
      <c r="R364" s="58"/>
      <c r="S364" s="51" t="s">
        <v>1</v>
      </c>
      <c r="T364" s="8">
        <v>13.506497658209952</v>
      </c>
      <c r="U364" s="52" t="s">
        <v>171</v>
      </c>
      <c r="V364" s="8">
        <v>13.756497658209952</v>
      </c>
      <c r="W364" s="52" t="s">
        <v>171</v>
      </c>
      <c r="X364" s="8">
        <v>8.75</v>
      </c>
      <c r="Y364" s="74" t="s">
        <v>91</v>
      </c>
      <c r="Z364" s="8">
        <v>59.363655738313113</v>
      </c>
      <c r="AA364" s="61" t="s">
        <v>154</v>
      </c>
      <c r="AB364" s="8">
        <v>21.187172613522275</v>
      </c>
      <c r="AC364" s="52" t="s">
        <v>171</v>
      </c>
      <c r="AD364" s="52" t="s">
        <v>154</v>
      </c>
      <c r="AE364" s="8">
        <v>16.049281546754894</v>
      </c>
      <c r="AF364" s="8">
        <v>5.5095238095238095</v>
      </c>
      <c r="AG364" s="61" t="s">
        <v>171</v>
      </c>
      <c r="AH364" s="74" t="s">
        <v>91</v>
      </c>
      <c r="AI364" s="8">
        <v>15.945357222563667</v>
      </c>
      <c r="AJ364" s="8">
        <v>7.0095238095238095</v>
      </c>
      <c r="AK364" s="52" t="s">
        <v>171</v>
      </c>
      <c r="AL364" s="13" t="s">
        <v>1481</v>
      </c>
      <c r="AM364" s="8">
        <v>15.415653768250051</v>
      </c>
      <c r="AN364" s="8">
        <v>6.7095238095238097</v>
      </c>
      <c r="AO364" s="51" t="s">
        <v>1</v>
      </c>
      <c r="AP364" s="74" t="s">
        <v>91</v>
      </c>
      <c r="AQ364" s="8">
        <v>14.657373229828277</v>
      </c>
      <c r="AR364" s="8">
        <v>8.4380952380952383</v>
      </c>
      <c r="AS364" s="51" t="s">
        <v>1</v>
      </c>
      <c r="AT364" s="52" t="s">
        <v>154</v>
      </c>
      <c r="AU364" s="8">
        <v>14.461440138117641</v>
      </c>
      <c r="AV364" s="8">
        <v>6.9380952380952383</v>
      </c>
      <c r="AW364" s="58"/>
      <c r="AX364" s="51" t="s">
        <v>1</v>
      </c>
      <c r="AY364" s="8">
        <v>10.755068173403764</v>
      </c>
      <c r="AZ364" s="52" t="s">
        <v>171</v>
      </c>
      <c r="BA364" s="8">
        <v>4.402027269361505</v>
      </c>
      <c r="BB364" s="61" t="s">
        <v>171</v>
      </c>
      <c r="BC364" s="8">
        <v>3.5</v>
      </c>
      <c r="BD364" s="65" t="s">
        <v>91</v>
      </c>
      <c r="BE364" s="8">
        <v>76.872752459807046</v>
      </c>
      <c r="BF364" s="74" t="s">
        <v>91</v>
      </c>
      <c r="BG364" s="8">
        <v>1.7082833879957122</v>
      </c>
      <c r="BH364" s="61" t="s">
        <v>171</v>
      </c>
      <c r="BI364" s="74" t="s">
        <v>91</v>
      </c>
      <c r="BJ364" s="8">
        <v>9.6318734171256164</v>
      </c>
      <c r="BK364" s="8">
        <v>13.857142857142858</v>
      </c>
      <c r="BL364" s="61" t="s">
        <v>171</v>
      </c>
      <c r="BM364" s="62" t="s">
        <v>1481</v>
      </c>
      <c r="BN364" s="8">
        <v>8.8496800927977084</v>
      </c>
      <c r="BO364" s="8">
        <v>13.857142857142858</v>
      </c>
      <c r="BP364" s="61" t="s">
        <v>171</v>
      </c>
      <c r="BQ364" s="52" t="s">
        <v>154</v>
      </c>
      <c r="BR364" s="8">
        <v>8.8224820865244045</v>
      </c>
      <c r="BS364" s="8">
        <v>11</v>
      </c>
      <c r="BT364" s="51" t="s">
        <v>1</v>
      </c>
      <c r="BU364" s="74" t="s">
        <v>91</v>
      </c>
      <c r="BV364" s="8">
        <v>6.7036495217163949</v>
      </c>
      <c r="BW364" s="8">
        <v>23.5</v>
      </c>
      <c r="BX364" s="51" t="s">
        <v>1</v>
      </c>
      <c r="BY364" s="61" t="s">
        <v>154</v>
      </c>
      <c r="BZ364" s="8">
        <v>6.2575636722347037</v>
      </c>
      <c r="CA364" s="8">
        <v>18.5</v>
      </c>
      <c r="CB364" s="8"/>
      <c r="CC364" s="59" t="s">
        <v>4631</v>
      </c>
      <c r="CD364" s="59" t="s">
        <v>4632</v>
      </c>
      <c r="CE364" s="555">
        <v>88.213813810185954</v>
      </c>
      <c r="CF364" s="555">
        <v>79.357977000702675</v>
      </c>
      <c r="CG364" s="555" t="s">
        <v>5698</v>
      </c>
      <c r="CH364" s="555"/>
      <c r="CI364" s="408">
        <v>138.33302439389942</v>
      </c>
      <c r="CJ364" s="408">
        <v>106.53626906069231</v>
      </c>
      <c r="CK364" s="7"/>
      <c r="CL364" s="8"/>
      <c r="CM364" s="8"/>
      <c r="CN364" s="8"/>
    </row>
    <row r="365" spans="1:92" x14ac:dyDescent="0.45">
      <c r="A365" s="9">
        <v>337</v>
      </c>
      <c r="B365" s="9" t="s">
        <v>825</v>
      </c>
      <c r="C365" s="54" t="s">
        <v>1875</v>
      </c>
      <c r="D365" s="63"/>
      <c r="E365" s="78" t="s">
        <v>2033</v>
      </c>
      <c r="F365" s="62" t="s">
        <v>2034</v>
      </c>
      <c r="G365" s="224"/>
      <c r="H365" s="9"/>
      <c r="I365" s="60">
        <v>152.52790192951159</v>
      </c>
      <c r="J365" s="60">
        <v>132.77040167957483</v>
      </c>
      <c r="K365" s="60">
        <v>175.44660221943818</v>
      </c>
      <c r="L365" s="47">
        <v>2327.9433731486679</v>
      </c>
      <c r="M365" s="47">
        <v>2328.4326742473791</v>
      </c>
      <c r="N365" s="47">
        <v>2328.8241891731659</v>
      </c>
      <c r="O365" s="59">
        <v>20.511500176447932</v>
      </c>
      <c r="P365" s="59">
        <v>375.51156400355654</v>
      </c>
      <c r="Q365" s="59">
        <v>219.61466957586595</v>
      </c>
      <c r="R365" s="58"/>
      <c r="S365" s="55" t="s">
        <v>101</v>
      </c>
      <c r="T365" s="8">
        <v>19.303348231541388</v>
      </c>
      <c r="U365" s="50" t="s">
        <v>41</v>
      </c>
      <c r="V365" s="8">
        <v>13.313343265472037</v>
      </c>
      <c r="W365" s="55" t="s">
        <v>101</v>
      </c>
      <c r="X365" s="8">
        <v>9.375</v>
      </c>
      <c r="Y365" s="63" t="s">
        <v>1482</v>
      </c>
      <c r="Z365" s="8">
        <v>100.14313625418254</v>
      </c>
      <c r="AA365" s="224" t="s">
        <v>82</v>
      </c>
      <c r="AB365" s="8">
        <v>29.773238229262951</v>
      </c>
      <c r="AC365" s="50" t="s">
        <v>41</v>
      </c>
      <c r="AD365" s="55" t="s">
        <v>82</v>
      </c>
      <c r="AE365" s="8">
        <v>18.307367124455038</v>
      </c>
      <c r="AF365" s="8">
        <v>9.2285714285714295</v>
      </c>
      <c r="AG365" s="224" t="s">
        <v>101</v>
      </c>
      <c r="AH365" s="224" t="s">
        <v>82</v>
      </c>
      <c r="AI365" s="8">
        <v>18.161011616443552</v>
      </c>
      <c r="AJ365" s="8">
        <v>8.1333333333333329</v>
      </c>
      <c r="AK365" s="50" t="s">
        <v>41</v>
      </c>
      <c r="AL365" s="50" t="s">
        <v>40</v>
      </c>
      <c r="AM365" s="8">
        <v>17.505386501242572</v>
      </c>
      <c r="AN365" s="8">
        <v>9.1285714285714299</v>
      </c>
      <c r="AO365" s="55" t="s">
        <v>101</v>
      </c>
      <c r="AP365" s="54" t="s">
        <v>40</v>
      </c>
      <c r="AQ365" s="8">
        <v>17.247869754934047</v>
      </c>
      <c r="AR365" s="8">
        <v>8.0333333333333332</v>
      </c>
      <c r="AS365" s="50" t="s">
        <v>41</v>
      </c>
      <c r="AT365" s="12" t="s">
        <v>1482</v>
      </c>
      <c r="AU365" s="8">
        <v>16.084670709083625</v>
      </c>
      <c r="AV365" s="8">
        <v>17.399999999999999</v>
      </c>
      <c r="AW365" s="58"/>
      <c r="AX365" s="55" t="s">
        <v>101</v>
      </c>
      <c r="AY365" s="8">
        <v>20.035482160803046</v>
      </c>
      <c r="AZ365" s="50" t="s">
        <v>41</v>
      </c>
      <c r="BA365" s="8">
        <v>5.2588705402007614</v>
      </c>
      <c r="BB365" s="224" t="s">
        <v>101</v>
      </c>
      <c r="BC365" s="8">
        <v>3</v>
      </c>
      <c r="BD365" s="12" t="s">
        <v>1482</v>
      </c>
      <c r="BE365" s="8">
        <v>110.05744987960078</v>
      </c>
      <c r="BF365" s="54" t="s">
        <v>40</v>
      </c>
      <c r="BG365" s="8">
        <v>2.1372757956447832</v>
      </c>
      <c r="BH365" s="224" t="s">
        <v>101</v>
      </c>
      <c r="BI365" s="54" t="s">
        <v>40</v>
      </c>
      <c r="BJ365" s="8">
        <v>10.706904306689166</v>
      </c>
      <c r="BK365" s="8">
        <v>16</v>
      </c>
      <c r="BL365" s="224" t="s">
        <v>101</v>
      </c>
      <c r="BM365" s="224" t="s">
        <v>82</v>
      </c>
      <c r="BN365" s="8">
        <v>10.339855882320574</v>
      </c>
      <c r="BO365" s="8">
        <v>19.333333333333332</v>
      </c>
      <c r="BP365" s="54" t="s">
        <v>41</v>
      </c>
      <c r="BQ365" s="50" t="s">
        <v>40</v>
      </c>
      <c r="BR365" s="8">
        <v>10.044056869875208</v>
      </c>
      <c r="BS365" s="8">
        <v>19</v>
      </c>
      <c r="BT365" s="55" t="s">
        <v>101</v>
      </c>
      <c r="BU365" s="63" t="s">
        <v>1482</v>
      </c>
      <c r="BV365" s="8">
        <v>10.011183842076953</v>
      </c>
      <c r="BW365" s="8">
        <v>21</v>
      </c>
      <c r="BX365" s="50" t="s">
        <v>41</v>
      </c>
      <c r="BY365" s="224" t="s">
        <v>82</v>
      </c>
      <c r="BZ365" s="8">
        <v>9.7291190886493002</v>
      </c>
      <c r="CA365" s="8">
        <v>23</v>
      </c>
      <c r="CB365" s="8"/>
      <c r="CC365" s="59" t="s">
        <v>4634</v>
      </c>
      <c r="CD365" s="59" t="s">
        <v>4635</v>
      </c>
      <c r="CE365" s="555">
        <v>121.58769903854355</v>
      </c>
      <c r="CF365" s="555">
        <v>109.56714458385947</v>
      </c>
      <c r="CG365" s="555" t="s">
        <v>4633</v>
      </c>
      <c r="CH365" s="555"/>
      <c r="CI365" s="408">
        <v>219.61466957586595</v>
      </c>
      <c r="CJ365" s="408">
        <v>174.0356372317091</v>
      </c>
      <c r="CK365" s="7"/>
      <c r="CL365" s="8"/>
      <c r="CM365" s="8"/>
      <c r="CN365" s="8"/>
    </row>
    <row r="366" spans="1:92" x14ac:dyDescent="0.45">
      <c r="A366" s="9">
        <v>338</v>
      </c>
      <c r="B366" s="9" t="s">
        <v>823</v>
      </c>
      <c r="C366" s="54" t="s">
        <v>1875</v>
      </c>
      <c r="D366" s="63"/>
      <c r="E366" s="78" t="s">
        <v>2033</v>
      </c>
      <c r="F366" s="62" t="s">
        <v>2034</v>
      </c>
      <c r="G366" s="224"/>
      <c r="H366" s="9"/>
      <c r="I366" s="60">
        <v>152.52790192951159</v>
      </c>
      <c r="J366" s="60">
        <v>132.77040167957483</v>
      </c>
      <c r="K366" s="60">
        <v>175.44660221943818</v>
      </c>
      <c r="L366" s="47">
        <v>2327.9433731486679</v>
      </c>
      <c r="M366" s="47">
        <v>2328.4326742473791</v>
      </c>
      <c r="N366" s="47">
        <v>2328.8241891731659</v>
      </c>
      <c r="O366" s="59">
        <v>20.511500176447932</v>
      </c>
      <c r="P366" s="59">
        <v>375.51156400355654</v>
      </c>
      <c r="Q366" s="59">
        <v>219.61466957586595</v>
      </c>
      <c r="R366" s="58"/>
      <c r="S366" s="55" t="s">
        <v>101</v>
      </c>
      <c r="T366" s="8">
        <v>19.303348231541388</v>
      </c>
      <c r="U366" s="50" t="s">
        <v>41</v>
      </c>
      <c r="V366" s="8">
        <v>13.313343265472037</v>
      </c>
      <c r="W366" s="55" t="s">
        <v>101</v>
      </c>
      <c r="X366" s="8">
        <v>9.375</v>
      </c>
      <c r="Y366" s="77" t="s">
        <v>9</v>
      </c>
      <c r="Z366" s="8">
        <v>138.27511173656043</v>
      </c>
      <c r="AA366" s="224" t="s">
        <v>82</v>
      </c>
      <c r="AB366" s="8">
        <v>29.773238229262951</v>
      </c>
      <c r="AC366" s="50" t="s">
        <v>41</v>
      </c>
      <c r="AD366" s="55" t="s">
        <v>82</v>
      </c>
      <c r="AE366" s="8">
        <v>18.307367124455038</v>
      </c>
      <c r="AF366" s="8">
        <v>9.2285714285714295</v>
      </c>
      <c r="AG366" s="224" t="s">
        <v>101</v>
      </c>
      <c r="AH366" s="224" t="s">
        <v>82</v>
      </c>
      <c r="AI366" s="8">
        <v>18.161011616443552</v>
      </c>
      <c r="AJ366" s="8">
        <v>8.1333333333333329</v>
      </c>
      <c r="AK366" s="50" t="s">
        <v>41</v>
      </c>
      <c r="AL366" s="50" t="s">
        <v>40</v>
      </c>
      <c r="AM366" s="8">
        <v>17.505386501242572</v>
      </c>
      <c r="AN366" s="8">
        <v>9.1285714285714299</v>
      </c>
      <c r="AO366" s="50" t="s">
        <v>41</v>
      </c>
      <c r="AP366" s="77" t="s">
        <v>9</v>
      </c>
      <c r="AQ366" s="8">
        <v>17.282893794588745</v>
      </c>
      <c r="AR366" s="8">
        <v>18.400000000000002</v>
      </c>
      <c r="AS366" s="55" t="s">
        <v>101</v>
      </c>
      <c r="AT366" s="50" t="s">
        <v>40</v>
      </c>
      <c r="AU366" s="8">
        <v>17.247869754934047</v>
      </c>
      <c r="AV366" s="8">
        <v>8.0333333333333332</v>
      </c>
      <c r="AW366" s="58"/>
      <c r="AX366" s="55" t="s">
        <v>101</v>
      </c>
      <c r="AY366" s="8">
        <v>20.035482160803046</v>
      </c>
      <c r="AZ366" s="50" t="s">
        <v>41</v>
      </c>
      <c r="BA366" s="8">
        <v>5.2588705402007614</v>
      </c>
      <c r="BB366" s="224" t="s">
        <v>101</v>
      </c>
      <c r="BC366" s="8">
        <v>3</v>
      </c>
      <c r="BD366" s="70" t="s">
        <v>9</v>
      </c>
      <c r="BE366" s="8">
        <v>149.7147043812738</v>
      </c>
      <c r="BF366" s="54" t="s">
        <v>40</v>
      </c>
      <c r="BG366" s="8">
        <v>2.1372757956447832</v>
      </c>
      <c r="BH366" s="224" t="s">
        <v>101</v>
      </c>
      <c r="BI366" s="54" t="s">
        <v>40</v>
      </c>
      <c r="BJ366" s="8">
        <v>10.706904306689166</v>
      </c>
      <c r="BK366" s="8">
        <v>16</v>
      </c>
      <c r="BL366" s="224" t="s">
        <v>101</v>
      </c>
      <c r="BM366" s="224" t="s">
        <v>82</v>
      </c>
      <c r="BN366" s="8">
        <v>10.339855882320574</v>
      </c>
      <c r="BO366" s="8">
        <v>19.333333333333332</v>
      </c>
      <c r="BP366" s="224" t="s">
        <v>101</v>
      </c>
      <c r="BQ366" s="70" t="s">
        <v>9</v>
      </c>
      <c r="BR366" s="8">
        <v>10.239201883854005</v>
      </c>
      <c r="BS366" s="8">
        <v>27.666666666666668</v>
      </c>
      <c r="BT366" s="50" t="s">
        <v>41</v>
      </c>
      <c r="BU366" s="54" t="s">
        <v>40</v>
      </c>
      <c r="BV366" s="8">
        <v>10.044056869875208</v>
      </c>
      <c r="BW366" s="8">
        <v>19</v>
      </c>
      <c r="BX366" s="50" t="s">
        <v>41</v>
      </c>
      <c r="BY366" s="224" t="s">
        <v>82</v>
      </c>
      <c r="BZ366" s="8">
        <v>9.7291190886493002</v>
      </c>
      <c r="CA366" s="8">
        <v>23</v>
      </c>
      <c r="CB366" s="8"/>
      <c r="CC366" s="59" t="s">
        <v>4634</v>
      </c>
      <c r="CD366" s="59" t="s">
        <v>4635</v>
      </c>
      <c r="CE366" s="555">
        <v>121.58769903854355</v>
      </c>
      <c r="CF366" s="555">
        <v>109.56714458385947</v>
      </c>
      <c r="CG366" s="555" t="s">
        <v>4633</v>
      </c>
      <c r="CH366" s="555"/>
      <c r="CI366" s="408">
        <v>219.61466957586595</v>
      </c>
      <c r="CJ366" s="408">
        <v>174.0356372317091</v>
      </c>
      <c r="CK366" s="7"/>
      <c r="CL366" s="8"/>
      <c r="CM366" s="8"/>
      <c r="CN366" s="8"/>
    </row>
    <row r="367" spans="1:92" x14ac:dyDescent="0.45">
      <c r="A367" s="9">
        <v>339</v>
      </c>
      <c r="B367" s="9" t="s">
        <v>820</v>
      </c>
      <c r="C367" s="78" t="s">
        <v>1847</v>
      </c>
      <c r="D367" s="77" t="s">
        <v>1803</v>
      </c>
      <c r="E367" s="56"/>
      <c r="F367" s="61" t="s">
        <v>1991</v>
      </c>
      <c r="G367" s="224"/>
      <c r="H367" s="9"/>
      <c r="I367" s="60">
        <v>85.35240107972669</v>
      </c>
      <c r="J367" s="60">
        <v>76.659100969754519</v>
      </c>
      <c r="K367" s="60">
        <v>120.12560151961533</v>
      </c>
      <c r="L367" s="47">
        <v>819.05938596740179</v>
      </c>
      <c r="M367" s="47">
        <v>851.68047948642356</v>
      </c>
      <c r="N367" s="47">
        <v>878.7103358500259</v>
      </c>
      <c r="O367" s="59">
        <v>8.5441084444322755</v>
      </c>
      <c r="P367" s="59">
        <v>82.191385378900463</v>
      </c>
      <c r="Q367" s="59">
        <v>46.7925470587071</v>
      </c>
      <c r="R367" s="58"/>
      <c r="S367" s="69" t="s">
        <v>3657</v>
      </c>
      <c r="T367" s="8">
        <v>3.5605720323918004</v>
      </c>
      <c r="U367" s="71" t="s">
        <v>121</v>
      </c>
      <c r="V367" s="8">
        <v>7.1211440647836008</v>
      </c>
      <c r="W367" s="69" t="s">
        <v>144</v>
      </c>
      <c r="X367" s="8">
        <v>11.667</v>
      </c>
      <c r="Y367" s="247" t="s">
        <v>189</v>
      </c>
      <c r="Z367" s="8">
        <v>39.40858048587701</v>
      </c>
      <c r="AA367" s="244" t="s">
        <v>305</v>
      </c>
      <c r="AB367" s="8">
        <v>14.003010696798952</v>
      </c>
      <c r="AC367" s="71" t="s">
        <v>121</v>
      </c>
      <c r="AD367" s="71" t="s">
        <v>305</v>
      </c>
      <c r="AE367" s="8">
        <v>9.6196561541140149</v>
      </c>
      <c r="AF367" s="8">
        <v>5.2333333333333334</v>
      </c>
      <c r="AG367" s="244" t="s">
        <v>121</v>
      </c>
      <c r="AH367" s="78" t="s">
        <v>99</v>
      </c>
      <c r="AI367" s="8">
        <v>9.3911430601636354</v>
      </c>
      <c r="AJ367" s="8">
        <v>5.6333333333333329</v>
      </c>
      <c r="AK367" s="69" t="s">
        <v>144</v>
      </c>
      <c r="AL367" s="71" t="s">
        <v>305</v>
      </c>
      <c r="AM367" s="8">
        <v>9.1569302306452265</v>
      </c>
      <c r="AN367" s="8">
        <v>4.7571428571428571</v>
      </c>
      <c r="AO367" s="71" t="s">
        <v>121</v>
      </c>
      <c r="AP367" s="247" t="s">
        <v>189</v>
      </c>
      <c r="AQ367" s="8">
        <v>9.0378675674451827</v>
      </c>
      <c r="AR367" s="8">
        <v>8.3000000000000007</v>
      </c>
      <c r="AS367" s="69" t="s">
        <v>144</v>
      </c>
      <c r="AT367" s="69" t="s">
        <v>99</v>
      </c>
      <c r="AU367" s="8">
        <v>8.943207227347056</v>
      </c>
      <c r="AV367" s="8">
        <v>5.1571428571428566</v>
      </c>
      <c r="AW367" s="58"/>
      <c r="AX367" s="69" t="s">
        <v>3657</v>
      </c>
      <c r="AY367" s="8">
        <v>2.9972461852656047</v>
      </c>
      <c r="AZ367" s="71" t="s">
        <v>121</v>
      </c>
      <c r="BA367" s="8">
        <v>2.9972461852656047</v>
      </c>
      <c r="BB367" s="78" t="s">
        <v>144</v>
      </c>
      <c r="BC367" s="8">
        <v>4.5</v>
      </c>
      <c r="BD367" s="72" t="s">
        <v>189</v>
      </c>
      <c r="BE367" s="8">
        <v>50.931154631640112</v>
      </c>
      <c r="BF367" s="244" t="s">
        <v>305</v>
      </c>
      <c r="BG367" s="8">
        <v>0.97964104060266888</v>
      </c>
      <c r="BH367" s="244" t="s">
        <v>121</v>
      </c>
      <c r="BI367" s="247" t="s">
        <v>189</v>
      </c>
      <c r="BJ367" s="8">
        <v>5.4765862773194582</v>
      </c>
      <c r="BK367" s="8">
        <v>19.333333333333332</v>
      </c>
      <c r="BL367" s="244" t="s">
        <v>121</v>
      </c>
      <c r="BM367" s="244" t="s">
        <v>305</v>
      </c>
      <c r="BN367" s="8">
        <v>5.4675243617783256</v>
      </c>
      <c r="BO367" s="8">
        <v>12.666666666666666</v>
      </c>
      <c r="BP367" s="244" t="s">
        <v>121</v>
      </c>
      <c r="BQ367" s="69" t="s">
        <v>99</v>
      </c>
      <c r="BR367" s="8">
        <v>5.4125206418658705</v>
      </c>
      <c r="BS367" s="8">
        <v>14.333333333333334</v>
      </c>
      <c r="BT367" s="69" t="s">
        <v>144</v>
      </c>
      <c r="BU367" s="247" t="s">
        <v>189</v>
      </c>
      <c r="BV367" s="8">
        <v>5.2372179149106666</v>
      </c>
      <c r="BW367" s="8">
        <v>13.222222222222221</v>
      </c>
      <c r="BX367" s="69" t="s">
        <v>144</v>
      </c>
      <c r="BY367" s="244" t="s">
        <v>305</v>
      </c>
      <c r="BZ367" s="8">
        <v>5.2340575224574284</v>
      </c>
      <c r="CA367" s="8">
        <v>8.7777777777777786</v>
      </c>
      <c r="CB367" s="8"/>
      <c r="CC367" s="59"/>
      <c r="CD367" s="59"/>
      <c r="CE367" s="555"/>
      <c r="CF367" s="555"/>
      <c r="CG367" s="555"/>
      <c r="CH367" s="555"/>
      <c r="CI367" s="408"/>
      <c r="CJ367" s="408"/>
      <c r="CK367" s="7"/>
      <c r="CL367" s="8"/>
      <c r="CM367" s="8"/>
      <c r="CN367" s="8"/>
    </row>
    <row r="368" spans="1:92" x14ac:dyDescent="0.45">
      <c r="A368" s="9">
        <v>340</v>
      </c>
      <c r="B368" s="9" t="s">
        <v>145</v>
      </c>
      <c r="C368" s="78" t="s">
        <v>1847</v>
      </c>
      <c r="D368" s="77" t="s">
        <v>1803</v>
      </c>
      <c r="E368" s="56"/>
      <c r="F368" s="61" t="s">
        <v>1991</v>
      </c>
      <c r="G368" s="224"/>
      <c r="H368" s="9"/>
      <c r="I368" s="60">
        <v>131.1898016595799</v>
      </c>
      <c r="J368" s="60">
        <v>123.28680155960521</v>
      </c>
      <c r="K368" s="60">
        <v>203.10710256934962</v>
      </c>
      <c r="L368" s="47">
        <v>2075.9692856143984</v>
      </c>
      <c r="M368" s="47">
        <v>2209.8417856928022</v>
      </c>
      <c r="N368" s="47">
        <v>2323.1293274536479</v>
      </c>
      <c r="O368" s="59">
        <v>22.280347887869162</v>
      </c>
      <c r="P368" s="59">
        <v>314.62445275116391</v>
      </c>
      <c r="Q368" s="59">
        <v>183.83901004238191</v>
      </c>
      <c r="R368" s="58"/>
      <c r="S368" s="69" t="s">
        <v>5495</v>
      </c>
      <c r="T368" s="8">
        <v>4.9356940497873971</v>
      </c>
      <c r="U368" s="71" t="s">
        <v>121</v>
      </c>
      <c r="V368" s="8">
        <v>9.8713880995747942</v>
      </c>
      <c r="W368" s="69" t="s">
        <v>144</v>
      </c>
      <c r="X368" s="8">
        <v>11.667</v>
      </c>
      <c r="Y368" s="247" t="s">
        <v>132</v>
      </c>
      <c r="Z368" s="8">
        <v>86.273371078726939</v>
      </c>
      <c r="AA368" s="247" t="s">
        <v>132</v>
      </c>
      <c r="AB368" s="8">
        <v>27.830119702815139</v>
      </c>
      <c r="AC368" s="71" t="s">
        <v>121</v>
      </c>
      <c r="AD368" s="72" t="s">
        <v>132</v>
      </c>
      <c r="AE368" s="8">
        <v>14.121164280494268</v>
      </c>
      <c r="AF368" s="8">
        <v>13.1</v>
      </c>
      <c r="AG368" s="244" t="s">
        <v>121</v>
      </c>
      <c r="AH368" s="78" t="s">
        <v>99</v>
      </c>
      <c r="AI368" s="8">
        <v>13.703655895782962</v>
      </c>
      <c r="AJ368" s="8">
        <v>5.6333333333333329</v>
      </c>
      <c r="AK368" s="69" t="s">
        <v>144</v>
      </c>
      <c r="AL368" s="72" t="s">
        <v>132</v>
      </c>
      <c r="AM368" s="8">
        <v>13.248659655003133</v>
      </c>
      <c r="AN368" s="8">
        <v>12.1</v>
      </c>
      <c r="AO368" s="69" t="s">
        <v>144</v>
      </c>
      <c r="AP368" s="78" t="s">
        <v>99</v>
      </c>
      <c r="AQ368" s="8">
        <v>13.146027058907004</v>
      </c>
      <c r="AR368" s="8">
        <v>5.1571428571428566</v>
      </c>
      <c r="AS368" s="71" t="s">
        <v>121</v>
      </c>
      <c r="AT368" s="71" t="s">
        <v>237</v>
      </c>
      <c r="AU368" s="8">
        <v>12.860567950597261</v>
      </c>
      <c r="AV368" s="8">
        <v>8.1999999999999993</v>
      </c>
      <c r="AW368" s="58"/>
      <c r="AX368" s="69" t="s">
        <v>5562</v>
      </c>
      <c r="AY368" s="8">
        <v>4.0698413588341698</v>
      </c>
      <c r="AZ368" s="71" t="s">
        <v>121</v>
      </c>
      <c r="BA368" s="8">
        <v>4.0698413588341698</v>
      </c>
      <c r="BB368" s="78" t="s">
        <v>144</v>
      </c>
      <c r="BC368" s="8">
        <v>4.5</v>
      </c>
      <c r="BD368" s="72" t="s">
        <v>132</v>
      </c>
      <c r="BE368" s="8">
        <v>111.85538240234501</v>
      </c>
      <c r="BF368" s="247" t="s">
        <v>132</v>
      </c>
      <c r="BG368" s="8">
        <v>1.4914050986979335</v>
      </c>
      <c r="BH368" s="78" t="s">
        <v>144</v>
      </c>
      <c r="BI368" s="247" t="s">
        <v>132</v>
      </c>
      <c r="BJ368" s="8">
        <v>8.2511732297714957</v>
      </c>
      <c r="BK368" s="8">
        <v>17.666666666666668</v>
      </c>
      <c r="BL368" s="244" t="s">
        <v>121</v>
      </c>
      <c r="BM368" s="247" t="s">
        <v>132</v>
      </c>
      <c r="BN368" s="8">
        <v>8.2154390912768953</v>
      </c>
      <c r="BO368" s="8">
        <v>26</v>
      </c>
      <c r="BP368" s="244" t="s">
        <v>121</v>
      </c>
      <c r="BQ368" s="69" t="s">
        <v>99</v>
      </c>
      <c r="BR368" s="8">
        <v>7.7822076532382818</v>
      </c>
      <c r="BS368" s="8">
        <v>14.333333333333334</v>
      </c>
      <c r="BT368" s="69" t="s">
        <v>144</v>
      </c>
      <c r="BU368" s="78" t="s">
        <v>99</v>
      </c>
      <c r="BV368" s="8">
        <v>7.6215447029326375</v>
      </c>
      <c r="BW368" s="8">
        <v>9.8888888888888893</v>
      </c>
      <c r="BX368" s="71" t="s">
        <v>121</v>
      </c>
      <c r="BY368" s="244" t="s">
        <v>237</v>
      </c>
      <c r="BZ368" s="8">
        <v>7.3345932801340004</v>
      </c>
      <c r="CA368" s="8">
        <v>21</v>
      </c>
      <c r="CB368" s="8"/>
      <c r="CC368" s="59" t="s">
        <v>4636</v>
      </c>
      <c r="CD368" s="59" t="s">
        <v>4637</v>
      </c>
      <c r="CE368" s="555">
        <v>121.07739723290443</v>
      </c>
      <c r="CF368" s="555">
        <v>108.85300121880759</v>
      </c>
      <c r="CG368" s="555" t="s">
        <v>5699</v>
      </c>
      <c r="CH368" s="555"/>
      <c r="CI368" s="408">
        <v>183.83901004238191</v>
      </c>
      <c r="CJ368" s="408">
        <v>144.64370350204291</v>
      </c>
      <c r="CK368" s="7"/>
      <c r="CL368" s="8"/>
      <c r="CM368" s="8"/>
      <c r="CN368" s="8"/>
    </row>
    <row r="369" spans="1:92" x14ac:dyDescent="0.45">
      <c r="A369" s="9">
        <v>341</v>
      </c>
      <c r="B369" s="9" t="s">
        <v>816</v>
      </c>
      <c r="C369" s="244" t="s">
        <v>1805</v>
      </c>
      <c r="D369" s="63"/>
      <c r="E369" s="246" t="s">
        <v>1900</v>
      </c>
      <c r="F369" s="57" t="s">
        <v>1901</v>
      </c>
      <c r="G369" s="224"/>
      <c r="H369" s="9"/>
      <c r="I369" s="60">
        <v>123.28680155960521</v>
      </c>
      <c r="J369" s="60">
        <v>90.094201139711501</v>
      </c>
      <c r="K369" s="60">
        <v>110.64200139964571</v>
      </c>
      <c r="L369" s="47">
        <v>1230.9063630298813</v>
      </c>
      <c r="M369" s="47">
        <v>1147.3316262894227</v>
      </c>
      <c r="N369" s="47">
        <v>1084.5763343511333</v>
      </c>
      <c r="O369" s="59">
        <v>9.0912896472679314</v>
      </c>
      <c r="P369" s="59">
        <v>110.46678173220953</v>
      </c>
      <c r="Q369" s="59">
        <v>54.684709968429104</v>
      </c>
      <c r="R369" s="58"/>
      <c r="S369" s="53" t="s">
        <v>53</v>
      </c>
      <c r="T369" s="8">
        <v>10.246510116970391</v>
      </c>
      <c r="U369" s="71" t="s">
        <v>214</v>
      </c>
      <c r="V369" s="8">
        <v>8.230541426909646</v>
      </c>
      <c r="W369" s="71" t="s">
        <v>214</v>
      </c>
      <c r="X369" s="8">
        <v>11.667</v>
      </c>
      <c r="Y369" s="244" t="s">
        <v>3556</v>
      </c>
      <c r="Z369" s="8">
        <v>34.287436421093403</v>
      </c>
      <c r="AA369" s="244" t="s">
        <v>1510</v>
      </c>
      <c r="AB369" s="8">
        <v>18.04601916899653</v>
      </c>
      <c r="AC369" s="71" t="s">
        <v>214</v>
      </c>
      <c r="AD369" s="71" t="s">
        <v>1510</v>
      </c>
      <c r="AE369" s="8">
        <v>12.15083734191732</v>
      </c>
      <c r="AF369" s="8">
        <v>4.7571428571428571</v>
      </c>
      <c r="AG369" s="56" t="s">
        <v>53</v>
      </c>
      <c r="AH369" s="244" t="s">
        <v>1510</v>
      </c>
      <c r="AI369" s="8">
        <v>10.980075424223751</v>
      </c>
      <c r="AJ369" s="8">
        <v>6.2333333333333334</v>
      </c>
      <c r="AK369" s="71" t="s">
        <v>214</v>
      </c>
      <c r="AL369" s="71" t="s">
        <v>1505</v>
      </c>
      <c r="AM369" s="8">
        <v>10.59222208078133</v>
      </c>
      <c r="AN369" s="8">
        <v>5.4571428571428573</v>
      </c>
      <c r="AO369" s="53" t="s">
        <v>53</v>
      </c>
      <c r="AP369" s="244" t="s">
        <v>1505</v>
      </c>
      <c r="AQ369" s="8">
        <v>9.8715101169703896</v>
      </c>
      <c r="AR369" s="8">
        <v>6.9333333333333336</v>
      </c>
      <c r="AS369" s="71" t="s">
        <v>214</v>
      </c>
      <c r="AT369" s="13" t="s">
        <v>213</v>
      </c>
      <c r="AU369" s="8">
        <v>9.6888036170783582</v>
      </c>
      <c r="AV369" s="8">
        <v>4.7571428571428571</v>
      </c>
      <c r="AW369" s="58"/>
      <c r="AX369" s="71" t="s">
        <v>214</v>
      </c>
      <c r="AY369" s="8">
        <v>8.6930964173193654</v>
      </c>
      <c r="AZ369" s="71" t="s">
        <v>214</v>
      </c>
      <c r="BA369" s="8">
        <v>2.8976988057731217</v>
      </c>
      <c r="BB369" s="244" t="s">
        <v>214</v>
      </c>
      <c r="BC369" s="8">
        <v>3.6666666666666998</v>
      </c>
      <c r="BD369" s="71" t="s">
        <v>1505</v>
      </c>
      <c r="BE369" s="8">
        <v>44.27366734742143</v>
      </c>
      <c r="BF369" s="244" t="s">
        <v>1505</v>
      </c>
      <c r="BG369" s="8">
        <v>0.98385927438714293</v>
      </c>
      <c r="BH369" s="244" t="s">
        <v>214</v>
      </c>
      <c r="BI369" s="244" t="s">
        <v>1505</v>
      </c>
      <c r="BJ369" s="8">
        <v>6.0150662986370342</v>
      </c>
      <c r="BK369" s="8">
        <v>13.272727272727273</v>
      </c>
      <c r="BL369" s="244" t="s">
        <v>214</v>
      </c>
      <c r="BM369" s="62" t="s">
        <v>213</v>
      </c>
      <c r="BN369" s="8">
        <v>5.4299550317041643</v>
      </c>
      <c r="BO369" s="8">
        <v>11.909090909090908</v>
      </c>
      <c r="BP369" s="56" t="s">
        <v>53</v>
      </c>
      <c r="BQ369" s="71" t="s">
        <v>1505</v>
      </c>
      <c r="BR369" s="8">
        <v>4.7849871587155688</v>
      </c>
      <c r="BS369" s="8">
        <v>20.285714285714285</v>
      </c>
      <c r="BT369" s="71" t="s">
        <v>214</v>
      </c>
      <c r="BU369" s="244" t="s">
        <v>1510</v>
      </c>
      <c r="BV369" s="8">
        <v>4.7570537865505944</v>
      </c>
      <c r="BW369" s="8">
        <v>11.909090909090908</v>
      </c>
      <c r="BX369" s="53" t="s">
        <v>53</v>
      </c>
      <c r="BY369" s="62" t="s">
        <v>213</v>
      </c>
      <c r="BZ369" s="8">
        <v>4.4084495628973048</v>
      </c>
      <c r="CA369" s="8">
        <v>18.142857142857142</v>
      </c>
      <c r="CB369" s="8"/>
      <c r="CC369" s="59" t="s">
        <v>5700</v>
      </c>
      <c r="CD369" s="59"/>
      <c r="CE369" s="555">
        <v>54.684709968429104</v>
      </c>
      <c r="CF369" s="555">
        <v>38.92324585130946</v>
      </c>
      <c r="CG369" s="555"/>
      <c r="CH369" s="555"/>
      <c r="CI369" s="408"/>
      <c r="CJ369" s="408"/>
      <c r="CK369" s="7"/>
      <c r="CL369" s="8"/>
      <c r="CM369" s="8"/>
      <c r="CN369" s="8"/>
    </row>
    <row r="370" spans="1:92" x14ac:dyDescent="0.45">
      <c r="A370" s="9">
        <v>342</v>
      </c>
      <c r="B370" s="9" t="s">
        <v>207</v>
      </c>
      <c r="C370" s="244" t="s">
        <v>1872</v>
      </c>
      <c r="D370" s="63"/>
      <c r="E370" s="56" t="s">
        <v>2030</v>
      </c>
      <c r="F370" s="75" t="s">
        <v>2031</v>
      </c>
      <c r="G370" s="224" t="s">
        <v>1800</v>
      </c>
      <c r="H370" s="9"/>
      <c r="I370" s="60">
        <v>188.88170238939517</v>
      </c>
      <c r="J370" s="60">
        <v>124.07710156960268</v>
      </c>
      <c r="K370" s="60">
        <v>138.30250174955714</v>
      </c>
      <c r="L370" s="47">
        <v>2474.2907204395519</v>
      </c>
      <c r="M370" s="47">
        <v>2190.1526032514766</v>
      </c>
      <c r="N370" s="47">
        <v>1986.5216205864926</v>
      </c>
      <c r="O370" s="59">
        <v>15.232620602889256</v>
      </c>
      <c r="P370" s="59">
        <v>390.63261865466609</v>
      </c>
      <c r="Q370" s="59">
        <v>176.0363328416091</v>
      </c>
      <c r="R370" s="58"/>
      <c r="S370" s="71" t="s">
        <v>206</v>
      </c>
      <c r="T370" s="8">
        <v>19.132643429381936</v>
      </c>
      <c r="U370" s="71" t="s">
        <v>206</v>
      </c>
      <c r="V370" s="8">
        <v>15.943869524484947</v>
      </c>
      <c r="W370" s="65" t="s">
        <v>20</v>
      </c>
      <c r="X370" s="8">
        <v>12.727</v>
      </c>
      <c r="Y370" s="244" t="s">
        <v>205</v>
      </c>
      <c r="Z370" s="8">
        <v>97.329668218591536</v>
      </c>
      <c r="AA370" s="244" t="s">
        <v>205</v>
      </c>
      <c r="AB370" s="8">
        <v>51.226141167679756</v>
      </c>
      <c r="AC370" s="65" t="s">
        <v>20</v>
      </c>
      <c r="AD370" s="71" t="s">
        <v>205</v>
      </c>
      <c r="AE370" s="8">
        <v>25.644478966447352</v>
      </c>
      <c r="AF370" s="8">
        <v>5.8285714285714292</v>
      </c>
      <c r="AG370" s="244" t="s">
        <v>206</v>
      </c>
      <c r="AH370" s="244" t="s">
        <v>205</v>
      </c>
      <c r="AI370" s="8">
        <v>23.075392516194537</v>
      </c>
      <c r="AJ370" s="8">
        <v>9.4</v>
      </c>
      <c r="AK370" s="65" t="s">
        <v>20</v>
      </c>
      <c r="AL370" s="71" t="s">
        <v>1510</v>
      </c>
      <c r="AM370" s="8">
        <v>19.198455017383488</v>
      </c>
      <c r="AN370" s="8">
        <v>4.519047619047619</v>
      </c>
      <c r="AO370" s="65" t="s">
        <v>20</v>
      </c>
      <c r="AP370" s="74" t="s">
        <v>1477</v>
      </c>
      <c r="AQ370" s="8">
        <v>19.179138870108815</v>
      </c>
      <c r="AR370" s="8">
        <v>4.8190476190476197</v>
      </c>
      <c r="AS370" s="71" t="s">
        <v>206</v>
      </c>
      <c r="AT370" s="71" t="s">
        <v>1510</v>
      </c>
      <c r="AU370" s="8">
        <v>19.089479314139339</v>
      </c>
      <c r="AV370" s="8">
        <v>6.9</v>
      </c>
      <c r="AW370" s="58"/>
      <c r="AX370" s="71" t="s">
        <v>206</v>
      </c>
      <c r="AY370" s="8">
        <v>18.67932734364739</v>
      </c>
      <c r="AZ370" s="71" t="s">
        <v>206</v>
      </c>
      <c r="BA370" s="8">
        <v>6.2264424478824631</v>
      </c>
      <c r="BB370" s="74" t="s">
        <v>20</v>
      </c>
      <c r="BC370" s="8">
        <v>4.3333333333333002</v>
      </c>
      <c r="BD370" s="71" t="s">
        <v>205</v>
      </c>
      <c r="BE370" s="8">
        <v>111.49579589779619</v>
      </c>
      <c r="BF370" s="244" t="s">
        <v>205</v>
      </c>
      <c r="BG370" s="8">
        <v>2.2299159179559238</v>
      </c>
      <c r="BH370" s="244" t="s">
        <v>206</v>
      </c>
      <c r="BI370" s="244" t="s">
        <v>205</v>
      </c>
      <c r="BJ370" s="8">
        <v>11.556536293447715</v>
      </c>
      <c r="BK370" s="8">
        <v>19.75</v>
      </c>
      <c r="BL370" s="74" t="s">
        <v>20</v>
      </c>
      <c r="BM370" s="244" t="s">
        <v>205</v>
      </c>
      <c r="BN370" s="8">
        <v>11.458678934543993</v>
      </c>
      <c r="BO370" s="8">
        <v>12.538461538461538</v>
      </c>
      <c r="BP370" s="244" t="s">
        <v>206</v>
      </c>
      <c r="BQ370" s="65" t="s">
        <v>1477</v>
      </c>
      <c r="BR370" s="8">
        <v>11.071569632589128</v>
      </c>
      <c r="BS370" s="8">
        <v>14.125</v>
      </c>
      <c r="BT370" s="65" t="s">
        <v>20</v>
      </c>
      <c r="BU370" s="74" t="s">
        <v>1477</v>
      </c>
      <c r="BV370" s="8">
        <v>10.707235210811508</v>
      </c>
      <c r="BW370" s="8">
        <v>9.0769230769230766</v>
      </c>
      <c r="BX370" s="71" t="s">
        <v>206</v>
      </c>
      <c r="BY370" s="62" t="s">
        <v>213</v>
      </c>
      <c r="BZ370" s="8">
        <v>8.9691174587174807</v>
      </c>
      <c r="CA370" s="8">
        <v>16</v>
      </c>
      <c r="CB370" s="8"/>
      <c r="CC370" s="59" t="s">
        <v>4639</v>
      </c>
      <c r="CD370" s="59" t="s">
        <v>4640</v>
      </c>
      <c r="CE370" s="555">
        <v>88.14070287321212</v>
      </c>
      <c r="CF370" s="555">
        <v>79.915984868670947</v>
      </c>
      <c r="CG370" s="555" t="s">
        <v>4638</v>
      </c>
      <c r="CH370" s="555"/>
      <c r="CI370" s="408">
        <v>176.0363328416091</v>
      </c>
      <c r="CJ370" s="408">
        <v>137.99386201935317</v>
      </c>
      <c r="CK370" s="7"/>
      <c r="CL370" s="8"/>
      <c r="CM370" s="8"/>
      <c r="CN370" s="8"/>
    </row>
    <row r="371" spans="1:92" x14ac:dyDescent="0.45">
      <c r="A371" s="9">
        <v>343</v>
      </c>
      <c r="B371" s="9" t="s">
        <v>811</v>
      </c>
      <c r="C371" s="78" t="s">
        <v>1876</v>
      </c>
      <c r="D371" s="63"/>
      <c r="E371" s="245" t="s">
        <v>2035</v>
      </c>
      <c r="F371" s="56" t="s">
        <v>2036</v>
      </c>
      <c r="G371" s="246" t="s">
        <v>1804</v>
      </c>
      <c r="H371" s="9"/>
      <c r="I371" s="60">
        <v>72.707600919767174</v>
      </c>
      <c r="J371" s="60">
        <v>109.85170138964823</v>
      </c>
      <c r="K371" s="60">
        <v>106.69050134965836</v>
      </c>
      <c r="L371" s="47">
        <v>787.12931407760766</v>
      </c>
      <c r="M371" s="47">
        <v>898.82450779230805</v>
      </c>
      <c r="N371" s="47">
        <v>999.48886652999863</v>
      </c>
      <c r="O371" s="59">
        <v>10.491744376949532</v>
      </c>
      <c r="P371" s="59">
        <v>80.560842732050418</v>
      </c>
      <c r="Q371" s="59">
        <v>47.353661299721082</v>
      </c>
      <c r="R371" s="58"/>
      <c r="S371" s="55" t="s">
        <v>101</v>
      </c>
      <c r="T371" s="8">
        <v>9.7249121103720597</v>
      </c>
      <c r="U371" s="55" t="s">
        <v>101</v>
      </c>
      <c r="V371" s="8">
        <v>6.0780700689825373</v>
      </c>
      <c r="W371" s="55" t="s">
        <v>34</v>
      </c>
      <c r="X371" s="8">
        <v>10.91</v>
      </c>
      <c r="Y371" s="78" t="s">
        <v>1476</v>
      </c>
      <c r="Z371" s="8">
        <v>44.624560551860306</v>
      </c>
      <c r="AA371" s="224" t="s">
        <v>1502</v>
      </c>
      <c r="AB371" s="8">
        <v>9.8553726207194412</v>
      </c>
      <c r="AC371" s="55" t="s">
        <v>101</v>
      </c>
      <c r="AD371" s="69" t="s">
        <v>1476</v>
      </c>
      <c r="AE371" s="8">
        <v>7.6784984305415787</v>
      </c>
      <c r="AF371" s="8">
        <v>10.033333333333333</v>
      </c>
      <c r="AG371" s="224" t="s">
        <v>34</v>
      </c>
      <c r="AH371" s="78" t="s">
        <v>1476</v>
      </c>
      <c r="AI371" s="8">
        <v>7.6054047570330816</v>
      </c>
      <c r="AJ371" s="8">
        <v>9.283333333333335</v>
      </c>
      <c r="AK371" s="55" t="s">
        <v>101</v>
      </c>
      <c r="AL371" s="55" t="s">
        <v>1502</v>
      </c>
      <c r="AM371" s="8">
        <v>7.4945585258838765</v>
      </c>
      <c r="AN371" s="8">
        <v>8.5333333333333332</v>
      </c>
      <c r="AO371" s="55" t="s">
        <v>34</v>
      </c>
      <c r="AP371" s="224" t="s">
        <v>1502</v>
      </c>
      <c r="AQ371" s="8">
        <v>7.3896538752332797</v>
      </c>
      <c r="AR371" s="8">
        <v>7.7833333333333341</v>
      </c>
      <c r="AS371" s="55" t="s">
        <v>101</v>
      </c>
      <c r="AT371" s="51" t="s">
        <v>194</v>
      </c>
      <c r="AU371" s="8">
        <v>7.2393143709436769</v>
      </c>
      <c r="AV371" s="8">
        <v>8.6333333333333329</v>
      </c>
      <c r="AW371" s="58"/>
      <c r="AX371" s="55" t="s">
        <v>101</v>
      </c>
      <c r="AY371" s="8">
        <v>10.073908594786944</v>
      </c>
      <c r="AZ371" s="55" t="s">
        <v>101</v>
      </c>
      <c r="BA371" s="8">
        <v>2.5184771486967361</v>
      </c>
      <c r="BB371" s="224" t="s">
        <v>34</v>
      </c>
      <c r="BC371" s="8">
        <v>3.3333333333333002</v>
      </c>
      <c r="BD371" s="69" t="s">
        <v>1476</v>
      </c>
      <c r="BE371" s="8">
        <v>57.711928717418395</v>
      </c>
      <c r="BF371" s="78" t="s">
        <v>1476</v>
      </c>
      <c r="BG371" s="8">
        <v>0.72139910896772996</v>
      </c>
      <c r="BH371" s="224" t="s">
        <v>101</v>
      </c>
      <c r="BI371" s="78" t="s">
        <v>1476</v>
      </c>
      <c r="BJ371" s="8">
        <v>4.5134211813011333</v>
      </c>
      <c r="BK371" s="8">
        <v>27.666666666666668</v>
      </c>
      <c r="BL371" s="224" t="s">
        <v>101</v>
      </c>
      <c r="BM371" s="224" t="s">
        <v>1502</v>
      </c>
      <c r="BN371" s="8">
        <v>4.3365663369584571</v>
      </c>
      <c r="BO371" s="8">
        <v>21</v>
      </c>
      <c r="BP371" s="224" t="s">
        <v>101</v>
      </c>
      <c r="BQ371" s="51" t="s">
        <v>194</v>
      </c>
      <c r="BR371" s="8">
        <v>4.2465474024863648</v>
      </c>
      <c r="BS371" s="8">
        <v>21</v>
      </c>
      <c r="BT371" s="55" t="s">
        <v>34</v>
      </c>
      <c r="BU371" s="78" t="s">
        <v>1476</v>
      </c>
      <c r="BV371" s="8">
        <v>4.0803025238626471</v>
      </c>
      <c r="BW371" s="8">
        <v>25</v>
      </c>
      <c r="BX371" s="55" t="s">
        <v>34</v>
      </c>
      <c r="BY371" s="224" t="s">
        <v>1502</v>
      </c>
      <c r="BZ371" s="8">
        <v>3.8905303098186161</v>
      </c>
      <c r="CA371" s="8">
        <v>19</v>
      </c>
      <c r="CB371" s="8"/>
      <c r="CC371" s="59"/>
      <c r="CD371" s="59"/>
      <c r="CE371" s="555"/>
      <c r="CF371" s="555"/>
      <c r="CG371" s="555"/>
      <c r="CH371" s="555"/>
      <c r="CI371" s="408"/>
      <c r="CJ371" s="408"/>
      <c r="CK371" s="7"/>
      <c r="CL371" s="8"/>
      <c r="CM371" s="8"/>
      <c r="CN371" s="8"/>
    </row>
    <row r="372" spans="1:92" x14ac:dyDescent="0.45">
      <c r="A372" s="9">
        <v>344</v>
      </c>
      <c r="B372" s="9" t="s">
        <v>102</v>
      </c>
      <c r="C372" s="78" t="s">
        <v>1876</v>
      </c>
      <c r="D372" s="63"/>
      <c r="E372" s="245" t="s">
        <v>2035</v>
      </c>
      <c r="F372" s="56" t="s">
        <v>2036</v>
      </c>
      <c r="G372" s="246" t="s">
        <v>1804</v>
      </c>
      <c r="H372" s="9"/>
      <c r="I372" s="60">
        <v>122.49650154960774</v>
      </c>
      <c r="J372" s="60">
        <v>192.83320243938252</v>
      </c>
      <c r="K372" s="60">
        <v>134.35100169956979</v>
      </c>
      <c r="L372" s="47">
        <v>1971.6737156056304</v>
      </c>
      <c r="M372" s="47">
        <v>2159.5550144060135</v>
      </c>
      <c r="N372" s="47">
        <v>2322.6707581456703</v>
      </c>
      <c r="O372" s="59">
        <v>21.662416064571591</v>
      </c>
      <c r="P372" s="59">
        <v>318.22456249842571</v>
      </c>
      <c r="Q372" s="59">
        <v>194.84804285790582</v>
      </c>
      <c r="R372" s="58"/>
      <c r="S372" s="55" t="s">
        <v>101</v>
      </c>
      <c r="T372" s="8">
        <v>15.699580185952929</v>
      </c>
      <c r="U372" s="69" t="s">
        <v>80</v>
      </c>
      <c r="V372" s="8">
        <v>10.164015833826884</v>
      </c>
      <c r="W372" s="55" t="s">
        <v>34</v>
      </c>
      <c r="X372" s="8">
        <v>10.91</v>
      </c>
      <c r="Y372" s="78" t="s">
        <v>79</v>
      </c>
      <c r="Z372" s="8">
        <v>103.8970613016705</v>
      </c>
      <c r="AA372" s="78" t="s">
        <v>79</v>
      </c>
      <c r="AB372" s="8">
        <v>28.860294806019585</v>
      </c>
      <c r="AC372" s="55" t="s">
        <v>101</v>
      </c>
      <c r="AD372" s="55" t="s">
        <v>82</v>
      </c>
      <c r="AE372" s="8">
        <v>14.690169441389092</v>
      </c>
      <c r="AF372" s="8">
        <v>8.1333333333333329</v>
      </c>
      <c r="AG372" s="78" t="s">
        <v>80</v>
      </c>
      <c r="AH372" s="224" t="s">
        <v>82</v>
      </c>
      <c r="AI372" s="8">
        <v>14.645351722097876</v>
      </c>
      <c r="AJ372" s="8">
        <v>8.6333333333333329</v>
      </c>
      <c r="AK372" s="55" t="s">
        <v>34</v>
      </c>
      <c r="AL372" s="55" t="s">
        <v>82</v>
      </c>
      <c r="AM372" s="8">
        <v>14.636170830926025</v>
      </c>
      <c r="AN372" s="8">
        <v>7.3833333333333337</v>
      </c>
      <c r="AO372" s="55" t="s">
        <v>101</v>
      </c>
      <c r="AP372" s="78" t="s">
        <v>79</v>
      </c>
      <c r="AQ372" s="8">
        <v>14.445548824550068</v>
      </c>
      <c r="AR372" s="8">
        <v>14.8</v>
      </c>
      <c r="AS372" s="69" t="s">
        <v>80</v>
      </c>
      <c r="AT372" s="69" t="s">
        <v>79</v>
      </c>
      <c r="AU372" s="8">
        <v>14.318744494314151</v>
      </c>
      <c r="AV372" s="8">
        <v>16.2</v>
      </c>
      <c r="AW372" s="58"/>
      <c r="AX372" s="55" t="s">
        <v>101</v>
      </c>
      <c r="AY372" s="8">
        <v>16.287563393391046</v>
      </c>
      <c r="AZ372" s="55" t="s">
        <v>101</v>
      </c>
      <c r="BA372" s="8">
        <v>4.0718908483477616</v>
      </c>
      <c r="BB372" s="224" t="s">
        <v>34</v>
      </c>
      <c r="BC372" s="8">
        <v>3.3333333333333002</v>
      </c>
      <c r="BD372" s="69" t="s">
        <v>79</v>
      </c>
      <c r="BE372" s="8">
        <v>115.65672545043284</v>
      </c>
      <c r="BF372" s="78" t="s">
        <v>79</v>
      </c>
      <c r="BG372" s="8">
        <v>1.7793342376989669</v>
      </c>
      <c r="BH372" s="224" t="s">
        <v>101</v>
      </c>
      <c r="BI372" s="78" t="s">
        <v>79</v>
      </c>
      <c r="BJ372" s="8">
        <v>8.9947511984397508</v>
      </c>
      <c r="BK372" s="8">
        <v>22.666666666666668</v>
      </c>
      <c r="BL372" s="224" t="s">
        <v>34</v>
      </c>
      <c r="BM372" s="78" t="s">
        <v>79</v>
      </c>
      <c r="BN372" s="8">
        <v>8.3825027550709148</v>
      </c>
      <c r="BO372" s="8">
        <v>20.5</v>
      </c>
      <c r="BP372" s="224" t="s">
        <v>101</v>
      </c>
      <c r="BQ372" s="55" t="s">
        <v>82</v>
      </c>
      <c r="BR372" s="8">
        <v>8.3608901538379445</v>
      </c>
      <c r="BS372" s="8">
        <v>19.333333333333332</v>
      </c>
      <c r="BT372" s="55" t="s">
        <v>101</v>
      </c>
      <c r="BU372" s="78" t="s">
        <v>153</v>
      </c>
      <c r="BV372" s="8">
        <v>8.3608901538379445</v>
      </c>
      <c r="BW372" s="8">
        <v>19.333333333333332</v>
      </c>
      <c r="BX372" s="69" t="s">
        <v>80</v>
      </c>
      <c r="BY372" s="78" t="s">
        <v>79</v>
      </c>
      <c r="BZ372" s="8">
        <v>8.243432476579434</v>
      </c>
      <c r="CA372" s="8">
        <v>25.375</v>
      </c>
      <c r="CB372" s="8"/>
      <c r="CC372" s="59" t="s">
        <v>4641</v>
      </c>
      <c r="CD372" s="59" t="s">
        <v>4642</v>
      </c>
      <c r="CE372" s="555">
        <v>138.40506051630186</v>
      </c>
      <c r="CF372" s="555">
        <v>124.68673044206508</v>
      </c>
      <c r="CG372" s="555"/>
      <c r="CH372" s="555"/>
      <c r="CI372" s="408"/>
      <c r="CJ372" s="408"/>
      <c r="CK372" s="7"/>
      <c r="CL372" s="8"/>
      <c r="CM372" s="8"/>
      <c r="CN372" s="8"/>
    </row>
    <row r="373" spans="1:92" x14ac:dyDescent="0.45">
      <c r="A373" s="9">
        <v>345</v>
      </c>
      <c r="B373" s="9" t="s">
        <v>807</v>
      </c>
      <c r="C373" s="54" t="s">
        <v>1877</v>
      </c>
      <c r="D373" s="63"/>
      <c r="E373" s="56" t="s">
        <v>2037</v>
      </c>
      <c r="F373" s="62" t="s">
        <v>2038</v>
      </c>
      <c r="G373" s="224"/>
      <c r="H373" s="9"/>
      <c r="I373" s="60">
        <v>94.836001199696312</v>
      </c>
      <c r="J373" s="60">
        <v>130.39950164958245</v>
      </c>
      <c r="K373" s="60">
        <v>142.25400179954448</v>
      </c>
      <c r="L373" s="47">
        <v>1291.6458281466216</v>
      </c>
      <c r="M373" s="47">
        <v>1457.2781002578301</v>
      </c>
      <c r="N373" s="47">
        <v>1604.9504642776678</v>
      </c>
      <c r="O373" s="59">
        <v>16.380694796148973</v>
      </c>
      <c r="P373" s="59">
        <v>183.49409890257863</v>
      </c>
      <c r="Q373" s="59">
        <v>99.530912981367578</v>
      </c>
      <c r="R373" s="58"/>
      <c r="S373" s="67" t="s">
        <v>10</v>
      </c>
      <c r="T373" s="8">
        <v>5.7418000599848158</v>
      </c>
      <c r="U373" s="52" t="s">
        <v>104</v>
      </c>
      <c r="V373" s="8">
        <v>6.5845250674829181</v>
      </c>
      <c r="W373" s="67" t="s">
        <v>10</v>
      </c>
      <c r="X373" s="8">
        <v>12.727</v>
      </c>
      <c r="Y373" s="77" t="s">
        <v>23</v>
      </c>
      <c r="Z373" s="8">
        <v>52.211440647836007</v>
      </c>
      <c r="AA373" s="77" t="s">
        <v>23</v>
      </c>
      <c r="AB373" s="8">
        <v>20.081323326090772</v>
      </c>
      <c r="AC373" s="52" t="s">
        <v>104</v>
      </c>
      <c r="AD373" s="70" t="s">
        <v>23</v>
      </c>
      <c r="AE373" s="8">
        <v>11.201850787532972</v>
      </c>
      <c r="AF373" s="8">
        <v>7.6000000000000005</v>
      </c>
      <c r="AG373" s="245" t="s">
        <v>10</v>
      </c>
      <c r="AH373" s="77" t="s">
        <v>23</v>
      </c>
      <c r="AI373" s="8">
        <v>11.138404508412963</v>
      </c>
      <c r="AJ373" s="8">
        <v>6.5285714285714294</v>
      </c>
      <c r="AK373" s="52" t="s">
        <v>104</v>
      </c>
      <c r="AL373" s="50" t="s">
        <v>281</v>
      </c>
      <c r="AM373" s="8">
        <v>9.1872493749486104</v>
      </c>
      <c r="AN373" s="8">
        <v>6.8333333333333339</v>
      </c>
      <c r="AO373" s="67" t="s">
        <v>10</v>
      </c>
      <c r="AP373" s="54" t="s">
        <v>281</v>
      </c>
      <c r="AQ373" s="8">
        <v>8.9069535687203274</v>
      </c>
      <c r="AR373" s="8">
        <v>6.1190476190476195</v>
      </c>
      <c r="AS373" s="52" t="s">
        <v>104</v>
      </c>
      <c r="AT373" s="55" t="s">
        <v>772</v>
      </c>
      <c r="AU373" s="8">
        <v>8.2070296970162477</v>
      </c>
      <c r="AV373" s="8">
        <v>7.6000000000000005</v>
      </c>
      <c r="AW373" s="58"/>
      <c r="AX373" s="67" t="s">
        <v>5563</v>
      </c>
      <c r="AY373" s="8">
        <v>4.698604046788156</v>
      </c>
      <c r="AZ373" s="52" t="s">
        <v>104</v>
      </c>
      <c r="BA373" s="8">
        <v>2.349302023394078</v>
      </c>
      <c r="BB373" s="245" t="s">
        <v>10</v>
      </c>
      <c r="BC373" s="8">
        <v>3.6666666666666998</v>
      </c>
      <c r="BD373" s="70" t="s">
        <v>23</v>
      </c>
      <c r="BE373" s="8">
        <v>67.574872842186807</v>
      </c>
      <c r="BF373" s="77" t="s">
        <v>23</v>
      </c>
      <c r="BG373" s="8">
        <v>1.3514974568437361</v>
      </c>
      <c r="BH373" s="245" t="s">
        <v>10</v>
      </c>
      <c r="BI373" s="77" t="s">
        <v>23</v>
      </c>
      <c r="BJ373" s="8">
        <v>6.076110581387967</v>
      </c>
      <c r="BK373" s="8">
        <v>14.636363636363637</v>
      </c>
      <c r="BL373" s="61" t="s">
        <v>104</v>
      </c>
      <c r="BM373" s="77" t="s">
        <v>23</v>
      </c>
      <c r="BN373" s="8">
        <v>5.455281586193732</v>
      </c>
      <c r="BO373" s="8">
        <v>21</v>
      </c>
      <c r="BP373" s="245" t="s">
        <v>10</v>
      </c>
      <c r="BQ373" s="50" t="s">
        <v>281</v>
      </c>
      <c r="BR373" s="8">
        <v>4.0314998817636605</v>
      </c>
      <c r="BS373" s="8">
        <v>13.272727272727273</v>
      </c>
      <c r="BT373" s="52" t="s">
        <v>104</v>
      </c>
      <c r="BU373" s="54" t="s">
        <v>281</v>
      </c>
      <c r="BV373" s="8">
        <v>4.0302564653782529</v>
      </c>
      <c r="BW373" s="8">
        <v>19</v>
      </c>
      <c r="BX373" s="52" t="s">
        <v>104</v>
      </c>
      <c r="BY373" s="224" t="s">
        <v>772</v>
      </c>
      <c r="BZ373" s="8">
        <v>3.8987254340239685</v>
      </c>
      <c r="CA373" s="8">
        <v>23</v>
      </c>
      <c r="CB373" s="8"/>
      <c r="CC373" s="59" t="s">
        <v>5701</v>
      </c>
      <c r="CD373" s="59"/>
      <c r="CE373" s="555">
        <v>99.530912981367578</v>
      </c>
      <c r="CF373" s="555">
        <v>73.902380126592078</v>
      </c>
      <c r="CG373" s="555"/>
      <c r="CH373" s="555"/>
      <c r="CI373" s="408"/>
      <c r="CJ373" s="408"/>
      <c r="CK373" s="7"/>
      <c r="CL373" s="8"/>
      <c r="CM373" s="8"/>
      <c r="CN373" s="8"/>
    </row>
    <row r="374" spans="1:92" x14ac:dyDescent="0.45">
      <c r="A374" s="9">
        <v>346</v>
      </c>
      <c r="B374" s="9" t="s">
        <v>805</v>
      </c>
      <c r="C374" s="54" t="s">
        <v>1877</v>
      </c>
      <c r="D374" s="63"/>
      <c r="E374" s="56" t="s">
        <v>2037</v>
      </c>
      <c r="F374" s="62" t="s">
        <v>2038</v>
      </c>
      <c r="G374" s="224"/>
      <c r="H374" s="9"/>
      <c r="I374" s="60">
        <v>131.98010166957738</v>
      </c>
      <c r="J374" s="60">
        <v>165.17270208947107</v>
      </c>
      <c r="K374" s="60">
        <v>169.9145021494559</v>
      </c>
      <c r="L374" s="47">
        <v>2211.0207533604216</v>
      </c>
      <c r="M374" s="47">
        <v>2393.9667802538852</v>
      </c>
      <c r="N374" s="47">
        <v>2551.1638959506772</v>
      </c>
      <c r="O374" s="59">
        <v>23.957123783506852</v>
      </c>
      <c r="P374" s="59">
        <v>364.78779066392508</v>
      </c>
      <c r="Q374" s="59">
        <v>227.37404013753135</v>
      </c>
      <c r="R374" s="58"/>
      <c r="S374" s="67" t="s">
        <v>10</v>
      </c>
      <c r="T374" s="8">
        <v>7.5990050834788692</v>
      </c>
      <c r="U374" s="52" t="s">
        <v>104</v>
      </c>
      <c r="V374" s="8">
        <v>8.6738807189137273</v>
      </c>
      <c r="W374" s="70" t="s">
        <v>5496</v>
      </c>
      <c r="X374" s="8">
        <v>12.727</v>
      </c>
      <c r="Y374" s="54" t="s">
        <v>87</v>
      </c>
      <c r="Z374" s="8">
        <v>80.188061001746419</v>
      </c>
      <c r="AA374" s="54" t="s">
        <v>87</v>
      </c>
      <c r="AB374" s="8">
        <v>34.8643743485854</v>
      </c>
      <c r="AC374" s="67" t="s">
        <v>10</v>
      </c>
      <c r="AD374" s="70" t="s">
        <v>23</v>
      </c>
      <c r="AE374" s="8">
        <v>15.226693903675582</v>
      </c>
      <c r="AF374" s="8">
        <v>6.5285714285714294</v>
      </c>
      <c r="AG374" s="61" t="s">
        <v>104</v>
      </c>
      <c r="AH374" s="77" t="s">
        <v>23</v>
      </c>
      <c r="AI374" s="8">
        <v>15.215612960018476</v>
      </c>
      <c r="AJ374" s="8">
        <v>7.6000000000000005</v>
      </c>
      <c r="AK374" s="70" t="s">
        <v>3536</v>
      </c>
      <c r="AL374" s="70" t="s">
        <v>23</v>
      </c>
      <c r="AM374" s="8">
        <v>15.082295542986769</v>
      </c>
      <c r="AN374" s="8">
        <v>6.5285714285714294</v>
      </c>
      <c r="AO374" s="52" t="s">
        <v>104</v>
      </c>
      <c r="AP374" s="54" t="s">
        <v>87</v>
      </c>
      <c r="AQ374" s="8">
        <v>13.417040982555053</v>
      </c>
      <c r="AR374" s="8">
        <v>12.700000000000001</v>
      </c>
      <c r="AS374" s="67" t="s">
        <v>10</v>
      </c>
      <c r="AT374" s="50" t="s">
        <v>87</v>
      </c>
      <c r="AU374" s="8">
        <v>12.700910060322284</v>
      </c>
      <c r="AV374" s="8">
        <v>11.100000000000001</v>
      </c>
      <c r="AW374" s="58"/>
      <c r="AX374" s="70" t="s">
        <v>5564</v>
      </c>
      <c r="AY374" s="8">
        <v>6.1472239651135183</v>
      </c>
      <c r="AZ374" s="52" t="s">
        <v>104</v>
      </c>
      <c r="BA374" s="8">
        <v>3.0736119825567592</v>
      </c>
      <c r="BB374" s="77" t="s">
        <v>3536</v>
      </c>
      <c r="BC374" s="8">
        <v>4.3333333333333002</v>
      </c>
      <c r="BD374" s="50" t="s">
        <v>87</v>
      </c>
      <c r="BE374" s="8">
        <v>103.94447930227037</v>
      </c>
      <c r="BF374" s="54" t="s">
        <v>87</v>
      </c>
      <c r="BG374" s="8">
        <v>1.8898996236776431</v>
      </c>
      <c r="BH374" s="77" t="s">
        <v>3536</v>
      </c>
      <c r="BI374" s="54" t="s">
        <v>87</v>
      </c>
      <c r="BJ374" s="8">
        <v>9.490873870846956</v>
      </c>
      <c r="BK374" s="8">
        <v>13.692307692307693</v>
      </c>
      <c r="BL374" s="77" t="s">
        <v>3536</v>
      </c>
      <c r="BM374" s="77" t="s">
        <v>23</v>
      </c>
      <c r="BN374" s="8">
        <v>9.3546724300137374</v>
      </c>
      <c r="BO374" s="8">
        <v>12.538461538461538</v>
      </c>
      <c r="BP374" s="245" t="s">
        <v>10</v>
      </c>
      <c r="BQ374" s="50" t="s">
        <v>87</v>
      </c>
      <c r="BR374" s="8">
        <v>8.4175374454898719</v>
      </c>
      <c r="BS374" s="8">
        <v>16</v>
      </c>
      <c r="BT374" s="67" t="s">
        <v>10</v>
      </c>
      <c r="BU374" s="77" t="s">
        <v>23</v>
      </c>
      <c r="BV374" s="8">
        <v>8.3075251139636812</v>
      </c>
      <c r="BW374" s="8">
        <v>14.636363636363637</v>
      </c>
      <c r="BX374" s="52" t="s">
        <v>104</v>
      </c>
      <c r="BY374" s="54" t="s">
        <v>87</v>
      </c>
      <c r="BZ374" s="8">
        <v>7.4593018660225683</v>
      </c>
      <c r="CA374" s="8">
        <v>23</v>
      </c>
      <c r="CB374" s="8"/>
      <c r="CC374" s="59" t="s">
        <v>4643</v>
      </c>
      <c r="CD374" s="59" t="s">
        <v>4644</v>
      </c>
      <c r="CE374" s="555">
        <v>136.96721597012899</v>
      </c>
      <c r="CF374" s="555">
        <v>124.21154093434347</v>
      </c>
      <c r="CG374" s="555" t="s">
        <v>5702</v>
      </c>
      <c r="CH374" s="555" t="s">
        <v>5703</v>
      </c>
      <c r="CI374" s="408">
        <v>227.37404013753135</v>
      </c>
      <c r="CJ374" s="408">
        <v>182.16152828959389</v>
      </c>
      <c r="CK374" s="7"/>
      <c r="CL374" s="8"/>
      <c r="CM374" s="8"/>
      <c r="CN374" s="8"/>
    </row>
    <row r="375" spans="1:92" x14ac:dyDescent="0.45">
      <c r="A375" s="9">
        <v>347</v>
      </c>
      <c r="B375" s="9" t="s">
        <v>802</v>
      </c>
      <c r="C375" s="245" t="s">
        <v>1852</v>
      </c>
      <c r="D375" s="63"/>
      <c r="E375" s="54" t="s">
        <v>1998</v>
      </c>
      <c r="F375" s="62" t="s">
        <v>1999</v>
      </c>
      <c r="G375" s="224"/>
      <c r="H375" s="9"/>
      <c r="I375" s="60">
        <v>150.94730190951663</v>
      </c>
      <c r="J375" s="60">
        <v>90.884501149708967</v>
      </c>
      <c r="K375" s="60">
        <v>113.01290142963811</v>
      </c>
      <c r="L375" s="47">
        <v>1529.7986770821926</v>
      </c>
      <c r="M375" s="47">
        <v>1339.5598996167666</v>
      </c>
      <c r="N375" s="47">
        <v>1204.5488685515093</v>
      </c>
      <c r="O375" s="59">
        <v>9.4143317822311818</v>
      </c>
      <c r="P375" s="59">
        <v>135.64991014513811</v>
      </c>
      <c r="Q375" s="59">
        <v>66.015167142786268</v>
      </c>
      <c r="R375" s="58"/>
      <c r="S375" s="67" t="s">
        <v>1509</v>
      </c>
      <c r="T375" s="8">
        <v>14.585257171856496</v>
      </c>
      <c r="U375" s="13" t="s">
        <v>1475</v>
      </c>
      <c r="V375" s="8">
        <v>11.056838114570997</v>
      </c>
      <c r="W375" s="67" t="s">
        <v>1509</v>
      </c>
      <c r="X375" s="8">
        <v>10</v>
      </c>
      <c r="Y375" s="54" t="s">
        <v>281</v>
      </c>
      <c r="Z375" s="8">
        <v>64.397866801996983</v>
      </c>
      <c r="AA375" s="61" t="s">
        <v>1497</v>
      </c>
      <c r="AB375" s="8">
        <v>20.792973587935549</v>
      </c>
      <c r="AC375" s="13" t="s">
        <v>1475</v>
      </c>
      <c r="AD375" s="50" t="s">
        <v>281</v>
      </c>
      <c r="AE375" s="8">
        <v>14.408872906005582</v>
      </c>
      <c r="AF375" s="8">
        <v>7.666666666666667</v>
      </c>
      <c r="AG375" s="245" t="s">
        <v>1509</v>
      </c>
      <c r="AH375" s="54" t="s">
        <v>281</v>
      </c>
      <c r="AI375" s="8">
        <v>14.167251132603296</v>
      </c>
      <c r="AJ375" s="8">
        <v>6.8333333333333339</v>
      </c>
      <c r="AK375" s="13" t="s">
        <v>1475</v>
      </c>
      <c r="AL375" s="52" t="s">
        <v>1497</v>
      </c>
      <c r="AM375" s="8">
        <v>13.634050445755731</v>
      </c>
      <c r="AN375" s="8">
        <v>5.666666666666667</v>
      </c>
      <c r="AO375" s="67" t="s">
        <v>1509</v>
      </c>
      <c r="AP375" s="61" t="s">
        <v>1497</v>
      </c>
      <c r="AQ375" s="8">
        <v>13.158857169523213</v>
      </c>
      <c r="AR375" s="8">
        <v>4.8333333333333339</v>
      </c>
      <c r="AS375" s="13" t="s">
        <v>1475</v>
      </c>
      <c r="AT375" s="71" t="s">
        <v>1505</v>
      </c>
      <c r="AU375" s="8">
        <v>11.975364789214836</v>
      </c>
      <c r="AV375" s="8">
        <v>6.7666666666666675</v>
      </c>
      <c r="AW375" s="58"/>
      <c r="AX375" s="67" t="s">
        <v>1509</v>
      </c>
      <c r="AY375" s="8">
        <v>11.596500594048068</v>
      </c>
      <c r="AZ375" s="13" t="s">
        <v>1475</v>
      </c>
      <c r="BA375" s="8">
        <v>4.9246298496474328</v>
      </c>
      <c r="BB375" s="245" t="s">
        <v>1509</v>
      </c>
      <c r="BC375" s="8">
        <v>2.6666666666666998</v>
      </c>
      <c r="BD375" s="50" t="s">
        <v>281</v>
      </c>
      <c r="BE375" s="8">
        <v>53.98250297024034</v>
      </c>
      <c r="BF375" s="54" t="s">
        <v>281</v>
      </c>
      <c r="BG375" s="8">
        <v>1.1996111771164519</v>
      </c>
      <c r="BH375" s="62" t="s">
        <v>1475</v>
      </c>
      <c r="BI375" s="54" t="s">
        <v>281</v>
      </c>
      <c r="BJ375" s="8">
        <v>7.0121989186088332</v>
      </c>
      <c r="BK375" s="8">
        <v>23.5</v>
      </c>
      <c r="BL375" s="62" t="s">
        <v>1475</v>
      </c>
      <c r="BM375" s="61" t="s">
        <v>1497</v>
      </c>
      <c r="BN375" s="8">
        <v>6.8339092359624001</v>
      </c>
      <c r="BO375" s="8">
        <v>18.5</v>
      </c>
      <c r="BP375" s="245" t="s">
        <v>1509</v>
      </c>
      <c r="BQ375" s="50" t="s">
        <v>281</v>
      </c>
      <c r="BR375" s="8">
        <v>6.6692486048537472</v>
      </c>
      <c r="BS375" s="8">
        <v>17.875</v>
      </c>
      <c r="BT375" s="13" t="s">
        <v>1475</v>
      </c>
      <c r="BU375" s="244" t="s">
        <v>1505</v>
      </c>
      <c r="BV375" s="8">
        <v>6.6364364861957812</v>
      </c>
      <c r="BW375" s="8">
        <v>23.5</v>
      </c>
      <c r="BX375" s="67" t="s">
        <v>1509</v>
      </c>
      <c r="BY375" s="61" t="s">
        <v>1497</v>
      </c>
      <c r="BZ375" s="8">
        <v>6.441131935959973</v>
      </c>
      <c r="CA375" s="8">
        <v>14.125</v>
      </c>
      <c r="CB375" s="8"/>
      <c r="CC375" s="59" t="s">
        <v>4645</v>
      </c>
      <c r="CD375" s="59" t="s">
        <v>4646</v>
      </c>
      <c r="CE375" s="555">
        <v>64.829809334188255</v>
      </c>
      <c r="CF375" s="555">
        <v>48.379349741408603</v>
      </c>
      <c r="CG375" s="555"/>
      <c r="CH375" s="555"/>
      <c r="CI375" s="408"/>
      <c r="CJ375" s="408"/>
      <c r="CK375" s="555"/>
      <c r="CL375" s="59"/>
      <c r="CM375" s="8"/>
      <c r="CN375" s="8"/>
    </row>
    <row r="376" spans="1:92" x14ac:dyDescent="0.45">
      <c r="A376" s="9">
        <v>348</v>
      </c>
      <c r="B376" s="9" t="s">
        <v>799</v>
      </c>
      <c r="C376" s="245" t="s">
        <v>1852</v>
      </c>
      <c r="D376" s="63"/>
      <c r="E376" s="54" t="s">
        <v>1998</v>
      </c>
      <c r="F376" s="62" t="s">
        <v>1999</v>
      </c>
      <c r="G376" s="224"/>
      <c r="H376" s="9"/>
      <c r="I376" s="60">
        <v>187.30110236940021</v>
      </c>
      <c r="J376" s="60">
        <v>149.36670188952169</v>
      </c>
      <c r="K376" s="60">
        <v>154.89880195950397</v>
      </c>
      <c r="L376" s="47">
        <v>2848.9921896090664</v>
      </c>
      <c r="M376" s="47">
        <v>2658.0396552839425</v>
      </c>
      <c r="N376" s="47">
        <v>2514.5345872812813</v>
      </c>
      <c r="O376" s="59">
        <v>20.013170777586492</v>
      </c>
      <c r="P376" s="59">
        <v>377.25802803737946</v>
      </c>
      <c r="Q376" s="59">
        <v>206.07453131465584</v>
      </c>
      <c r="R376" s="58"/>
      <c r="S376" s="67" t="s">
        <v>1509</v>
      </c>
      <c r="T376" s="8">
        <v>17.85709921324602</v>
      </c>
      <c r="U376" s="67" t="s">
        <v>1509</v>
      </c>
      <c r="V376" s="8">
        <v>11.90473280883068</v>
      </c>
      <c r="W376" s="67" t="s">
        <v>27</v>
      </c>
      <c r="X376" s="8">
        <v>15</v>
      </c>
      <c r="Y376" s="244" t="s">
        <v>237</v>
      </c>
      <c r="Z376" s="8">
        <v>66.555385829290074</v>
      </c>
      <c r="AA376" s="54" t="s">
        <v>285</v>
      </c>
      <c r="AB376" s="8">
        <v>27.23349081467622</v>
      </c>
      <c r="AC376" s="67" t="s">
        <v>27</v>
      </c>
      <c r="AD376" s="50" t="s">
        <v>285</v>
      </c>
      <c r="AE376" s="8">
        <v>18.850487622875082</v>
      </c>
      <c r="AF376" s="8">
        <v>4.3222222222222229</v>
      </c>
      <c r="AG376" s="245" t="s">
        <v>1509</v>
      </c>
      <c r="AH376" s="54" t="s">
        <v>285</v>
      </c>
      <c r="AI376" s="8">
        <v>17.82934479882006</v>
      </c>
      <c r="AJ376" s="8">
        <v>5.4333333333333336</v>
      </c>
      <c r="AK376" s="67" t="s">
        <v>27</v>
      </c>
      <c r="AL376" s="52" t="s">
        <v>1497</v>
      </c>
      <c r="AM376" s="8">
        <v>16.857103773056135</v>
      </c>
      <c r="AN376" s="8">
        <v>3.7222222222222228</v>
      </c>
      <c r="AO376" s="67" t="s">
        <v>1509</v>
      </c>
      <c r="AP376" s="61" t="s">
        <v>1497</v>
      </c>
      <c r="AQ376" s="8">
        <v>16.167447552410131</v>
      </c>
      <c r="AR376" s="8">
        <v>4.8333333333333339</v>
      </c>
      <c r="AS376" s="67" t="s">
        <v>27</v>
      </c>
      <c r="AT376" s="71" t="s">
        <v>237</v>
      </c>
      <c r="AU376" s="8">
        <v>15.762839467045932</v>
      </c>
      <c r="AV376" s="8">
        <v>6.5333333333333341</v>
      </c>
      <c r="AW376" s="58"/>
      <c r="AX376" s="67" t="s">
        <v>1509</v>
      </c>
      <c r="AY376" s="8">
        <v>14.148537386331896</v>
      </c>
      <c r="AZ376" s="67" t="s">
        <v>1509</v>
      </c>
      <c r="BA376" s="8">
        <v>4.7161791287772985</v>
      </c>
      <c r="BB376" s="245" t="s">
        <v>27</v>
      </c>
      <c r="BC376" s="8">
        <v>4</v>
      </c>
      <c r="BD376" s="71" t="s">
        <v>237</v>
      </c>
      <c r="BE376" s="8">
        <v>86.222001578077098</v>
      </c>
      <c r="BF376" s="54" t="s">
        <v>285</v>
      </c>
      <c r="BG376" s="8">
        <v>1.851185748101652</v>
      </c>
      <c r="BH376" s="245" t="s">
        <v>27</v>
      </c>
      <c r="BI376" s="54" t="s">
        <v>285</v>
      </c>
      <c r="BJ376" s="8">
        <v>10.296945626699319</v>
      </c>
      <c r="BK376" s="8">
        <v>11</v>
      </c>
      <c r="BL376" s="245" t="s">
        <v>27</v>
      </c>
      <c r="BM376" s="244" t="s">
        <v>237</v>
      </c>
      <c r="BN376" s="8">
        <v>9.0656537207822971</v>
      </c>
      <c r="BO376" s="8">
        <v>16</v>
      </c>
      <c r="BP376" s="245" t="s">
        <v>1509</v>
      </c>
      <c r="BQ376" s="50" t="s">
        <v>285</v>
      </c>
      <c r="BR376" s="8">
        <v>9.0493823034828473</v>
      </c>
      <c r="BS376" s="8">
        <v>16</v>
      </c>
      <c r="BT376" s="67" t="s">
        <v>27</v>
      </c>
      <c r="BU376" s="61" t="s">
        <v>1497</v>
      </c>
      <c r="BV376" s="8">
        <v>8.616911496355609</v>
      </c>
      <c r="BW376" s="8">
        <v>9.75</v>
      </c>
      <c r="BX376" s="67" t="s">
        <v>1509</v>
      </c>
      <c r="BY376" s="244" t="s">
        <v>237</v>
      </c>
      <c r="BZ376" s="8">
        <v>8.1845119989602679</v>
      </c>
      <c r="CA376" s="8">
        <v>23.5</v>
      </c>
      <c r="CB376" s="8"/>
      <c r="CC376" s="59" t="s">
        <v>4651</v>
      </c>
      <c r="CD376" s="59" t="s">
        <v>4652</v>
      </c>
      <c r="CE376" s="555">
        <v>87.433889579868449</v>
      </c>
      <c r="CF376" s="555">
        <v>78.338409401484256</v>
      </c>
      <c r="CG376" s="555" t="s">
        <v>4649</v>
      </c>
      <c r="CH376" s="555" t="s">
        <v>4650</v>
      </c>
      <c r="CI376" s="408">
        <v>177.49549352119669</v>
      </c>
      <c r="CJ376" s="408">
        <v>163.83439167080286</v>
      </c>
      <c r="CK376" s="555" t="s">
        <v>4647</v>
      </c>
      <c r="CL376" s="59" t="s">
        <v>4648</v>
      </c>
      <c r="CM376" s="8">
        <v>206.07453131465584</v>
      </c>
      <c r="CN376" s="8">
        <v>167.83199092547315</v>
      </c>
    </row>
    <row r="377" spans="1:92" x14ac:dyDescent="0.45">
      <c r="A377" s="9">
        <v>349</v>
      </c>
      <c r="B377" s="9" t="s">
        <v>797</v>
      </c>
      <c r="C377" s="244" t="s">
        <v>1805</v>
      </c>
      <c r="D377" s="63"/>
      <c r="E377" s="246" t="s">
        <v>1900</v>
      </c>
      <c r="F377" s="57" t="s">
        <v>1901</v>
      </c>
      <c r="G377" s="224"/>
      <c r="H377" s="9"/>
      <c r="I377" s="60">
        <v>34.773200439888647</v>
      </c>
      <c r="J377" s="60">
        <v>79.030000999746932</v>
      </c>
      <c r="K377" s="60">
        <v>79.030000999746932</v>
      </c>
      <c r="L377" s="47">
        <v>274.81260655287997</v>
      </c>
      <c r="M377" s="47">
        <v>361.31480657249591</v>
      </c>
      <c r="N377" s="47">
        <v>449.7436554581958</v>
      </c>
      <c r="O377" s="59">
        <v>5.7860949864187061</v>
      </c>
      <c r="P377" s="59">
        <v>22.935212796110608</v>
      </c>
      <c r="Q377" s="59">
        <v>12.325128810045312</v>
      </c>
      <c r="R377" s="58"/>
      <c r="S377" s="13" t="s">
        <v>127</v>
      </c>
      <c r="T377" s="8">
        <v>1.8693300109972162</v>
      </c>
      <c r="U377" s="13" t="s">
        <v>127</v>
      </c>
      <c r="V377" s="8">
        <v>3.7386600219944324</v>
      </c>
      <c r="W377" s="13" t="s">
        <v>127</v>
      </c>
      <c r="X377" s="8">
        <v>10</v>
      </c>
      <c r="Y377" s="224" t="s">
        <v>772</v>
      </c>
      <c r="Z377" s="8">
        <v>11.431960131966594</v>
      </c>
      <c r="AA377" s="224" t="s">
        <v>772</v>
      </c>
      <c r="AB377" s="8">
        <v>4.3969077430640748</v>
      </c>
      <c r="AC377" s="13" t="s">
        <v>127</v>
      </c>
      <c r="AD377" s="55" t="s">
        <v>772</v>
      </c>
      <c r="AE377" s="8">
        <v>3.9638500318340468</v>
      </c>
      <c r="AF377" s="8">
        <v>7.6</v>
      </c>
      <c r="AG377" s="244" t="s">
        <v>1218</v>
      </c>
      <c r="AH377" s="224" t="s">
        <v>772</v>
      </c>
      <c r="AI377" s="8">
        <v>0.79459018826535632</v>
      </c>
      <c r="AJ377" s="8">
        <v>45.85</v>
      </c>
      <c r="AK377" s="71"/>
      <c r="AL377" s="13"/>
      <c r="AM377" s="8"/>
      <c r="AN377" s="8"/>
      <c r="AO377" s="71"/>
      <c r="AP377" s="76"/>
      <c r="AQ377" s="8"/>
      <c r="AR377" s="8"/>
      <c r="AS377" s="64"/>
      <c r="AT377" s="13"/>
      <c r="AU377" s="8"/>
      <c r="AV377" s="8"/>
      <c r="AW377" s="58"/>
      <c r="AX377" s="13" t="s">
        <v>127</v>
      </c>
      <c r="AY377" s="8">
        <v>1.6780774085778287</v>
      </c>
      <c r="AZ377" s="13" t="s">
        <v>127</v>
      </c>
      <c r="BA377" s="8">
        <v>1.6780774085778287</v>
      </c>
      <c r="BB377" s="244" t="s">
        <v>1218</v>
      </c>
      <c r="BC377" s="8">
        <v>3</v>
      </c>
      <c r="BD377" s="55" t="s">
        <v>772</v>
      </c>
      <c r="BE377" s="8">
        <v>14.561548171556574</v>
      </c>
      <c r="BF377" s="224" t="s">
        <v>772</v>
      </c>
      <c r="BG377" s="8">
        <v>0.26475542130102864</v>
      </c>
      <c r="BH377" s="62" t="s">
        <v>127</v>
      </c>
      <c r="BI377" s="224" t="s">
        <v>772</v>
      </c>
      <c r="BJ377" s="8">
        <v>2.1301290142963811</v>
      </c>
      <c r="BK377" s="8">
        <v>28.5</v>
      </c>
      <c r="BL377" s="244" t="s">
        <v>1218</v>
      </c>
      <c r="BM377" s="224" t="s">
        <v>772</v>
      </c>
      <c r="BN377" s="8">
        <v>0.99025249163223661</v>
      </c>
      <c r="BO377" s="8">
        <v>19.333333333333332</v>
      </c>
      <c r="BP377" s="76"/>
      <c r="BQ377" s="72"/>
      <c r="BR377" s="8"/>
      <c r="BS377" s="8"/>
      <c r="BT377" s="64"/>
      <c r="BU377" s="74"/>
      <c r="BV377" s="8"/>
      <c r="BW377" s="8"/>
      <c r="BX377" s="64"/>
      <c r="BY377" s="76"/>
      <c r="BZ377" s="8"/>
      <c r="CA377" s="8"/>
      <c r="CB377" s="8"/>
      <c r="CC377" s="59"/>
      <c r="CD377" s="59"/>
      <c r="CE377" s="555"/>
      <c r="CF377" s="555"/>
      <c r="CG377" s="555"/>
      <c r="CH377" s="555"/>
      <c r="CI377" s="408"/>
      <c r="CJ377" s="408"/>
      <c r="CK377" s="555"/>
      <c r="CL377" s="59"/>
      <c r="CM377" s="8"/>
      <c r="CN377" s="8"/>
    </row>
    <row r="378" spans="1:92" x14ac:dyDescent="0.45">
      <c r="A378" s="9">
        <v>350</v>
      </c>
      <c r="B378" s="9" t="s">
        <v>219</v>
      </c>
      <c r="C378" s="244" t="s">
        <v>1805</v>
      </c>
      <c r="D378" s="63"/>
      <c r="E378" s="246" t="s">
        <v>1900</v>
      </c>
      <c r="F378" s="57" t="s">
        <v>1901</v>
      </c>
      <c r="G378" s="224"/>
      <c r="H378" s="9"/>
      <c r="I378" s="60">
        <v>163.59210206947614</v>
      </c>
      <c r="J378" s="60">
        <v>184.93020233940783</v>
      </c>
      <c r="K378" s="60">
        <v>182.55930230941541</v>
      </c>
      <c r="L378" s="47">
        <v>3005.8564688992542</v>
      </c>
      <c r="M378" s="47">
        <v>3124.5160750462919</v>
      </c>
      <c r="N378" s="47">
        <v>3222.8076279598672</v>
      </c>
      <c r="O378" s="59">
        <v>28.404455181682955</v>
      </c>
      <c r="P378" s="59">
        <v>522.41406370259153</v>
      </c>
      <c r="Q378" s="59">
        <v>296.52831633327173</v>
      </c>
      <c r="R378" s="58"/>
      <c r="S378" s="71" t="s">
        <v>206</v>
      </c>
      <c r="T378" s="8">
        <v>16.704841798669708</v>
      </c>
      <c r="U378" s="71" t="s">
        <v>206</v>
      </c>
      <c r="V378" s="8">
        <v>13.920701498891423</v>
      </c>
      <c r="W378" s="64" t="s">
        <v>88</v>
      </c>
      <c r="X378" s="8">
        <v>8.1820000000000004</v>
      </c>
      <c r="Y378" s="62" t="s">
        <v>112</v>
      </c>
      <c r="Z378" s="8">
        <v>123.69407655210711</v>
      </c>
      <c r="AA378" s="244" t="s">
        <v>218</v>
      </c>
      <c r="AB378" s="8">
        <v>38.118188121820999</v>
      </c>
      <c r="AC378" s="71" t="s">
        <v>206</v>
      </c>
      <c r="AD378" s="71" t="s">
        <v>218</v>
      </c>
      <c r="AE378" s="8">
        <v>18.391976200954495</v>
      </c>
      <c r="AF378" s="8">
        <v>9.1999999999999993</v>
      </c>
      <c r="AG378" s="76" t="s">
        <v>88</v>
      </c>
      <c r="AH378" s="244" t="s">
        <v>218</v>
      </c>
      <c r="AI378" s="8">
        <v>17.733693613433807</v>
      </c>
      <c r="AJ378" s="8">
        <v>7.8111111111111118</v>
      </c>
      <c r="AK378" s="71" t="s">
        <v>206</v>
      </c>
      <c r="AL378" s="13" t="s">
        <v>112</v>
      </c>
      <c r="AM378" s="8">
        <v>17.569949481175946</v>
      </c>
      <c r="AN378" s="8">
        <v>19.399999999999999</v>
      </c>
      <c r="AO378" s="71" t="s">
        <v>206</v>
      </c>
      <c r="AP378" s="247" t="s">
        <v>132</v>
      </c>
      <c r="AQ378" s="8">
        <v>17.352824049618487</v>
      </c>
      <c r="AR378" s="8">
        <v>18.7</v>
      </c>
      <c r="AS378" s="64" t="s">
        <v>88</v>
      </c>
      <c r="AT378" s="13" t="s">
        <v>112</v>
      </c>
      <c r="AU378" s="8">
        <v>16.642762847919741</v>
      </c>
      <c r="AV378" s="8">
        <v>17</v>
      </c>
      <c r="AW378" s="58"/>
      <c r="AX378" s="71" t="s">
        <v>206</v>
      </c>
      <c r="AY378" s="8">
        <v>16.312220753702967</v>
      </c>
      <c r="AZ378" s="71" t="s">
        <v>206</v>
      </c>
      <c r="BA378" s="8">
        <v>5.4374069179009892</v>
      </c>
      <c r="BB378" s="76" t="s">
        <v>88</v>
      </c>
      <c r="BC378" s="8">
        <v>3.3333333333333002</v>
      </c>
      <c r="BD378" s="13" t="s">
        <v>112</v>
      </c>
      <c r="BE378" s="8">
        <v>160.50229951773923</v>
      </c>
      <c r="BF378" s="244" t="s">
        <v>218</v>
      </c>
      <c r="BG378" s="8">
        <v>2.0985298937306101</v>
      </c>
      <c r="BH378" s="244" t="s">
        <v>206</v>
      </c>
      <c r="BI378" s="62" t="s">
        <v>112</v>
      </c>
      <c r="BJ378" s="8">
        <v>10.439500227573191</v>
      </c>
      <c r="BK378" s="8">
        <v>31</v>
      </c>
      <c r="BL378" s="244" t="s">
        <v>206</v>
      </c>
      <c r="BM378" s="244" t="s">
        <v>218</v>
      </c>
      <c r="BN378" s="8">
        <v>10.343893719858702</v>
      </c>
      <c r="BO378" s="8">
        <v>16</v>
      </c>
      <c r="BP378" s="244" t="s">
        <v>206</v>
      </c>
      <c r="BQ378" s="72" t="s">
        <v>132</v>
      </c>
      <c r="BR378" s="8">
        <v>10.031326894924383</v>
      </c>
      <c r="BS378" s="8">
        <v>29.125</v>
      </c>
      <c r="BT378" s="64" t="s">
        <v>88</v>
      </c>
      <c r="BU378" s="62" t="s">
        <v>112</v>
      </c>
      <c r="BV378" s="8">
        <v>9.8025361314501627</v>
      </c>
      <c r="BW378" s="8">
        <v>25</v>
      </c>
      <c r="BX378" s="64" t="s">
        <v>88</v>
      </c>
      <c r="BY378" s="244" t="s">
        <v>218</v>
      </c>
      <c r="BZ378" s="8">
        <v>9.7093652025755244</v>
      </c>
      <c r="CA378" s="8">
        <v>13</v>
      </c>
      <c r="CB378" s="8"/>
      <c r="CC378" s="59" t="s">
        <v>4656</v>
      </c>
      <c r="CD378" s="59" t="s">
        <v>4657</v>
      </c>
      <c r="CE378" s="555">
        <v>114.70464067459545</v>
      </c>
      <c r="CF378" s="555">
        <v>103.85772625490318</v>
      </c>
      <c r="CG378" s="555" t="s">
        <v>4654</v>
      </c>
      <c r="CH378" s="555" t="s">
        <v>4655</v>
      </c>
      <c r="CI378" s="408">
        <v>236.57016754420584</v>
      </c>
      <c r="CJ378" s="408">
        <v>219.65668829349221</v>
      </c>
      <c r="CK378" s="555" t="s">
        <v>4653</v>
      </c>
      <c r="CL378" s="59"/>
      <c r="CM378" s="8">
        <v>296.52831633327173</v>
      </c>
      <c r="CN378" s="8">
        <v>243.51252437953781</v>
      </c>
    </row>
    <row r="379" spans="1:92" x14ac:dyDescent="0.45">
      <c r="A379" s="9">
        <v>351</v>
      </c>
      <c r="B379" s="9" t="s">
        <v>787</v>
      </c>
      <c r="C379" s="62" t="s">
        <v>1790</v>
      </c>
      <c r="D379" s="63"/>
      <c r="E379" s="56" t="s">
        <v>1798</v>
      </c>
      <c r="F379" s="75"/>
      <c r="G379" s="75" t="s">
        <v>1789</v>
      </c>
      <c r="H379" s="9"/>
      <c r="I379" s="60">
        <v>121.70620153961028</v>
      </c>
      <c r="J379" s="60">
        <v>121.70620153961028</v>
      </c>
      <c r="K379" s="60">
        <v>147.78610186952676</v>
      </c>
      <c r="L379" s="47">
        <v>1632.2469260598796</v>
      </c>
      <c r="M379" s="47">
        <v>1685.9292299326007</v>
      </c>
      <c r="N379" s="47">
        <v>1730.143498469334</v>
      </c>
      <c r="O379" s="59">
        <v>15.949641360426178</v>
      </c>
      <c r="P379" s="59">
        <v>245.13566202675514</v>
      </c>
      <c r="Q379" s="59">
        <v>115.31487452037689</v>
      </c>
      <c r="R379" s="58"/>
      <c r="S379" s="66" t="s">
        <v>70</v>
      </c>
      <c r="T379" s="8">
        <v>7.0853100769805142</v>
      </c>
      <c r="U379" s="13" t="s">
        <v>127</v>
      </c>
      <c r="V379" s="8">
        <v>9.3023720923766167</v>
      </c>
      <c r="W379" s="66" t="s">
        <v>70</v>
      </c>
      <c r="X379" s="8">
        <v>12.5</v>
      </c>
      <c r="Y379" s="243" t="s">
        <v>1516</v>
      </c>
      <c r="Z379" s="8">
        <v>67.938410846785658</v>
      </c>
      <c r="AA379" s="62" t="s">
        <v>1517</v>
      </c>
      <c r="AB379" s="8">
        <v>28.008895346412309</v>
      </c>
      <c r="AC379" s="13" t="s">
        <v>127</v>
      </c>
      <c r="AD379" s="13" t="s">
        <v>1517</v>
      </c>
      <c r="AE379" s="8">
        <v>15.369352607199005</v>
      </c>
      <c r="AF379" s="8">
        <v>4.9333333333333336</v>
      </c>
      <c r="AG379" s="75" t="s">
        <v>70</v>
      </c>
      <c r="AH379" s="62" t="s">
        <v>1517</v>
      </c>
      <c r="AI379" s="8">
        <v>14.193601419998634</v>
      </c>
      <c r="AJ379" s="8">
        <v>4.2666666666666666</v>
      </c>
      <c r="AK379" s="13" t="s">
        <v>127</v>
      </c>
      <c r="AL379" s="14" t="s">
        <v>1516</v>
      </c>
      <c r="AM379" s="8">
        <v>12.67418360398046</v>
      </c>
      <c r="AN379" s="8">
        <v>12.7</v>
      </c>
      <c r="AO379" s="13" t="s">
        <v>127</v>
      </c>
      <c r="AP379" s="77" t="s">
        <v>33</v>
      </c>
      <c r="AQ379" s="8">
        <v>11.492095635360416</v>
      </c>
      <c r="AR379" s="8">
        <v>8.9</v>
      </c>
      <c r="AS379" s="66" t="s">
        <v>70</v>
      </c>
      <c r="AT379" s="14" t="s">
        <v>1516</v>
      </c>
      <c r="AU379" s="8">
        <v>10.588791115824257</v>
      </c>
      <c r="AV379" s="8">
        <v>11.1</v>
      </c>
      <c r="AW379" s="58"/>
      <c r="AX379" s="66" t="s">
        <v>70</v>
      </c>
      <c r="AY379" s="8">
        <v>5.7465418600448013</v>
      </c>
      <c r="AZ379" s="13" t="s">
        <v>127</v>
      </c>
      <c r="BA379" s="8">
        <v>3.8479251160268806</v>
      </c>
      <c r="BB379" s="75" t="s">
        <v>70</v>
      </c>
      <c r="BC379" s="8">
        <v>3.6666666666666998</v>
      </c>
      <c r="BD379" s="14" t="s">
        <v>1516</v>
      </c>
      <c r="BE379" s="8">
        <v>88.019934100821345</v>
      </c>
      <c r="BF379" s="62" t="s">
        <v>1517</v>
      </c>
      <c r="BG379" s="8">
        <v>1.6559572091582175</v>
      </c>
      <c r="BH379" s="75" t="s">
        <v>70</v>
      </c>
      <c r="BI379" s="62" t="s">
        <v>1517</v>
      </c>
      <c r="BJ379" s="8">
        <v>7.229935264030015</v>
      </c>
      <c r="BK379" s="8">
        <v>10.545454545454545</v>
      </c>
      <c r="BL379" s="62" t="s">
        <v>127</v>
      </c>
      <c r="BM379" s="62" t="s">
        <v>1517</v>
      </c>
      <c r="BN379" s="8">
        <v>6.7728211811355692</v>
      </c>
      <c r="BO379" s="8">
        <v>18.5</v>
      </c>
      <c r="BP379" s="75" t="s">
        <v>70</v>
      </c>
      <c r="BQ379" s="14" t="s">
        <v>1516</v>
      </c>
      <c r="BR379" s="8">
        <v>6.5133227961745002</v>
      </c>
      <c r="BS379" s="8">
        <v>18.727272727272727</v>
      </c>
      <c r="BT379" s="13" t="s">
        <v>127</v>
      </c>
      <c r="BU379" s="243" t="s">
        <v>1516</v>
      </c>
      <c r="BV379" s="8">
        <v>6.360522399155073</v>
      </c>
      <c r="BW379" s="8">
        <v>33.5</v>
      </c>
      <c r="BX379" s="66" t="s">
        <v>70</v>
      </c>
      <c r="BY379" s="77" t="s">
        <v>33</v>
      </c>
      <c r="BZ379" s="8">
        <v>6.3081773250560014</v>
      </c>
      <c r="CA379" s="8">
        <v>16</v>
      </c>
      <c r="CB379" s="8"/>
      <c r="CC379" s="59" t="s">
        <v>4658</v>
      </c>
      <c r="CD379" s="59" t="s">
        <v>4659</v>
      </c>
      <c r="CE379" s="555">
        <v>106.20701578116028</v>
      </c>
      <c r="CF379" s="555">
        <v>87.713626154338215</v>
      </c>
      <c r="CG379" s="555"/>
      <c r="CH379" s="555"/>
      <c r="CI379" s="408"/>
      <c r="CJ379" s="408"/>
      <c r="CK379" s="7"/>
      <c r="CL379" s="8"/>
      <c r="CM379" s="8"/>
      <c r="CN379" s="8"/>
    </row>
    <row r="380" spans="1:92" x14ac:dyDescent="0.45">
      <c r="A380" s="9">
        <v>351</v>
      </c>
      <c r="B380" s="9" t="s">
        <v>793</v>
      </c>
      <c r="C380" s="244" t="s">
        <v>1805</v>
      </c>
      <c r="D380" s="63"/>
      <c r="E380" s="246" t="s">
        <v>1900</v>
      </c>
      <c r="F380" s="57" t="s">
        <v>1901</v>
      </c>
      <c r="G380" s="224"/>
      <c r="H380" s="9"/>
      <c r="I380" s="60">
        <v>121.70620153961028</v>
      </c>
      <c r="J380" s="60">
        <v>121.70620153961028</v>
      </c>
      <c r="K380" s="60">
        <v>147.78610186952676</v>
      </c>
      <c r="L380" s="47">
        <v>1632.2469260598796</v>
      </c>
      <c r="M380" s="47">
        <v>1685.9292299326007</v>
      </c>
      <c r="N380" s="47">
        <v>1730.143498469334</v>
      </c>
      <c r="O380" s="59">
        <v>15.949641360426178</v>
      </c>
      <c r="P380" s="59">
        <v>245.13566202675514</v>
      </c>
      <c r="Q380" s="59">
        <v>135.33161271306292</v>
      </c>
      <c r="R380" s="58"/>
      <c r="S380" s="71" t="s">
        <v>121</v>
      </c>
      <c r="T380" s="8">
        <v>4.6511860461883083</v>
      </c>
      <c r="U380" s="71" t="s">
        <v>121</v>
      </c>
      <c r="V380" s="8">
        <v>9.3023720923766167</v>
      </c>
      <c r="W380" s="13" t="s">
        <v>3575</v>
      </c>
      <c r="X380" s="8">
        <v>10</v>
      </c>
      <c r="Y380" s="244" t="s">
        <v>197</v>
      </c>
      <c r="Z380" s="8">
        <v>95.930837200896008</v>
      </c>
      <c r="AA380" s="244" t="s">
        <v>197</v>
      </c>
      <c r="AB380" s="8">
        <v>29.069950666938187</v>
      </c>
      <c r="AC380" s="71" t="s">
        <v>121</v>
      </c>
      <c r="AD380" s="71" t="s">
        <v>1515</v>
      </c>
      <c r="AE380" s="8">
        <v>15.369352607199005</v>
      </c>
      <c r="AF380" s="8">
        <v>4.9333333333333336</v>
      </c>
      <c r="AG380" s="62" t="s">
        <v>127</v>
      </c>
      <c r="AH380" s="244" t="s">
        <v>1515</v>
      </c>
      <c r="AI380" s="8">
        <v>14.547013407607041</v>
      </c>
      <c r="AJ380" s="8">
        <v>4.9333333333333336</v>
      </c>
      <c r="AK380" s="71" t="s">
        <v>121</v>
      </c>
      <c r="AL380" s="71" t="s">
        <v>197</v>
      </c>
      <c r="AM380" s="8">
        <v>14.207109633433246</v>
      </c>
      <c r="AN380" s="8">
        <v>13.3</v>
      </c>
      <c r="AO380" s="13" t="s">
        <v>127</v>
      </c>
      <c r="AP380" s="244" t="s">
        <v>197</v>
      </c>
      <c r="AQ380" s="8">
        <v>13.292025411330913</v>
      </c>
      <c r="AR380" s="8">
        <v>13.3</v>
      </c>
      <c r="AS380" s="71" t="s">
        <v>121</v>
      </c>
      <c r="AT380" s="49" t="s">
        <v>222</v>
      </c>
      <c r="AU380" s="8">
        <v>12.49006626561059</v>
      </c>
      <c r="AV380" s="8">
        <v>12.4</v>
      </c>
      <c r="AW380" s="58"/>
      <c r="AX380" s="71" t="s">
        <v>121</v>
      </c>
      <c r="AY380" s="8">
        <v>3.8479251160268806</v>
      </c>
      <c r="AZ380" s="71" t="s">
        <v>121</v>
      </c>
      <c r="BA380" s="8">
        <v>3.8479251160268806</v>
      </c>
      <c r="BB380" s="244" t="s">
        <v>121</v>
      </c>
      <c r="BC380" s="8">
        <v>3</v>
      </c>
      <c r="BD380" s="71" t="s">
        <v>197</v>
      </c>
      <c r="BE380" s="8">
        <v>124.41008836116482</v>
      </c>
      <c r="BF380" s="244" t="s">
        <v>197</v>
      </c>
      <c r="BG380" s="8">
        <v>1.6588011781488643</v>
      </c>
      <c r="BH380" s="244" t="s">
        <v>121</v>
      </c>
      <c r="BI380" s="244" t="s">
        <v>197</v>
      </c>
      <c r="BJ380" s="8">
        <v>8.4849313946860327</v>
      </c>
      <c r="BK380" s="8">
        <v>26</v>
      </c>
      <c r="BL380" s="244" t="s">
        <v>121</v>
      </c>
      <c r="BM380" s="244" t="s">
        <v>1515</v>
      </c>
      <c r="BN380" s="8">
        <v>8.1198127900672006</v>
      </c>
      <c r="BO380" s="8">
        <v>12.666666666666666</v>
      </c>
      <c r="BP380" s="244" t="s">
        <v>121</v>
      </c>
      <c r="BQ380" s="49" t="s">
        <v>222</v>
      </c>
      <c r="BR380" s="8">
        <v>7.479406348632585</v>
      </c>
      <c r="BS380" s="8">
        <v>21</v>
      </c>
      <c r="BT380" s="13" t="s">
        <v>127</v>
      </c>
      <c r="BU380" s="244" t="s">
        <v>197</v>
      </c>
      <c r="BV380" s="8">
        <v>6.5170843697923342</v>
      </c>
      <c r="BW380" s="8">
        <v>38.5</v>
      </c>
      <c r="BX380" s="13" t="s">
        <v>127</v>
      </c>
      <c r="BY380" s="244" t="s">
        <v>1515</v>
      </c>
      <c r="BZ380" s="8">
        <v>6.3238239781583587</v>
      </c>
      <c r="CA380" s="8">
        <v>18.5</v>
      </c>
      <c r="CB380" s="8"/>
      <c r="CC380" s="59" t="s">
        <v>4660</v>
      </c>
      <c r="CD380" s="59" t="s">
        <v>4661</v>
      </c>
      <c r="CE380" s="555">
        <v>125.29903016497478</v>
      </c>
      <c r="CF380" s="555">
        <v>103.63505079948558</v>
      </c>
      <c r="CG380" s="555"/>
      <c r="CH380" s="555"/>
      <c r="CI380" s="408"/>
      <c r="CJ380" s="408"/>
      <c r="CK380" s="7"/>
      <c r="CL380" s="8"/>
      <c r="CM380" s="8"/>
      <c r="CN380" s="8"/>
    </row>
    <row r="381" spans="1:92" x14ac:dyDescent="0.45">
      <c r="A381" s="9">
        <v>351</v>
      </c>
      <c r="B381" s="9" t="s">
        <v>139</v>
      </c>
      <c r="C381" s="73" t="s">
        <v>1802</v>
      </c>
      <c r="D381" s="63"/>
      <c r="E381" s="78" t="s">
        <v>1897</v>
      </c>
      <c r="F381" s="245" t="s">
        <v>1898</v>
      </c>
      <c r="G381" s="224"/>
      <c r="H381" s="9"/>
      <c r="I381" s="60">
        <v>121.70620153961028</v>
      </c>
      <c r="J381" s="60">
        <v>121.70620153961028</v>
      </c>
      <c r="K381" s="60">
        <v>147.78610186952676</v>
      </c>
      <c r="L381" s="47">
        <v>1632.2469260598796</v>
      </c>
      <c r="M381" s="47">
        <v>1685.9292299326007</v>
      </c>
      <c r="N381" s="47">
        <v>1730.143498469334</v>
      </c>
      <c r="O381" s="59">
        <v>15.949641360426178</v>
      </c>
      <c r="P381" s="59">
        <v>234.35887732376443</v>
      </c>
      <c r="Q381" s="59">
        <v>128.66239888353826</v>
      </c>
      <c r="R381" s="58"/>
      <c r="S381" s="68" t="s">
        <v>138</v>
      </c>
      <c r="T381" s="8">
        <v>8.3023720923766167</v>
      </c>
      <c r="U381" s="68" t="s">
        <v>138</v>
      </c>
      <c r="V381" s="8">
        <v>8.3023720923766167</v>
      </c>
      <c r="W381" s="13" t="s">
        <v>5497</v>
      </c>
      <c r="X381" s="8">
        <v>10</v>
      </c>
      <c r="Y381" s="77" t="s">
        <v>9</v>
      </c>
      <c r="Z381" s="8">
        <v>110.53558138564925</v>
      </c>
      <c r="AA381" s="73" t="s">
        <v>137</v>
      </c>
      <c r="AB381" s="8">
        <v>28.008895346412309</v>
      </c>
      <c r="AC381" s="68" t="s">
        <v>138</v>
      </c>
      <c r="AD381" s="68" t="s">
        <v>137</v>
      </c>
      <c r="AE381" s="8">
        <v>14.693676931523326</v>
      </c>
      <c r="AF381" s="8">
        <v>4.9333333333333336</v>
      </c>
      <c r="AG381" s="62" t="s">
        <v>127</v>
      </c>
      <c r="AH381" s="73" t="s">
        <v>137</v>
      </c>
      <c r="AI381" s="8">
        <v>14.547013407607041</v>
      </c>
      <c r="AJ381" s="8">
        <v>4.9333333333333336</v>
      </c>
      <c r="AK381" s="68" t="s">
        <v>138</v>
      </c>
      <c r="AL381" s="68" t="s">
        <v>19</v>
      </c>
      <c r="AM381" s="8">
        <v>13.116685226552027</v>
      </c>
      <c r="AN381" s="8">
        <v>14.2</v>
      </c>
      <c r="AO381" s="68" t="s">
        <v>138</v>
      </c>
      <c r="AP381" s="77" t="s">
        <v>9</v>
      </c>
      <c r="AQ381" s="8">
        <v>12.990557201974189</v>
      </c>
      <c r="AR381" s="8">
        <v>14.9</v>
      </c>
      <c r="AS381" s="13" t="s">
        <v>127</v>
      </c>
      <c r="AT381" s="68" t="s">
        <v>19</v>
      </c>
      <c r="AU381" s="8">
        <v>12.963824652329421</v>
      </c>
      <c r="AV381" s="8">
        <v>14.2</v>
      </c>
      <c r="AW381" s="58"/>
      <c r="AX381" s="68" t="s">
        <v>138</v>
      </c>
      <c r="AY381" s="8">
        <v>6.6958502320537612</v>
      </c>
      <c r="AZ381" s="13" t="s">
        <v>127</v>
      </c>
      <c r="BA381" s="8">
        <v>3.3732709300224006</v>
      </c>
      <c r="BB381" s="73" t="s">
        <v>138</v>
      </c>
      <c r="BC381" s="8">
        <v>3</v>
      </c>
      <c r="BD381" s="68" t="s">
        <v>19</v>
      </c>
      <c r="BE381" s="8">
        <v>133.90317208125444</v>
      </c>
      <c r="BF381" s="73" t="s">
        <v>19</v>
      </c>
      <c r="BG381" s="8">
        <v>1.6737896510156804</v>
      </c>
      <c r="BH381" s="73" t="s">
        <v>138</v>
      </c>
      <c r="BI381" s="73" t="s">
        <v>19</v>
      </c>
      <c r="BJ381" s="8">
        <v>8.0667894641676359</v>
      </c>
      <c r="BK381" s="8">
        <v>27.666666666666668</v>
      </c>
      <c r="BL381" s="73" t="s">
        <v>138</v>
      </c>
      <c r="BM381" s="73" t="s">
        <v>137</v>
      </c>
      <c r="BN381" s="8">
        <v>7.659286474277728</v>
      </c>
      <c r="BO381" s="8">
        <v>12.666666666666666</v>
      </c>
      <c r="BP381" s="73" t="s">
        <v>138</v>
      </c>
      <c r="BQ381" s="70" t="s">
        <v>9</v>
      </c>
      <c r="BR381" s="8">
        <v>7.5521042022350668</v>
      </c>
      <c r="BS381" s="8">
        <v>27.666666666666668</v>
      </c>
      <c r="BT381" s="13" t="s">
        <v>127</v>
      </c>
      <c r="BU381" s="73" t="s">
        <v>19</v>
      </c>
      <c r="BV381" s="8">
        <v>6.5569270556622063</v>
      </c>
      <c r="BW381" s="8">
        <v>41</v>
      </c>
      <c r="BX381" s="13" t="s">
        <v>127</v>
      </c>
      <c r="BY381" s="73" t="s">
        <v>137</v>
      </c>
      <c r="BZ381" s="8">
        <v>6.3238239781583587</v>
      </c>
      <c r="CA381" s="8">
        <v>18.5</v>
      </c>
      <c r="CB381" s="8"/>
      <c r="CC381" s="59" t="s">
        <v>4662</v>
      </c>
      <c r="CD381" s="59" t="s">
        <v>4659</v>
      </c>
      <c r="CE381" s="555">
        <v>118.58966735631741</v>
      </c>
      <c r="CF381" s="555">
        <v>97.964767536286161</v>
      </c>
      <c r="CG381" s="555"/>
      <c r="CH381" s="555"/>
      <c r="CI381" s="408"/>
      <c r="CJ381" s="408"/>
      <c r="CK381" s="7"/>
      <c r="CL381" s="8"/>
      <c r="CM381" s="8"/>
      <c r="CN381" s="8"/>
    </row>
    <row r="382" spans="1:92" x14ac:dyDescent="0.45">
      <c r="A382" s="9">
        <v>351</v>
      </c>
      <c r="B382" s="9" t="s">
        <v>790</v>
      </c>
      <c r="C382" s="247" t="s">
        <v>1799</v>
      </c>
      <c r="D382" s="63"/>
      <c r="E382" s="56" t="s">
        <v>1922</v>
      </c>
      <c r="F382" s="247" t="s">
        <v>1799</v>
      </c>
      <c r="G382" s="224"/>
      <c r="H382" s="9"/>
      <c r="I382" s="60">
        <v>121.70620153961028</v>
      </c>
      <c r="J382" s="60">
        <v>121.70620153961028</v>
      </c>
      <c r="K382" s="60">
        <v>147.78610186952676</v>
      </c>
      <c r="L382" s="47">
        <v>1632.2469260598796</v>
      </c>
      <c r="M382" s="47">
        <v>1685.9292299326007</v>
      </c>
      <c r="N382" s="47">
        <v>1730.143498469334</v>
      </c>
      <c r="O382" s="59">
        <v>15.949641360426178</v>
      </c>
      <c r="P382" s="59">
        <v>236.90621663961124</v>
      </c>
      <c r="Q382" s="59">
        <v>136.79070792446791</v>
      </c>
      <c r="R382" s="58"/>
      <c r="S382" s="72" t="s">
        <v>59</v>
      </c>
      <c r="T382" s="8">
        <v>5.38142325542597</v>
      </c>
      <c r="U382" s="13" t="s">
        <v>127</v>
      </c>
      <c r="V382" s="8">
        <v>8.0853100769805142</v>
      </c>
      <c r="W382" s="72" t="s">
        <v>59</v>
      </c>
      <c r="X382" s="8">
        <v>15</v>
      </c>
      <c r="Y382" s="247" t="s">
        <v>132</v>
      </c>
      <c r="Z382" s="8">
        <v>95.930837200896008</v>
      </c>
      <c r="AA382" s="247" t="s">
        <v>132</v>
      </c>
      <c r="AB382" s="8">
        <v>30.945431355127745</v>
      </c>
      <c r="AC382" s="72" t="s">
        <v>59</v>
      </c>
      <c r="AD382" s="72" t="s">
        <v>1514</v>
      </c>
      <c r="AE382" s="8">
        <v>14.85338831676909</v>
      </c>
      <c r="AF382" s="8">
        <v>3.8222222222222224</v>
      </c>
      <c r="AG382" s="62" t="s">
        <v>127</v>
      </c>
      <c r="AH382" s="247" t="s">
        <v>1514</v>
      </c>
      <c r="AI382" s="8">
        <v>14.547013407607041</v>
      </c>
      <c r="AJ382" s="8">
        <v>4.9333333333333336</v>
      </c>
      <c r="AK382" s="13" t="s">
        <v>127</v>
      </c>
      <c r="AL382" s="72" t="s">
        <v>132</v>
      </c>
      <c r="AM382" s="8">
        <v>13.494957097000087</v>
      </c>
      <c r="AN382" s="8">
        <v>13.1</v>
      </c>
      <c r="AO382" s="72" t="s">
        <v>59</v>
      </c>
      <c r="AP382" s="247" t="s">
        <v>132</v>
      </c>
      <c r="AQ382" s="8">
        <v>13.227801979096814</v>
      </c>
      <c r="AR382" s="8">
        <v>10.1</v>
      </c>
      <c r="AS382" s="13" t="s">
        <v>127</v>
      </c>
      <c r="AT382" s="72" t="s">
        <v>189</v>
      </c>
      <c r="AU382" s="8">
        <v>12.909385447746038</v>
      </c>
      <c r="AV382" s="8">
        <v>8.3000000000000007</v>
      </c>
      <c r="AW382" s="58"/>
      <c r="AX382" s="72" t="s">
        <v>59</v>
      </c>
      <c r="AY382" s="8">
        <v>4.7972334880358405</v>
      </c>
      <c r="AZ382" s="13" t="s">
        <v>127</v>
      </c>
      <c r="BA382" s="8">
        <v>3.3732709300224006</v>
      </c>
      <c r="BB382" s="247" t="s">
        <v>59</v>
      </c>
      <c r="BC382" s="8">
        <v>4</v>
      </c>
      <c r="BD382" s="72" t="s">
        <v>132</v>
      </c>
      <c r="BE382" s="8">
        <v>124.41008836116482</v>
      </c>
      <c r="BF382" s="247" t="s">
        <v>132</v>
      </c>
      <c r="BG382" s="8">
        <v>1.6588011781488643</v>
      </c>
      <c r="BH382" s="247" t="s">
        <v>59</v>
      </c>
      <c r="BI382" s="247" t="s">
        <v>132</v>
      </c>
      <c r="BJ382" s="8">
        <v>8.5764127752658652</v>
      </c>
      <c r="BK382" s="8">
        <v>19.75</v>
      </c>
      <c r="BL382" s="247" t="s">
        <v>59</v>
      </c>
      <c r="BM382" s="247" t="s">
        <v>1514</v>
      </c>
      <c r="BN382" s="8">
        <v>8.0970665467378886</v>
      </c>
      <c r="BO382" s="8">
        <v>9.75</v>
      </c>
      <c r="BP382" s="247" t="s">
        <v>59</v>
      </c>
      <c r="BQ382" s="72" t="s">
        <v>189</v>
      </c>
      <c r="BR382" s="8">
        <v>8.0961853363425647</v>
      </c>
      <c r="BS382" s="8">
        <v>14.75</v>
      </c>
      <c r="BT382" s="13" t="s">
        <v>127</v>
      </c>
      <c r="BU382" s="247" t="s">
        <v>132</v>
      </c>
      <c r="BV382" s="8">
        <v>6.5170843697923342</v>
      </c>
      <c r="BW382" s="8">
        <v>38.5</v>
      </c>
      <c r="BX382" s="13" t="s">
        <v>127</v>
      </c>
      <c r="BY382" s="247" t="s">
        <v>1514</v>
      </c>
      <c r="BZ382" s="8">
        <v>6.3238239781583587</v>
      </c>
      <c r="CA382" s="8">
        <v>18.5</v>
      </c>
      <c r="CB382" s="8"/>
      <c r="CC382" s="59" t="s">
        <v>4658</v>
      </c>
      <c r="CD382" s="59" t="s">
        <v>4659</v>
      </c>
      <c r="CE382" s="555">
        <v>126.05151488134801</v>
      </c>
      <c r="CF382" s="555">
        <v>104.12056965795706</v>
      </c>
      <c r="CG382" s="555"/>
      <c r="CH382" s="555"/>
      <c r="CI382" s="408"/>
      <c r="CJ382" s="408"/>
      <c r="CK382" s="7"/>
      <c r="CL382" s="8"/>
      <c r="CM382" s="8"/>
      <c r="CN382" s="8"/>
    </row>
    <row r="383" spans="1:92" x14ac:dyDescent="0.45">
      <c r="A383" s="9">
        <v>353</v>
      </c>
      <c r="B383" s="9" t="s">
        <v>784</v>
      </c>
      <c r="C383" s="75" t="s">
        <v>1789</v>
      </c>
      <c r="D383" s="63"/>
      <c r="E383" s="75" t="s">
        <v>1868</v>
      </c>
      <c r="F383" s="61" t="s">
        <v>1810</v>
      </c>
      <c r="G383" s="62" t="s">
        <v>1994</v>
      </c>
      <c r="H383" s="9"/>
      <c r="I383" s="60">
        <v>120.9159015296128</v>
      </c>
      <c r="J383" s="60">
        <v>63.224000799797544</v>
      </c>
      <c r="K383" s="60">
        <v>112.22260141964064</v>
      </c>
      <c r="L383" s="47">
        <v>1018.5082973735259</v>
      </c>
      <c r="M383" s="47">
        <v>902.88093567447254</v>
      </c>
      <c r="N383" s="47">
        <v>819.9043910181324</v>
      </c>
      <c r="O383" s="59">
        <v>6.6600152782956945</v>
      </c>
      <c r="P383" s="59">
        <v>79.682107203134152</v>
      </c>
      <c r="Q383" s="59">
        <v>46.489827557836989</v>
      </c>
      <c r="R383" s="58"/>
      <c r="S383" s="65" t="s">
        <v>14</v>
      </c>
      <c r="T383" s="8">
        <v>7.0457950764806396</v>
      </c>
      <c r="U383" s="65" t="s">
        <v>14</v>
      </c>
      <c r="V383" s="8">
        <v>7.8286611960895991</v>
      </c>
      <c r="W383" s="66" t="s">
        <v>276</v>
      </c>
      <c r="X383" s="8">
        <v>12.727</v>
      </c>
      <c r="Y383" s="75" t="s">
        <v>129</v>
      </c>
      <c r="Z383" s="8">
        <v>44.529724550660603</v>
      </c>
      <c r="AA383" s="62" t="s">
        <v>52</v>
      </c>
      <c r="AB383" s="8">
        <v>31.65754681097463</v>
      </c>
      <c r="AC383" s="65" t="s">
        <v>14</v>
      </c>
      <c r="AD383" s="13" t="s">
        <v>52</v>
      </c>
      <c r="AE383" s="8">
        <v>11.964252914375429</v>
      </c>
      <c r="AF383" s="8">
        <v>4.0333333333333341</v>
      </c>
      <c r="AG383" s="75" t="s">
        <v>276</v>
      </c>
      <c r="AH383" s="62" t="s">
        <v>52</v>
      </c>
      <c r="AI383" s="8">
        <v>11.55759113045047</v>
      </c>
      <c r="AJ383" s="8">
        <v>3.3190476190476192</v>
      </c>
      <c r="AK383" s="65" t="s">
        <v>14</v>
      </c>
      <c r="AL383" s="66" t="s">
        <v>1472</v>
      </c>
      <c r="AM383" s="8">
        <v>11.249167061393344</v>
      </c>
      <c r="AN383" s="8">
        <v>5.6333333333333337</v>
      </c>
      <c r="AO383" s="65" t="s">
        <v>14</v>
      </c>
      <c r="AP383" s="75" t="s">
        <v>129</v>
      </c>
      <c r="AQ383" s="8">
        <v>11.009609280409027</v>
      </c>
      <c r="AR383" s="8">
        <v>7.6</v>
      </c>
      <c r="AS383" s="66" t="s">
        <v>276</v>
      </c>
      <c r="AT383" s="66" t="s">
        <v>1472</v>
      </c>
      <c r="AU383" s="8">
        <v>10.870942335988685</v>
      </c>
      <c r="AV383" s="8">
        <v>4.9190476190476193</v>
      </c>
      <c r="AW383" s="58"/>
      <c r="AX383" s="66" t="s">
        <v>3665</v>
      </c>
      <c r="AY383" s="8">
        <v>5.7157201596548992</v>
      </c>
      <c r="AZ383" s="65" t="s">
        <v>14</v>
      </c>
      <c r="BA383" s="8">
        <v>2.8578600798274496</v>
      </c>
      <c r="BB383" s="75" t="s">
        <v>3611</v>
      </c>
      <c r="BC383" s="8">
        <v>3</v>
      </c>
      <c r="BD383" s="13" t="s">
        <v>52</v>
      </c>
      <c r="BE383" s="8">
        <v>103.17393679252281</v>
      </c>
      <c r="BF383" s="62" t="s">
        <v>52</v>
      </c>
      <c r="BG383" s="8">
        <v>1.4739133827503259</v>
      </c>
      <c r="BH383" s="74" t="s">
        <v>14</v>
      </c>
      <c r="BI383" s="62" t="s">
        <v>52</v>
      </c>
      <c r="BJ383" s="8">
        <v>6.9804385748697246</v>
      </c>
      <c r="BK383" s="8">
        <v>24.333333333333332</v>
      </c>
      <c r="BL383" s="75" t="s">
        <v>276</v>
      </c>
      <c r="BM383" s="62" t="s">
        <v>52</v>
      </c>
      <c r="BN383" s="8">
        <v>6.0669673164773901</v>
      </c>
      <c r="BO383" s="8">
        <v>24.333333333333332</v>
      </c>
      <c r="BP383" s="74" t="s">
        <v>14</v>
      </c>
      <c r="BQ383" s="66" t="s">
        <v>151</v>
      </c>
      <c r="BR383" s="8">
        <v>5.6890689246225463</v>
      </c>
      <c r="BS383" s="8">
        <v>16</v>
      </c>
      <c r="BT383" s="65" t="s">
        <v>14</v>
      </c>
      <c r="BU383" s="75" t="s">
        <v>129</v>
      </c>
      <c r="BV383" s="8">
        <v>5.6887625885876911</v>
      </c>
      <c r="BW383" s="8">
        <v>19.333333333333332</v>
      </c>
      <c r="BX383" s="65" t="s">
        <v>14</v>
      </c>
      <c r="BY383" s="75" t="s">
        <v>1472</v>
      </c>
      <c r="BZ383" s="8">
        <v>5.3943364146441146</v>
      </c>
      <c r="CA383" s="8">
        <v>16</v>
      </c>
      <c r="CB383" s="8"/>
      <c r="CC383" s="59" t="s">
        <v>5704</v>
      </c>
      <c r="CD383" s="59"/>
      <c r="CE383" s="555">
        <v>46.489827557836989</v>
      </c>
      <c r="CF383" s="555">
        <v>31.011759180938039</v>
      </c>
      <c r="CG383" s="555"/>
      <c r="CH383" s="555"/>
      <c r="CI383" s="408"/>
      <c r="CJ383" s="408"/>
      <c r="CK383" s="7"/>
      <c r="CL383" s="8"/>
      <c r="CM383" s="8"/>
      <c r="CN383" s="8"/>
    </row>
    <row r="384" spans="1:92" x14ac:dyDescent="0.45">
      <c r="A384" s="9">
        <v>354</v>
      </c>
      <c r="B384" s="9" t="s">
        <v>191</v>
      </c>
      <c r="C384" s="75" t="s">
        <v>1789</v>
      </c>
      <c r="D384" s="63"/>
      <c r="E384" s="75" t="s">
        <v>1868</v>
      </c>
      <c r="F384" s="61" t="s">
        <v>1810</v>
      </c>
      <c r="G384" s="62" t="s">
        <v>1994</v>
      </c>
      <c r="H384" s="9"/>
      <c r="I384" s="60">
        <v>184.13990232941035</v>
      </c>
      <c r="J384" s="60">
        <v>111.43230140964317</v>
      </c>
      <c r="K384" s="60">
        <v>139.88310176955207</v>
      </c>
      <c r="L384" s="47">
        <v>2298.9847232934599</v>
      </c>
      <c r="M384" s="47">
        <v>2019.6812867477486</v>
      </c>
      <c r="N384" s="47">
        <v>1820.875474852847</v>
      </c>
      <c r="O384" s="59">
        <v>13.936152365101679</v>
      </c>
      <c r="P384" s="59">
        <v>319.76406538110569</v>
      </c>
      <c r="Q384" s="59">
        <v>199.12270927494345</v>
      </c>
      <c r="R384" s="58"/>
      <c r="S384" s="66" t="s">
        <v>70</v>
      </c>
      <c r="T384" s="8">
        <v>12.048394139764621</v>
      </c>
      <c r="U384" s="66" t="s">
        <v>49</v>
      </c>
      <c r="V384" s="8">
        <v>15.633649608268799</v>
      </c>
      <c r="W384" s="66" t="s">
        <v>70</v>
      </c>
      <c r="X384" s="8">
        <v>12.5</v>
      </c>
      <c r="Y384" s="75" t="s">
        <v>73</v>
      </c>
      <c r="Z384" s="8">
        <v>111.48394139764621</v>
      </c>
      <c r="AA384" s="62" t="s">
        <v>52</v>
      </c>
      <c r="AB384" s="8">
        <v>47.463547010924017</v>
      </c>
      <c r="AC384" s="66" t="s">
        <v>49</v>
      </c>
      <c r="AD384" s="66" t="s">
        <v>73</v>
      </c>
      <c r="AE384" s="8">
        <v>22.944931786326137</v>
      </c>
      <c r="AF384" s="8">
        <v>8.8333333333333339</v>
      </c>
      <c r="AG384" s="75" t="s">
        <v>70</v>
      </c>
      <c r="AH384" s="75" t="s">
        <v>73</v>
      </c>
      <c r="AI384" s="8">
        <v>21.663607885265943</v>
      </c>
      <c r="AJ384" s="8">
        <v>7</v>
      </c>
      <c r="AK384" s="66" t="s">
        <v>49</v>
      </c>
      <c r="AL384" s="13" t="s">
        <v>52</v>
      </c>
      <c r="AM384" s="8">
        <v>20.489057686639935</v>
      </c>
      <c r="AN384" s="8">
        <v>4.5888888888888895</v>
      </c>
      <c r="AO384" s="66" t="s">
        <v>49</v>
      </c>
      <c r="AP384" s="63" t="s">
        <v>63</v>
      </c>
      <c r="AQ384" s="8">
        <v>19.742811487100695</v>
      </c>
      <c r="AR384" s="8">
        <v>9.3333333333333339</v>
      </c>
      <c r="AS384" s="66" t="s">
        <v>49</v>
      </c>
      <c r="AT384" s="49" t="s">
        <v>222</v>
      </c>
      <c r="AU384" s="8">
        <v>19.518208496720554</v>
      </c>
      <c r="AV384" s="8">
        <v>14.299999999999999</v>
      </c>
      <c r="AW384" s="58"/>
      <c r="AX384" s="66" t="s">
        <v>3524</v>
      </c>
      <c r="AY384" s="8">
        <v>9.6177474290164042</v>
      </c>
      <c r="AZ384" s="66" t="s">
        <v>49</v>
      </c>
      <c r="BA384" s="8">
        <v>4.8088737145082021</v>
      </c>
      <c r="BB384" s="75" t="s">
        <v>49</v>
      </c>
      <c r="BC384" s="8">
        <v>4</v>
      </c>
      <c r="BD384" s="13" t="s">
        <v>52</v>
      </c>
      <c r="BE384" s="8">
        <v>156.59821746835175</v>
      </c>
      <c r="BF384" s="75" t="s">
        <v>73</v>
      </c>
      <c r="BG384" s="8">
        <v>2.6296204330352744</v>
      </c>
      <c r="BH384" s="75" t="s">
        <v>49</v>
      </c>
      <c r="BI384" s="75" t="s">
        <v>73</v>
      </c>
      <c r="BJ384" s="8">
        <v>14.288212704503582</v>
      </c>
      <c r="BK384" s="8">
        <v>14.75</v>
      </c>
      <c r="BL384" s="75" t="s">
        <v>49</v>
      </c>
      <c r="BM384" s="62" t="s">
        <v>52</v>
      </c>
      <c r="BN384" s="8">
        <v>13.013703106607853</v>
      </c>
      <c r="BO384" s="8">
        <v>18.5</v>
      </c>
      <c r="BP384" s="75" t="s">
        <v>49</v>
      </c>
      <c r="BQ384" s="49" t="s">
        <v>222</v>
      </c>
      <c r="BR384" s="8">
        <v>12.051502639483735</v>
      </c>
      <c r="BS384" s="8">
        <v>16</v>
      </c>
      <c r="BT384" s="66" t="s">
        <v>70</v>
      </c>
      <c r="BU384" s="75" t="s">
        <v>73</v>
      </c>
      <c r="BV384" s="8">
        <v>12.04486631012638</v>
      </c>
      <c r="BW384" s="8">
        <v>16</v>
      </c>
      <c r="BX384" s="66" t="s">
        <v>49</v>
      </c>
      <c r="BY384" s="63" t="s">
        <v>63</v>
      </c>
      <c r="BZ384" s="8">
        <v>11.71974703618497</v>
      </c>
      <c r="CA384" s="8">
        <v>18.5</v>
      </c>
      <c r="CB384" s="8"/>
      <c r="CC384" s="59" t="s">
        <v>4663</v>
      </c>
      <c r="CD384" s="59" t="s">
        <v>4664</v>
      </c>
      <c r="CE384" s="555">
        <v>112.02661658307154</v>
      </c>
      <c r="CF384" s="555">
        <v>100.54097693153759</v>
      </c>
      <c r="CG384" s="555" t="s">
        <v>5705</v>
      </c>
      <c r="CH384" s="555" t="s">
        <v>5706</v>
      </c>
      <c r="CI384" s="408">
        <v>199.12270927494345</v>
      </c>
      <c r="CJ384" s="408">
        <v>155.36034981277976</v>
      </c>
      <c r="CK384" s="555"/>
      <c r="CL384" s="8"/>
      <c r="CM384" s="8"/>
      <c r="CN384" s="8"/>
    </row>
    <row r="385" spans="1:92" x14ac:dyDescent="0.45">
      <c r="A385" s="9">
        <v>355</v>
      </c>
      <c r="B385" s="9" t="s">
        <v>782</v>
      </c>
      <c r="C385" s="75" t="s">
        <v>1789</v>
      </c>
      <c r="D385" s="63"/>
      <c r="E385" s="75" t="s">
        <v>1868</v>
      </c>
      <c r="F385" s="61" t="s">
        <v>1810</v>
      </c>
      <c r="G385" s="62" t="s">
        <v>1994</v>
      </c>
      <c r="H385" s="9"/>
      <c r="I385" s="60">
        <v>67.175500849784896</v>
      </c>
      <c r="J385" s="60">
        <v>139.88310176955207</v>
      </c>
      <c r="K385" s="60">
        <v>79.030000999746932</v>
      </c>
      <c r="L385" s="47">
        <v>706.30053263542572</v>
      </c>
      <c r="M385" s="47">
        <v>820.05963629169946</v>
      </c>
      <c r="N385" s="47">
        <v>924.12380633843145</v>
      </c>
      <c r="O385" s="59">
        <v>9.6946476552195833</v>
      </c>
      <c r="P385" s="59">
        <v>68.922230519825732</v>
      </c>
      <c r="Q385" s="59">
        <v>40.597465372082809</v>
      </c>
      <c r="R385" s="58"/>
      <c r="S385" s="66" t="s">
        <v>70</v>
      </c>
      <c r="T385" s="8">
        <v>5.0305300509870934</v>
      </c>
      <c r="U385" s="66" t="s">
        <v>70</v>
      </c>
      <c r="V385" s="8">
        <v>4.1921083758225777</v>
      </c>
      <c r="W385" s="66" t="s">
        <v>276</v>
      </c>
      <c r="X385" s="8">
        <v>12.727</v>
      </c>
      <c r="Y385" s="75" t="s">
        <v>129</v>
      </c>
      <c r="Z385" s="8">
        <v>25.183180305922562</v>
      </c>
      <c r="AA385" s="62" t="s">
        <v>52</v>
      </c>
      <c r="AB385" s="8">
        <v>18.222446641017655</v>
      </c>
      <c r="AC385" s="66" t="s">
        <v>70</v>
      </c>
      <c r="AD385" s="13" t="s">
        <v>52</v>
      </c>
      <c r="AE385" s="8">
        <v>7.1093074210611578</v>
      </c>
      <c r="AF385" s="8">
        <v>3.3666666666666667</v>
      </c>
      <c r="AG385" s="75" t="s">
        <v>276</v>
      </c>
      <c r="AH385" s="62" t="s">
        <v>52</v>
      </c>
      <c r="AI385" s="8">
        <v>6.8736179004654687</v>
      </c>
      <c r="AJ385" s="8">
        <v>3.3190476190476192</v>
      </c>
      <c r="AK385" s="66" t="s">
        <v>70</v>
      </c>
      <c r="AL385" s="66" t="s">
        <v>1472</v>
      </c>
      <c r="AM385" s="8">
        <v>6.5097193135159079</v>
      </c>
      <c r="AN385" s="8">
        <v>4.9666666666666668</v>
      </c>
      <c r="AO385" s="66" t="s">
        <v>70</v>
      </c>
      <c r="AP385" s="75" t="s">
        <v>129</v>
      </c>
      <c r="AQ385" s="8">
        <v>6.3563051226080107</v>
      </c>
      <c r="AR385" s="8">
        <v>6.6000000000000005</v>
      </c>
      <c r="AS385" s="66" t="s">
        <v>276</v>
      </c>
      <c r="AT385" s="66" t="s">
        <v>1472</v>
      </c>
      <c r="AU385" s="8">
        <v>6.3448872932539064</v>
      </c>
      <c r="AV385" s="8">
        <v>4.9190476190476193</v>
      </c>
      <c r="AW385" s="58"/>
      <c r="AX385" s="66" t="s">
        <v>70</v>
      </c>
      <c r="AY385" s="8">
        <v>4.1438134397699331</v>
      </c>
      <c r="AZ385" s="66" t="s">
        <v>70</v>
      </c>
      <c r="BA385" s="8">
        <v>1.3812711465899776</v>
      </c>
      <c r="BB385" s="75" t="s">
        <v>70</v>
      </c>
      <c r="BC385" s="8">
        <v>3.6666666666666998</v>
      </c>
      <c r="BD385" s="13" t="s">
        <v>52</v>
      </c>
      <c r="BE385" s="8">
        <v>57.763298218068236</v>
      </c>
      <c r="BF385" s="62" t="s">
        <v>52</v>
      </c>
      <c r="BG385" s="8">
        <v>0.82518997454383192</v>
      </c>
      <c r="BH385" s="75" t="s">
        <v>70</v>
      </c>
      <c r="BI385" s="62" t="s">
        <v>52</v>
      </c>
      <c r="BJ385" s="8">
        <v>4.1876163854418369</v>
      </c>
      <c r="BK385" s="8">
        <v>20.09090909090909</v>
      </c>
      <c r="BL385" s="75" t="s">
        <v>276</v>
      </c>
      <c r="BM385" s="62" t="s">
        <v>52</v>
      </c>
      <c r="BN385" s="8">
        <v>3.5308621063129082</v>
      </c>
      <c r="BO385" s="8">
        <v>24.333333333333332</v>
      </c>
      <c r="BP385" s="75" t="s">
        <v>70</v>
      </c>
      <c r="BQ385" s="66" t="s">
        <v>151</v>
      </c>
      <c r="BR385" s="8">
        <v>3.3264007084604392</v>
      </c>
      <c r="BS385" s="8">
        <v>13.272727272727273</v>
      </c>
      <c r="BT385" s="66" t="s">
        <v>70</v>
      </c>
      <c r="BU385" s="75" t="s">
        <v>129</v>
      </c>
      <c r="BV385" s="8">
        <v>3.3223250997843121</v>
      </c>
      <c r="BW385" s="8">
        <v>16</v>
      </c>
      <c r="BX385" s="66" t="s">
        <v>70</v>
      </c>
      <c r="BY385" s="75" t="s">
        <v>1472</v>
      </c>
      <c r="BZ385" s="8">
        <v>3.1290151614429207</v>
      </c>
      <c r="CA385" s="8">
        <v>13.272727272727273</v>
      </c>
      <c r="CB385" s="8"/>
      <c r="CC385" s="59"/>
      <c r="CD385" s="59"/>
      <c r="CE385" s="555"/>
      <c r="CF385" s="555"/>
      <c r="CG385" s="555"/>
      <c r="CH385" s="555"/>
      <c r="CI385" s="408"/>
      <c r="CJ385" s="408"/>
      <c r="CK385" s="7"/>
      <c r="CL385" s="8"/>
      <c r="CM385" s="8"/>
      <c r="CN385" s="8"/>
    </row>
    <row r="386" spans="1:92" x14ac:dyDescent="0.45">
      <c r="A386" s="9">
        <v>356</v>
      </c>
      <c r="B386" s="9" t="s">
        <v>15</v>
      </c>
      <c r="C386" s="75" t="s">
        <v>1789</v>
      </c>
      <c r="D386" s="63"/>
      <c r="E386" s="75" t="s">
        <v>1868</v>
      </c>
      <c r="F386" s="61" t="s">
        <v>1810</v>
      </c>
      <c r="G386" s="62" t="s">
        <v>1994</v>
      </c>
      <c r="H386" s="9"/>
      <c r="I386" s="60">
        <v>109.85170138964823</v>
      </c>
      <c r="J386" s="60">
        <v>196.78470248936986</v>
      </c>
      <c r="K386" s="60">
        <v>106.69050134965836</v>
      </c>
      <c r="L386" s="47">
        <v>1591.7150876532419</v>
      </c>
      <c r="M386" s="47">
        <v>1745.6181631341674</v>
      </c>
      <c r="N386" s="47">
        <v>1879.3877312976806</v>
      </c>
      <c r="O386" s="59">
        <v>17.42934917239927</v>
      </c>
      <c r="P386" s="59">
        <v>192.03258364516529</v>
      </c>
      <c r="Q386" s="59">
        <v>115.29756896675643</v>
      </c>
      <c r="R386" s="58"/>
      <c r="S386" s="66" t="s">
        <v>70</v>
      </c>
      <c r="T386" s="8">
        <v>7.5911020833788934</v>
      </c>
      <c r="U386" s="65" t="s">
        <v>14</v>
      </c>
      <c r="V386" s="8">
        <v>7.2139834105360121</v>
      </c>
      <c r="W386" s="66" t="s">
        <v>70</v>
      </c>
      <c r="X386" s="8">
        <v>12.5</v>
      </c>
      <c r="Y386" s="73" t="s">
        <v>13</v>
      </c>
      <c r="Z386" s="8">
        <v>31.209217882153261</v>
      </c>
      <c r="AA386" s="62" t="s">
        <v>52</v>
      </c>
      <c r="AB386" s="8">
        <v>28.891496775983487</v>
      </c>
      <c r="AC386" s="66" t="s">
        <v>70</v>
      </c>
      <c r="AD386" s="13" t="s">
        <v>52</v>
      </c>
      <c r="AE386" s="8">
        <v>11.017771331890225</v>
      </c>
      <c r="AF386" s="8">
        <v>3.3666666666666667</v>
      </c>
      <c r="AG386" s="74" t="s">
        <v>14</v>
      </c>
      <c r="AH386" s="62" t="s">
        <v>52</v>
      </c>
      <c r="AI386" s="8">
        <v>10.97619647396078</v>
      </c>
      <c r="AJ386" s="8">
        <v>4.0333333333333341</v>
      </c>
      <c r="AK386" s="65" t="s">
        <v>14</v>
      </c>
      <c r="AL386" s="66" t="s">
        <v>1467</v>
      </c>
      <c r="AM386" s="8">
        <v>10.214109874563366</v>
      </c>
      <c r="AN386" s="8">
        <v>5.0333333333333341</v>
      </c>
      <c r="AO386" s="66" t="s">
        <v>70</v>
      </c>
      <c r="AP386" s="75" t="s">
        <v>1467</v>
      </c>
      <c r="AQ386" s="8">
        <v>10.129814673517</v>
      </c>
      <c r="AR386" s="8">
        <v>4.3666666666666663</v>
      </c>
      <c r="AS386" s="65" t="s">
        <v>14</v>
      </c>
      <c r="AT386" s="72" t="s">
        <v>114</v>
      </c>
      <c r="AU386" s="8">
        <v>10.033669436152632</v>
      </c>
      <c r="AV386" s="8">
        <v>5.2333333333333334</v>
      </c>
      <c r="AW386" s="58"/>
      <c r="AX386" s="66" t="s">
        <v>70</v>
      </c>
      <c r="AY386" s="8">
        <v>6.1410596250355374</v>
      </c>
      <c r="AZ386" s="65" t="s">
        <v>14</v>
      </c>
      <c r="BA386" s="8">
        <v>2.6421081770981405</v>
      </c>
      <c r="BB386" s="75" t="s">
        <v>70</v>
      </c>
      <c r="BC386" s="8">
        <v>3.6666666666666998</v>
      </c>
      <c r="BD386" s="13" t="s">
        <v>52</v>
      </c>
      <c r="BE386" s="8">
        <v>93.824687674252758</v>
      </c>
      <c r="BF386" s="62" t="s">
        <v>52</v>
      </c>
      <c r="BG386" s="8">
        <v>1.3403526810607538</v>
      </c>
      <c r="BH386" s="75" t="s">
        <v>70</v>
      </c>
      <c r="BI386" s="62" t="s">
        <v>52</v>
      </c>
      <c r="BJ386" s="8">
        <v>6.6151390867387692</v>
      </c>
      <c r="BK386" s="8">
        <v>20.09090909090909</v>
      </c>
      <c r="BL386" s="74" t="s">
        <v>14</v>
      </c>
      <c r="BM386" s="62" t="s">
        <v>52</v>
      </c>
      <c r="BN386" s="8">
        <v>6.3893374715017552</v>
      </c>
      <c r="BO386" s="8">
        <v>24.333333333333332</v>
      </c>
      <c r="BP386" s="74" t="s">
        <v>14</v>
      </c>
      <c r="BQ386" s="68" t="s">
        <v>13</v>
      </c>
      <c r="BR386" s="8">
        <v>5.2674482982400788</v>
      </c>
      <c r="BS386" s="8">
        <v>14.333333333333334</v>
      </c>
      <c r="BT386" s="65" t="s">
        <v>14</v>
      </c>
      <c r="BU386" s="247" t="s">
        <v>114</v>
      </c>
      <c r="BV386" s="8">
        <v>5.2674482982400788</v>
      </c>
      <c r="BW386" s="8">
        <v>14.333333333333334</v>
      </c>
      <c r="BX386" s="66" t="s">
        <v>70</v>
      </c>
      <c r="BY386" s="73" t="s">
        <v>13</v>
      </c>
      <c r="BZ386" s="8">
        <v>5.2567496237878872</v>
      </c>
      <c r="CA386" s="8">
        <v>11.909090909090908</v>
      </c>
      <c r="CB386" s="8"/>
      <c r="CC386" s="59" t="s">
        <v>4665</v>
      </c>
      <c r="CD386" s="59" t="s">
        <v>4666</v>
      </c>
      <c r="CE386" s="555">
        <v>109.11578785716826</v>
      </c>
      <c r="CF386" s="555">
        <v>87.154507155217559</v>
      </c>
      <c r="CG386" s="555"/>
      <c r="CH386" s="555"/>
      <c r="CI386" s="408"/>
      <c r="CJ386" s="408"/>
      <c r="CK386" s="7"/>
      <c r="CL386" s="8"/>
      <c r="CM386" s="8"/>
      <c r="CN386" s="8"/>
    </row>
    <row r="387" spans="1:92" x14ac:dyDescent="0.45">
      <c r="A387" s="9">
        <v>357</v>
      </c>
      <c r="B387" s="9" t="s">
        <v>780</v>
      </c>
      <c r="C387" s="243" t="s">
        <v>1846</v>
      </c>
      <c r="D387" s="247" t="s">
        <v>1799</v>
      </c>
      <c r="E387" s="61" t="s">
        <v>1990</v>
      </c>
      <c r="F387" s="56" t="s">
        <v>1821</v>
      </c>
      <c r="G387" s="77" t="s">
        <v>1803</v>
      </c>
      <c r="H387" s="78" t="s">
        <v>1793</v>
      </c>
      <c r="I387" s="60">
        <v>119.33530150961786</v>
      </c>
      <c r="J387" s="60">
        <v>140.67340177954952</v>
      </c>
      <c r="K387" s="60">
        <v>188.09140237939769</v>
      </c>
      <c r="L387" s="47">
        <v>1941.1513658419469</v>
      </c>
      <c r="M387" s="47">
        <v>2152.285662528931</v>
      </c>
      <c r="N387" s="47">
        <v>2337.6114254321378</v>
      </c>
      <c r="O387" s="59">
        <v>23.185076020266905</v>
      </c>
      <c r="P387" s="59">
        <v>324.39878710154858</v>
      </c>
      <c r="Q387" s="59">
        <v>206.1567484431674</v>
      </c>
      <c r="R387" s="58"/>
      <c r="S387" s="14" t="s">
        <v>158</v>
      </c>
      <c r="T387" s="8">
        <v>11.0241653268079</v>
      </c>
      <c r="U387" s="70" t="s">
        <v>64</v>
      </c>
      <c r="V387" s="8">
        <v>10.308153517750194</v>
      </c>
      <c r="W387" s="14" t="s">
        <v>158</v>
      </c>
      <c r="X387" s="8">
        <v>8.33</v>
      </c>
      <c r="Y387" s="77" t="s">
        <v>169</v>
      </c>
      <c r="Z387" s="8">
        <v>51.120826634039503</v>
      </c>
      <c r="AA387" s="77" t="s">
        <v>169</v>
      </c>
      <c r="AB387" s="8">
        <v>21.300344430849794</v>
      </c>
      <c r="AC387" s="70" t="s">
        <v>64</v>
      </c>
      <c r="AD387" s="70" t="s">
        <v>169</v>
      </c>
      <c r="AE387" s="8">
        <v>13.991706855650591</v>
      </c>
      <c r="AF387" s="8">
        <v>7.1619047619047613</v>
      </c>
      <c r="AG387" s="243" t="s">
        <v>158</v>
      </c>
      <c r="AH387" s="77" t="s">
        <v>169</v>
      </c>
      <c r="AI387" s="8">
        <v>13.729381935947785</v>
      </c>
      <c r="AJ387" s="8">
        <v>6.4</v>
      </c>
      <c r="AK387" s="70" t="s">
        <v>64</v>
      </c>
      <c r="AL387" s="14" t="s">
        <v>203</v>
      </c>
      <c r="AM387" s="8">
        <v>12.492081058754463</v>
      </c>
      <c r="AN387" s="8">
        <v>7.1619047619047613</v>
      </c>
      <c r="AO387" s="70" t="s">
        <v>64</v>
      </c>
      <c r="AP387" s="62" t="s">
        <v>1494</v>
      </c>
      <c r="AQ387" s="8">
        <v>12.150696789879225</v>
      </c>
      <c r="AR387" s="8">
        <v>8.8428571428571434</v>
      </c>
      <c r="AS387" s="14" t="s">
        <v>158</v>
      </c>
      <c r="AT387" s="14" t="s">
        <v>203</v>
      </c>
      <c r="AU387" s="8">
        <v>12.051229258468785</v>
      </c>
      <c r="AV387" s="8">
        <v>6.4</v>
      </c>
      <c r="AW387" s="58"/>
      <c r="AX387" s="70" t="s">
        <v>64</v>
      </c>
      <c r="AY387" s="8">
        <v>11.238968869525213</v>
      </c>
      <c r="AZ387" s="70" t="s">
        <v>64</v>
      </c>
      <c r="BA387" s="8">
        <v>5.6194844347626063</v>
      </c>
      <c r="BB387" s="243" t="s">
        <v>158</v>
      </c>
      <c r="BC387" s="8">
        <v>3</v>
      </c>
      <c r="BD387" s="70" t="s">
        <v>169</v>
      </c>
      <c r="BE387" s="8">
        <v>66.157074624251351</v>
      </c>
      <c r="BF387" s="77" t="s">
        <v>169</v>
      </c>
      <c r="BG387" s="8">
        <v>1.8902021321214673</v>
      </c>
      <c r="BH387" s="77" t="s">
        <v>64</v>
      </c>
      <c r="BI387" s="77" t="s">
        <v>169</v>
      </c>
      <c r="BJ387" s="8">
        <v>8.8917866071674041</v>
      </c>
      <c r="BK387" s="8">
        <v>18.5</v>
      </c>
      <c r="BL387" s="243" t="s">
        <v>158</v>
      </c>
      <c r="BM387" s="77" t="s">
        <v>169</v>
      </c>
      <c r="BN387" s="8">
        <v>8.1019342756788895</v>
      </c>
      <c r="BO387" s="8">
        <v>12.666666666666666</v>
      </c>
      <c r="BP387" s="77" t="s">
        <v>64</v>
      </c>
      <c r="BQ387" s="14" t="s">
        <v>203</v>
      </c>
      <c r="BR387" s="8">
        <v>7.6014146438206263</v>
      </c>
      <c r="BS387" s="8">
        <v>23.5</v>
      </c>
      <c r="BT387" s="70" t="s">
        <v>64</v>
      </c>
      <c r="BU387" s="62" t="s">
        <v>1494</v>
      </c>
      <c r="BV387" s="8">
        <v>7.4310504278543101</v>
      </c>
      <c r="BW387" s="8">
        <v>21</v>
      </c>
      <c r="BX387" s="14" t="s">
        <v>158</v>
      </c>
      <c r="BY387" s="243" t="s">
        <v>203</v>
      </c>
      <c r="BZ387" s="8">
        <v>6.1925959485938709</v>
      </c>
      <c r="CA387" s="8">
        <v>16</v>
      </c>
      <c r="CB387" s="8"/>
      <c r="CC387" s="59" t="s">
        <v>4667</v>
      </c>
      <c r="CD387" s="59" t="s">
        <v>4668</v>
      </c>
      <c r="CE387" s="555">
        <v>150.42522675740793</v>
      </c>
      <c r="CF387" s="555">
        <v>135.18344653446525</v>
      </c>
      <c r="CG387" s="555"/>
      <c r="CH387" s="555"/>
      <c r="CI387" s="408"/>
      <c r="CJ387" s="408"/>
      <c r="CK387" s="7"/>
      <c r="CL387" s="8"/>
      <c r="CM387" s="8"/>
      <c r="CN387" s="8"/>
    </row>
    <row r="388" spans="1:92" x14ac:dyDescent="0.45">
      <c r="A388" s="9">
        <v>358</v>
      </c>
      <c r="B388" s="9" t="s">
        <v>35</v>
      </c>
      <c r="C388" s="224" t="s">
        <v>1800</v>
      </c>
      <c r="D388" s="63"/>
      <c r="E388" s="245" t="s">
        <v>1938</v>
      </c>
      <c r="F388" s="56" t="s">
        <v>1871</v>
      </c>
      <c r="G388" s="224"/>
      <c r="H388" s="9"/>
      <c r="I388" s="60">
        <v>150.15700189951917</v>
      </c>
      <c r="J388" s="60">
        <v>146.20550184953183</v>
      </c>
      <c r="K388" s="60">
        <v>154.89880195950397</v>
      </c>
      <c r="L388" s="47">
        <v>2259.7035906358001</v>
      </c>
      <c r="M388" s="47">
        <v>2261.3697341730704</v>
      </c>
      <c r="N388" s="47">
        <v>2262.7035334757329</v>
      </c>
      <c r="O388" s="59">
        <v>19.643639162869455</v>
      </c>
      <c r="P388" s="59">
        <v>324.55333267896151</v>
      </c>
      <c r="Q388" s="59">
        <v>175.6409702676294</v>
      </c>
      <c r="R388" s="58"/>
      <c r="S388" s="55" t="s">
        <v>34</v>
      </c>
      <c r="T388" s="8">
        <v>11.811304136765379</v>
      </c>
      <c r="U388" s="55" t="s">
        <v>34</v>
      </c>
      <c r="V388" s="8">
        <v>10.737549215241254</v>
      </c>
      <c r="W388" s="66" t="s">
        <v>276</v>
      </c>
      <c r="X388" s="8">
        <v>12.727</v>
      </c>
      <c r="Y388" s="75" t="s">
        <v>73</v>
      </c>
      <c r="Z388" s="8">
        <v>76.078500949759587</v>
      </c>
      <c r="AA388" s="75" t="s">
        <v>73</v>
      </c>
      <c r="AB388" s="8">
        <v>25.35950031658653</v>
      </c>
      <c r="AC388" s="55" t="s">
        <v>34</v>
      </c>
      <c r="AD388" s="66" t="s">
        <v>73</v>
      </c>
      <c r="AE388" s="8">
        <v>16.522057343245976</v>
      </c>
      <c r="AF388" s="8">
        <v>7.5833333333333339</v>
      </c>
      <c r="AG388" s="224" t="s">
        <v>34</v>
      </c>
      <c r="AH388" s="224" t="s">
        <v>58</v>
      </c>
      <c r="AI388" s="8">
        <v>16.048912742981596</v>
      </c>
      <c r="AJ388" s="8">
        <v>5.7555555555555564</v>
      </c>
      <c r="AK388" s="66" t="s">
        <v>276</v>
      </c>
      <c r="AL388" s="66" t="s">
        <v>73</v>
      </c>
      <c r="AM388" s="8">
        <v>14.591886774182191</v>
      </c>
      <c r="AN388" s="8">
        <v>6.9285714285714288</v>
      </c>
      <c r="AO388" s="66" t="s">
        <v>276</v>
      </c>
      <c r="AP388" s="224" t="s">
        <v>58</v>
      </c>
      <c r="AQ388" s="8">
        <v>14.33392882145121</v>
      </c>
      <c r="AR388" s="8">
        <v>5.3190476190476197</v>
      </c>
      <c r="AS388" s="55" t="s">
        <v>34</v>
      </c>
      <c r="AT388" s="70" t="s">
        <v>33</v>
      </c>
      <c r="AU388" s="8">
        <v>13.884214313317017</v>
      </c>
      <c r="AV388" s="8">
        <v>8.4833333333333343</v>
      </c>
      <c r="AW388" s="58"/>
      <c r="AX388" s="55" t="s">
        <v>34</v>
      </c>
      <c r="AY388" s="8">
        <v>10.369796918529996</v>
      </c>
      <c r="AZ388" s="55" t="s">
        <v>34</v>
      </c>
      <c r="BA388" s="8">
        <v>3.4565989728433322</v>
      </c>
      <c r="BB388" s="224" t="s">
        <v>34</v>
      </c>
      <c r="BC388" s="8">
        <v>3.3333333333333002</v>
      </c>
      <c r="BD388" s="66" t="s">
        <v>73</v>
      </c>
      <c r="BE388" s="8">
        <v>98.602051234687465</v>
      </c>
      <c r="BF388" s="224" t="s">
        <v>58</v>
      </c>
      <c r="BG388" s="8">
        <v>1.8441271786030551</v>
      </c>
      <c r="BH388" s="224" t="s">
        <v>34</v>
      </c>
      <c r="BI388" s="224" t="s">
        <v>58</v>
      </c>
      <c r="BJ388" s="8">
        <v>8.9413661496912038</v>
      </c>
      <c r="BK388" s="8">
        <v>14.5</v>
      </c>
      <c r="BL388" s="224" t="s">
        <v>34</v>
      </c>
      <c r="BM388" s="75" t="s">
        <v>73</v>
      </c>
      <c r="BN388" s="8">
        <v>8.8934819592344247</v>
      </c>
      <c r="BO388" s="8">
        <v>17.5</v>
      </c>
      <c r="BP388" s="224" t="s">
        <v>34</v>
      </c>
      <c r="BQ388" s="70" t="s">
        <v>33</v>
      </c>
      <c r="BR388" s="8">
        <v>8.335755952179067</v>
      </c>
      <c r="BS388" s="8">
        <v>17.5</v>
      </c>
      <c r="BT388" s="66" t="s">
        <v>276</v>
      </c>
      <c r="BU388" s="224" t="s">
        <v>58</v>
      </c>
      <c r="BV388" s="8">
        <v>7.0241397403630836</v>
      </c>
      <c r="BW388" s="8">
        <v>16</v>
      </c>
      <c r="BX388" s="66" t="s">
        <v>276</v>
      </c>
      <c r="BY388" s="75" t="s">
        <v>73</v>
      </c>
      <c r="BZ388" s="8">
        <v>6.9587592069401021</v>
      </c>
      <c r="CA388" s="8">
        <v>19.333333333333332</v>
      </c>
      <c r="CB388" s="8"/>
      <c r="CC388" s="59" t="s">
        <v>4669</v>
      </c>
      <c r="CD388" s="59" t="s">
        <v>4670</v>
      </c>
      <c r="CE388" s="555">
        <v>102.13361077578189</v>
      </c>
      <c r="CF388" s="555">
        <v>92.615933198318828</v>
      </c>
      <c r="CG388" s="555" t="s">
        <v>5707</v>
      </c>
      <c r="CH388" s="555" t="s">
        <v>4012</v>
      </c>
      <c r="CI388" s="408">
        <v>175.6409702676294</v>
      </c>
      <c r="CJ388" s="408">
        <v>139.98906685879112</v>
      </c>
      <c r="CK388" s="555"/>
      <c r="CL388" s="59"/>
      <c r="CM388" s="8"/>
      <c r="CN388" s="8"/>
    </row>
    <row r="389" spans="1:92" x14ac:dyDescent="0.45">
      <c r="A389" s="9">
        <v>359</v>
      </c>
      <c r="B389" s="9" t="s">
        <v>98</v>
      </c>
      <c r="C389" s="74" t="s">
        <v>1792</v>
      </c>
      <c r="D389" s="63"/>
      <c r="E389" s="56" t="s">
        <v>1933</v>
      </c>
      <c r="F389" s="75" t="s">
        <v>1868</v>
      </c>
      <c r="G389" s="224" t="s">
        <v>1800</v>
      </c>
      <c r="H389" s="9"/>
      <c r="I389" s="60">
        <v>206.26830260933949</v>
      </c>
      <c r="J389" s="60">
        <v>106.69050134965836</v>
      </c>
      <c r="K389" s="60">
        <v>140.67340177954952</v>
      </c>
      <c r="L389" s="47">
        <v>2526.9774568946159</v>
      </c>
      <c r="M389" s="47">
        <v>2124.1254395774808</v>
      </c>
      <c r="N389" s="47">
        <v>1848.6010460246769</v>
      </c>
      <c r="O389" s="59">
        <v>13.496700451242905</v>
      </c>
      <c r="P389" s="59">
        <v>305.09345397582285</v>
      </c>
      <c r="Q389" s="59">
        <v>177.06939527628339</v>
      </c>
      <c r="R389" s="58"/>
      <c r="S389" s="65" t="s">
        <v>20</v>
      </c>
      <c r="T389" s="8">
        <v>15.851317787872443</v>
      </c>
      <c r="U389" s="65" t="s">
        <v>20</v>
      </c>
      <c r="V389" s="8">
        <v>14.410288898065856</v>
      </c>
      <c r="W389" s="55" t="s">
        <v>1483</v>
      </c>
      <c r="X389" s="8">
        <v>13.333</v>
      </c>
      <c r="Y389" s="245" t="s">
        <v>97</v>
      </c>
      <c r="Z389" s="8">
        <v>114.44756643513672</v>
      </c>
      <c r="AA389" s="62" t="s">
        <v>52</v>
      </c>
      <c r="AB389" s="8">
        <v>52.995647080906302</v>
      </c>
      <c r="AC389" s="65" t="s">
        <v>20</v>
      </c>
      <c r="AD389" s="65" t="s">
        <v>160</v>
      </c>
      <c r="AE389" s="8">
        <v>22.605040030189521</v>
      </c>
      <c r="AF389" s="8">
        <v>6.9285714285714288</v>
      </c>
      <c r="AG389" s="74" t="s">
        <v>20</v>
      </c>
      <c r="AH389" s="62" t="s">
        <v>52</v>
      </c>
      <c r="AI389" s="8">
        <v>22.54809040865057</v>
      </c>
      <c r="AJ389" s="8">
        <v>3.3190476190476192</v>
      </c>
      <c r="AK389" s="65" t="s">
        <v>20</v>
      </c>
      <c r="AL389" s="67" t="s">
        <v>97</v>
      </c>
      <c r="AM389" s="8">
        <v>21.932555339828752</v>
      </c>
      <c r="AN389" s="8">
        <v>11</v>
      </c>
      <c r="AO389" s="65" t="s">
        <v>20</v>
      </c>
      <c r="AP389" s="246" t="s">
        <v>222</v>
      </c>
      <c r="AQ389" s="8">
        <v>20.620061929254401</v>
      </c>
      <c r="AR389" s="8">
        <v>11.200000000000001</v>
      </c>
      <c r="AS389" s="55" t="s">
        <v>1483</v>
      </c>
      <c r="AT389" s="65" t="s">
        <v>160</v>
      </c>
      <c r="AU389" s="8">
        <v>20.516771486695148</v>
      </c>
      <c r="AV389" s="8">
        <v>6.75</v>
      </c>
      <c r="AW389" s="58"/>
      <c r="AX389" s="65" t="s">
        <v>20</v>
      </c>
      <c r="AY389" s="8">
        <v>9.0444638017642394</v>
      </c>
      <c r="AZ389" s="65" t="s">
        <v>20</v>
      </c>
      <c r="BA389" s="8">
        <v>3.0148212672547463</v>
      </c>
      <c r="BB389" s="224" t="s">
        <v>1483</v>
      </c>
      <c r="BC389" s="8">
        <v>4.5</v>
      </c>
      <c r="BD389" s="13" t="s">
        <v>52</v>
      </c>
      <c r="BE389" s="8">
        <v>175.29671570489188</v>
      </c>
      <c r="BF389" s="74" t="s">
        <v>160</v>
      </c>
      <c r="BG389" s="8">
        <v>2.5942284165645564</v>
      </c>
      <c r="BH389" s="74" t="s">
        <v>20</v>
      </c>
      <c r="BI389" s="74" t="s">
        <v>160</v>
      </c>
      <c r="BJ389" s="8">
        <v>13.119458042056282</v>
      </c>
      <c r="BK389" s="8">
        <v>12.538461538461538</v>
      </c>
      <c r="BL389" s="74" t="s">
        <v>20</v>
      </c>
      <c r="BM389" s="62" t="s">
        <v>52</v>
      </c>
      <c r="BN389" s="8">
        <v>13.058160404874849</v>
      </c>
      <c r="BO389" s="8">
        <v>17.153846153846153</v>
      </c>
      <c r="BP389" s="224" t="s">
        <v>1483</v>
      </c>
      <c r="BQ389" s="65" t="s">
        <v>160</v>
      </c>
      <c r="BR389" s="8">
        <v>13.01389341741428</v>
      </c>
      <c r="BS389" s="8">
        <v>12.111111111111111</v>
      </c>
      <c r="BT389" s="55" t="s">
        <v>1483</v>
      </c>
      <c r="BU389" s="62" t="s">
        <v>52</v>
      </c>
      <c r="BV389" s="8">
        <v>12.94783002956896</v>
      </c>
      <c r="BW389" s="8">
        <v>16.555555555555557</v>
      </c>
      <c r="BX389" s="65" t="s">
        <v>20</v>
      </c>
      <c r="BY389" s="245" t="s">
        <v>97</v>
      </c>
      <c r="BZ389" s="8">
        <v>12.659621719921077</v>
      </c>
      <c r="CA389" s="8">
        <v>13.692307692307693</v>
      </c>
      <c r="CB389" s="8"/>
      <c r="CC389" s="59" t="s">
        <v>4674</v>
      </c>
      <c r="CD389" s="59" t="s">
        <v>4675</v>
      </c>
      <c r="CE389" s="555">
        <v>85.714103466801745</v>
      </c>
      <c r="CF389" s="555">
        <v>77.119492525113372</v>
      </c>
      <c r="CG389" s="555" t="s">
        <v>4672</v>
      </c>
      <c r="CH389" s="555" t="s">
        <v>4673</v>
      </c>
      <c r="CI389" s="408">
        <v>175.23038641804825</v>
      </c>
      <c r="CJ389" s="408">
        <v>137.34854943491564</v>
      </c>
      <c r="CK389" s="555" t="s">
        <v>4671</v>
      </c>
      <c r="CL389" s="59"/>
      <c r="CM389" s="8">
        <v>177.06939527628339</v>
      </c>
      <c r="CN389" s="8">
        <v>137.34854943491564</v>
      </c>
    </row>
    <row r="390" spans="1:92" x14ac:dyDescent="0.45">
      <c r="A390" s="9">
        <v>360</v>
      </c>
      <c r="B390" s="9" t="s">
        <v>774</v>
      </c>
      <c r="C390" s="224" t="s">
        <v>1800</v>
      </c>
      <c r="D390" s="63"/>
      <c r="E390" s="245" t="s">
        <v>1938</v>
      </c>
      <c r="F390" s="56" t="s">
        <v>1871</v>
      </c>
      <c r="G390" s="224"/>
      <c r="H390" s="9"/>
      <c r="I390" s="60">
        <v>44.256800559858277</v>
      </c>
      <c r="J390" s="60">
        <v>79.820301009744398</v>
      </c>
      <c r="K390" s="60">
        <v>182.55930230941541</v>
      </c>
      <c r="L390" s="47">
        <v>534.24280101981572</v>
      </c>
      <c r="M390" s="47">
        <v>746.44571389380451</v>
      </c>
      <c r="N390" s="47">
        <v>975.45192160445936</v>
      </c>
      <c r="O390" s="59">
        <v>13.453437363780758</v>
      </c>
      <c r="P390" s="59">
        <v>65.065155035094534</v>
      </c>
      <c r="Q390" s="59">
        <v>38.354913768318042</v>
      </c>
      <c r="R390" s="58"/>
      <c r="S390" s="53" t="s">
        <v>45</v>
      </c>
      <c r="T390" s="8">
        <v>3.6554080335914967</v>
      </c>
      <c r="U390" s="53" t="s">
        <v>45</v>
      </c>
      <c r="V390" s="8">
        <v>4.0615644817683298</v>
      </c>
      <c r="W390" s="53" t="s">
        <v>45</v>
      </c>
      <c r="X390" s="8">
        <v>8.89</v>
      </c>
      <c r="Y390" s="224" t="s">
        <v>772</v>
      </c>
      <c r="Z390" s="8">
        <v>16.932448201548979</v>
      </c>
      <c r="AA390" s="224" t="s">
        <v>772</v>
      </c>
      <c r="AB390" s="8">
        <v>6.5124800775188376</v>
      </c>
      <c r="AC390" s="53" t="s">
        <v>45</v>
      </c>
      <c r="AD390" s="55" t="s">
        <v>772</v>
      </c>
      <c r="AE390" s="8">
        <v>4.8363219953186425</v>
      </c>
      <c r="AF390" s="8">
        <v>8.2249999999999996</v>
      </c>
      <c r="AG390" s="244" t="s">
        <v>1218</v>
      </c>
      <c r="AH390" s="224" t="s">
        <v>772</v>
      </c>
      <c r="AI390" s="8">
        <v>0.91455721268372903</v>
      </c>
      <c r="AJ390" s="8">
        <v>45.85</v>
      </c>
      <c r="AK390" s="72"/>
      <c r="AL390" s="66"/>
      <c r="AM390" s="8"/>
      <c r="AN390" s="8"/>
      <c r="AO390" s="66"/>
      <c r="AP390" s="76"/>
      <c r="AQ390" s="8"/>
      <c r="AR390" s="8"/>
      <c r="AS390" s="72"/>
      <c r="AT390" s="72"/>
      <c r="AU390" s="8"/>
      <c r="AV390" s="8"/>
      <c r="AW390" s="58"/>
      <c r="AX390" s="53" t="s">
        <v>45</v>
      </c>
      <c r="AY390" s="8">
        <v>3.3013536291126306</v>
      </c>
      <c r="AZ390" s="53" t="s">
        <v>45</v>
      </c>
      <c r="BA390" s="8">
        <v>1.6506768145563153</v>
      </c>
      <c r="BB390" s="56" t="s">
        <v>45</v>
      </c>
      <c r="BC390" s="8">
        <v>3.5</v>
      </c>
      <c r="BD390" s="55" t="s">
        <v>772</v>
      </c>
      <c r="BE390" s="8">
        <v>21.712182662013674</v>
      </c>
      <c r="BF390" s="224" t="s">
        <v>772</v>
      </c>
      <c r="BG390" s="8">
        <v>0.3947669574911577</v>
      </c>
      <c r="BH390" s="56" t="s">
        <v>45</v>
      </c>
      <c r="BI390" s="224" t="s">
        <v>772</v>
      </c>
      <c r="BJ390" s="8">
        <v>2.8509378481648748</v>
      </c>
      <c r="BK390" s="8">
        <v>16.714285714285715</v>
      </c>
      <c r="BL390" s="244" t="s">
        <v>1218</v>
      </c>
      <c r="BM390" s="224" t="s">
        <v>772</v>
      </c>
      <c r="BN390" s="8">
        <v>1.3601128963110523</v>
      </c>
      <c r="BO390" s="8">
        <v>19.333333333333332</v>
      </c>
      <c r="BP390" s="76"/>
      <c r="BQ390" s="66"/>
      <c r="BR390" s="8"/>
      <c r="BS390" s="8"/>
      <c r="BT390" s="72"/>
      <c r="BU390" s="74"/>
      <c r="BV390" s="8"/>
      <c r="BW390" s="8"/>
      <c r="BX390" s="66"/>
      <c r="BY390" s="76"/>
      <c r="BZ390" s="8"/>
      <c r="CA390" s="8"/>
      <c r="CB390" s="8"/>
      <c r="CC390" s="59"/>
      <c r="CD390" s="59"/>
      <c r="CE390" s="555"/>
      <c r="CF390" s="555"/>
      <c r="CG390" s="555"/>
      <c r="CH390" s="555"/>
      <c r="CI390" s="408"/>
      <c r="CJ390" s="408"/>
      <c r="CK390" s="7"/>
      <c r="CL390" s="8"/>
      <c r="CM390" s="8"/>
      <c r="CN390" s="8"/>
    </row>
    <row r="391" spans="1:92" x14ac:dyDescent="0.45">
      <c r="A391" s="9">
        <v>361</v>
      </c>
      <c r="B391" s="9" t="s">
        <v>771</v>
      </c>
      <c r="C391" s="247" t="s">
        <v>1799</v>
      </c>
      <c r="D391" s="63"/>
      <c r="E391" s="56" t="s">
        <v>1922</v>
      </c>
      <c r="F391" s="247" t="s">
        <v>1799</v>
      </c>
      <c r="G391" s="224"/>
      <c r="H391" s="9"/>
      <c r="I391" s="60">
        <v>86.933001099721622</v>
      </c>
      <c r="J391" s="60">
        <v>86.933001099721622</v>
      </c>
      <c r="K391" s="60">
        <v>120.12560151961533</v>
      </c>
      <c r="L391" s="47">
        <v>888.37186646587088</v>
      </c>
      <c r="M391" s="47">
        <v>937.56908867699929</v>
      </c>
      <c r="N391" s="47">
        <v>978.88137966318698</v>
      </c>
      <c r="O391" s="59">
        <v>9.5976110040010685</v>
      </c>
      <c r="P391" s="59">
        <v>98.164652841091367</v>
      </c>
      <c r="Q391" s="59">
        <v>64.957186342143302</v>
      </c>
      <c r="R391" s="58"/>
      <c r="S391" s="66" t="s">
        <v>70</v>
      </c>
      <c r="T391" s="8">
        <v>5.3466500549860809</v>
      </c>
      <c r="U391" s="66" t="s">
        <v>70</v>
      </c>
      <c r="V391" s="8">
        <v>4.4555417124884009</v>
      </c>
      <c r="W391" s="72" t="s">
        <v>59</v>
      </c>
      <c r="X391" s="8">
        <v>15</v>
      </c>
      <c r="Y391" s="247" t="s">
        <v>306</v>
      </c>
      <c r="Z391" s="8">
        <v>47.943820593849672</v>
      </c>
      <c r="AA391" s="247" t="s">
        <v>306</v>
      </c>
      <c r="AB391" s="8">
        <v>17.756970590314694</v>
      </c>
      <c r="AC391" s="72" t="s">
        <v>59</v>
      </c>
      <c r="AD391" s="72" t="s">
        <v>306</v>
      </c>
      <c r="AE391" s="8">
        <v>10.228029954555183</v>
      </c>
      <c r="AF391" s="8">
        <v>6.0333333333333332</v>
      </c>
      <c r="AG391" s="75" t="s">
        <v>70</v>
      </c>
      <c r="AH391" s="247" t="s">
        <v>306</v>
      </c>
      <c r="AI391" s="8">
        <v>9.8158190214631755</v>
      </c>
      <c r="AJ391" s="8">
        <v>6.7</v>
      </c>
      <c r="AK391" s="72" t="s">
        <v>59</v>
      </c>
      <c r="AL391" s="66" t="s">
        <v>73</v>
      </c>
      <c r="AM391" s="8">
        <v>9.1944937918674832</v>
      </c>
      <c r="AN391" s="8">
        <v>6.3333333333333339</v>
      </c>
      <c r="AO391" s="66" t="s">
        <v>70</v>
      </c>
      <c r="AP391" s="75" t="s">
        <v>73</v>
      </c>
      <c r="AQ391" s="8">
        <v>8.8983810571163442</v>
      </c>
      <c r="AR391" s="8">
        <v>7</v>
      </c>
      <c r="AS391" s="72" t="s">
        <v>59</v>
      </c>
      <c r="AT391" s="72" t="s">
        <v>69</v>
      </c>
      <c r="AU391" s="8">
        <v>7.5101546147866731</v>
      </c>
      <c r="AV391" s="8">
        <v>5.5222222222222221</v>
      </c>
      <c r="AW391" s="58"/>
      <c r="AX391" s="66" t="s">
        <v>70</v>
      </c>
      <c r="AY391" s="8">
        <v>4.3903870428891434</v>
      </c>
      <c r="AZ391" s="72" t="s">
        <v>59</v>
      </c>
      <c r="BA391" s="8">
        <v>1.8561548171556574</v>
      </c>
      <c r="BB391" s="247" t="s">
        <v>59</v>
      </c>
      <c r="BC391" s="8">
        <v>4</v>
      </c>
      <c r="BD391" s="72" t="s">
        <v>306</v>
      </c>
      <c r="BE391" s="8">
        <v>62.026966772004577</v>
      </c>
      <c r="BF391" s="247" t="s">
        <v>306</v>
      </c>
      <c r="BG391" s="8">
        <v>1.3783770393778796</v>
      </c>
      <c r="BH391" s="247" t="s">
        <v>59</v>
      </c>
      <c r="BI391" s="247" t="s">
        <v>306</v>
      </c>
      <c r="BJ391" s="8">
        <v>6.7680578338780188</v>
      </c>
      <c r="BK391" s="8">
        <v>12.25</v>
      </c>
      <c r="BL391" s="75" t="s">
        <v>70</v>
      </c>
      <c r="BM391" s="247" t="s">
        <v>306</v>
      </c>
      <c r="BN391" s="8">
        <v>6.0264661056305604</v>
      </c>
      <c r="BO391" s="8">
        <v>13.272727272727273</v>
      </c>
      <c r="BP391" s="247" t="s">
        <v>59</v>
      </c>
      <c r="BQ391" s="66" t="s">
        <v>73</v>
      </c>
      <c r="BR391" s="8">
        <v>5.6290562339463959</v>
      </c>
      <c r="BS391" s="8">
        <v>14.75</v>
      </c>
      <c r="BT391" s="72" t="s">
        <v>59</v>
      </c>
      <c r="BU391" s="247" t="s">
        <v>69</v>
      </c>
      <c r="BV391" s="8">
        <v>5.1074600985853769</v>
      </c>
      <c r="BW391" s="8">
        <v>12.25</v>
      </c>
      <c r="BX391" s="66" t="s">
        <v>70</v>
      </c>
      <c r="BY391" s="75" t="s">
        <v>73</v>
      </c>
      <c r="BZ391" s="8">
        <v>4.9661491205790478</v>
      </c>
      <c r="CA391" s="8">
        <v>16</v>
      </c>
      <c r="CB391" s="8"/>
      <c r="CC391" s="59"/>
      <c r="CD391" s="59"/>
      <c r="CE391" s="555"/>
      <c r="CF391" s="555"/>
      <c r="CG391" s="555"/>
      <c r="CH391" s="555"/>
      <c r="CI391" s="408"/>
      <c r="CJ391" s="408"/>
      <c r="CK391" s="7"/>
      <c r="CL391" s="8"/>
      <c r="CM391" s="8"/>
      <c r="CN391" s="8"/>
    </row>
    <row r="392" spans="1:92" x14ac:dyDescent="0.45">
      <c r="A392" s="9">
        <v>362</v>
      </c>
      <c r="B392" s="9" t="s">
        <v>769</v>
      </c>
      <c r="C392" s="247" t="s">
        <v>1799</v>
      </c>
      <c r="D392" s="63"/>
      <c r="E392" s="56" t="s">
        <v>1922</v>
      </c>
      <c r="F392" s="247" t="s">
        <v>1799</v>
      </c>
      <c r="G392" s="224"/>
      <c r="H392" s="9"/>
      <c r="I392" s="60">
        <v>139.88310176955207</v>
      </c>
      <c r="J392" s="60">
        <v>139.88310176955207</v>
      </c>
      <c r="K392" s="60">
        <v>162.01150204948121</v>
      </c>
      <c r="L392" s="47">
        <v>2105.817860989685</v>
      </c>
      <c r="M392" s="47">
        <v>2157.9973351664516</v>
      </c>
      <c r="N392" s="47">
        <v>2200.6703052921562</v>
      </c>
      <c r="O392" s="59">
        <v>19.880163546146488</v>
      </c>
      <c r="P392" s="59">
        <v>322.96140736170923</v>
      </c>
      <c r="Q392" s="59">
        <v>202.75985731448822</v>
      </c>
      <c r="R392" s="58"/>
      <c r="S392" s="72" t="s">
        <v>240</v>
      </c>
      <c r="T392" s="8">
        <v>11.071583327407749</v>
      </c>
      <c r="U392" s="72" t="s">
        <v>109</v>
      </c>
      <c r="V392" s="8">
        <v>10.436651229081249</v>
      </c>
      <c r="W392" s="72" t="s">
        <v>240</v>
      </c>
      <c r="X392" s="8">
        <v>10</v>
      </c>
      <c r="Y392" s="247" t="s">
        <v>306</v>
      </c>
      <c r="Z392" s="8">
        <v>76.536874955558119</v>
      </c>
      <c r="AA392" s="247" t="s">
        <v>306</v>
      </c>
      <c r="AB392" s="8">
        <v>28.346990724280783</v>
      </c>
      <c r="AC392" s="72" t="s">
        <v>109</v>
      </c>
      <c r="AD392" s="72" t="s">
        <v>306</v>
      </c>
      <c r="AE392" s="8">
        <v>16.245409984281096</v>
      </c>
      <c r="AF392" s="8">
        <v>8.3250000000000011</v>
      </c>
      <c r="AG392" s="247" t="s">
        <v>240</v>
      </c>
      <c r="AH392" s="247" t="s">
        <v>306</v>
      </c>
      <c r="AI392" s="8">
        <v>15.930970409492261</v>
      </c>
      <c r="AJ392" s="8">
        <v>7.7</v>
      </c>
      <c r="AK392" s="72" t="s">
        <v>109</v>
      </c>
      <c r="AL392" s="66" t="s">
        <v>73</v>
      </c>
      <c r="AM392" s="8">
        <v>15.031619020099486</v>
      </c>
      <c r="AN392" s="8">
        <v>8.625</v>
      </c>
      <c r="AO392" s="72" t="s">
        <v>240</v>
      </c>
      <c r="AP392" s="75" t="s">
        <v>73</v>
      </c>
      <c r="AQ392" s="8">
        <v>14.63414351028854</v>
      </c>
      <c r="AR392" s="8">
        <v>8</v>
      </c>
      <c r="AS392" s="72" t="s">
        <v>109</v>
      </c>
      <c r="AT392" s="51" t="s">
        <v>194</v>
      </c>
      <c r="AU392" s="8">
        <v>12.959036848336453</v>
      </c>
      <c r="AV392" s="8">
        <v>8.9250000000000007</v>
      </c>
      <c r="AW392" s="58"/>
      <c r="AX392" s="72" t="s">
        <v>240</v>
      </c>
      <c r="AY392" s="8">
        <v>10.819793744222556</v>
      </c>
      <c r="AZ392" s="72" t="s">
        <v>109</v>
      </c>
      <c r="BA392" s="8">
        <v>4.3188086783087716</v>
      </c>
      <c r="BB392" s="247" t="s">
        <v>240</v>
      </c>
      <c r="BC392" s="8">
        <v>3.3333333333333002</v>
      </c>
      <c r="BD392" s="72" t="s">
        <v>306</v>
      </c>
      <c r="BE392" s="8">
        <v>99.197937442225552</v>
      </c>
      <c r="BF392" s="247" t="s">
        <v>306</v>
      </c>
      <c r="BG392" s="8">
        <v>2.2043986098272343</v>
      </c>
      <c r="BH392" s="247" t="s">
        <v>240</v>
      </c>
      <c r="BI392" s="247" t="s">
        <v>306</v>
      </c>
      <c r="BJ392" s="8">
        <v>10.199104089050142</v>
      </c>
      <c r="BK392" s="8">
        <v>14.5</v>
      </c>
      <c r="BL392" s="247" t="s">
        <v>109</v>
      </c>
      <c r="BM392" s="247" t="s">
        <v>306</v>
      </c>
      <c r="BN392" s="8">
        <v>9.3124470343043928</v>
      </c>
      <c r="BO392" s="8">
        <v>19</v>
      </c>
      <c r="BP392" s="247" t="s">
        <v>240</v>
      </c>
      <c r="BQ392" s="66" t="s">
        <v>73</v>
      </c>
      <c r="BR392" s="8">
        <v>8.6533075281961658</v>
      </c>
      <c r="BS392" s="8">
        <v>17.5</v>
      </c>
      <c r="BT392" s="72" t="s">
        <v>109</v>
      </c>
      <c r="BU392" s="75" t="s">
        <v>73</v>
      </c>
      <c r="BV392" s="8">
        <v>8.1277307423044256</v>
      </c>
      <c r="BW392" s="8">
        <v>23</v>
      </c>
      <c r="BX392" s="72" t="s">
        <v>240</v>
      </c>
      <c r="BY392" s="57" t="s">
        <v>194</v>
      </c>
      <c r="BZ392" s="8">
        <v>7.2977881781843381</v>
      </c>
      <c r="CA392" s="8">
        <v>19</v>
      </c>
      <c r="CB392" s="8"/>
      <c r="CC392" s="59" t="s">
        <v>4676</v>
      </c>
      <c r="CD392" s="59" t="s">
        <v>4677</v>
      </c>
      <c r="CE392" s="555">
        <v>129.42702341037597</v>
      </c>
      <c r="CF392" s="555">
        <v>117.57913389479108</v>
      </c>
      <c r="CG392" s="555" t="s">
        <v>5708</v>
      </c>
      <c r="CH392" s="555"/>
      <c r="CI392" s="408">
        <v>202.75985731448822</v>
      </c>
      <c r="CJ392" s="408">
        <v>159.46848787693438</v>
      </c>
      <c r="CK392" s="7"/>
      <c r="CL392" s="8"/>
      <c r="CM392" s="8"/>
      <c r="CN392" s="8"/>
    </row>
    <row r="393" spans="1:92" x14ac:dyDescent="0.45">
      <c r="A393" s="9">
        <v>363</v>
      </c>
      <c r="B393" s="9" t="s">
        <v>767</v>
      </c>
      <c r="C393" s="244" t="s">
        <v>1827</v>
      </c>
      <c r="D393" s="63"/>
      <c r="E393" s="56" t="s">
        <v>1949</v>
      </c>
      <c r="F393" s="244" t="s">
        <v>1805</v>
      </c>
      <c r="G393" s="247" t="s">
        <v>1799</v>
      </c>
      <c r="H393" s="9"/>
      <c r="I393" s="60">
        <v>86.933001099721622</v>
      </c>
      <c r="J393" s="60">
        <v>82.981501049734277</v>
      </c>
      <c r="K393" s="60">
        <v>147.78610186952676</v>
      </c>
      <c r="L393" s="47">
        <v>962.70252928436423</v>
      </c>
      <c r="M393" s="47">
        <v>1043.5975127957008</v>
      </c>
      <c r="N393" s="47">
        <v>1113.1809700519618</v>
      </c>
      <c r="O393" s="59">
        <v>11.263609436068061</v>
      </c>
      <c r="P393" s="59">
        <v>103.81983784338355</v>
      </c>
      <c r="Q393" s="59">
        <v>62.51591917024335</v>
      </c>
      <c r="R393" s="58"/>
      <c r="S393" s="53" t="s">
        <v>53</v>
      </c>
      <c r="T393" s="8">
        <v>7.5199750824791218</v>
      </c>
      <c r="U393" s="71" t="s">
        <v>121</v>
      </c>
      <c r="V393" s="8">
        <v>7.2159800659832971</v>
      </c>
      <c r="W393" s="71" t="s">
        <v>121</v>
      </c>
      <c r="X393" s="8">
        <v>10</v>
      </c>
      <c r="Y393" s="247" t="s">
        <v>108</v>
      </c>
      <c r="Z393" s="8">
        <v>42.727840527866377</v>
      </c>
      <c r="AA393" s="247" t="s">
        <v>108</v>
      </c>
      <c r="AB393" s="8">
        <v>12.036011416300388</v>
      </c>
      <c r="AC393" s="71" t="s">
        <v>121</v>
      </c>
      <c r="AD393" s="72" t="s">
        <v>108</v>
      </c>
      <c r="AE393" s="8">
        <v>9.2172796324892232</v>
      </c>
      <c r="AF393" s="8">
        <v>8.5500000000000007</v>
      </c>
      <c r="AG393" s="244" t="s">
        <v>121</v>
      </c>
      <c r="AH393" s="244" t="s">
        <v>237</v>
      </c>
      <c r="AI393" s="8">
        <v>8.9746049746097043</v>
      </c>
      <c r="AJ393" s="8">
        <v>8.1999999999999993</v>
      </c>
      <c r="AK393" s="71" t="s">
        <v>121</v>
      </c>
      <c r="AL393" s="13" t="s">
        <v>1466</v>
      </c>
      <c r="AM393" s="8">
        <v>8.9400988206767007</v>
      </c>
      <c r="AN393" s="8">
        <v>5.2333333333333334</v>
      </c>
      <c r="AO393" s="53" t="s">
        <v>53</v>
      </c>
      <c r="AP393" s="247" t="s">
        <v>108</v>
      </c>
      <c r="AQ393" s="8">
        <v>7.9928075562449727</v>
      </c>
      <c r="AR393" s="8">
        <v>10.050000000000001</v>
      </c>
      <c r="AS393" s="53" t="s">
        <v>53</v>
      </c>
      <c r="AT393" s="71" t="s">
        <v>237</v>
      </c>
      <c r="AU393" s="8">
        <v>7.7434779251833694</v>
      </c>
      <c r="AV393" s="8">
        <v>9.7000000000000011</v>
      </c>
      <c r="AW393" s="58"/>
      <c r="AX393" s="53" t="s">
        <v>53</v>
      </c>
      <c r="AY393" s="8">
        <v>6.0855805643337151</v>
      </c>
      <c r="AZ393" s="71" t="s">
        <v>121</v>
      </c>
      <c r="BA393" s="8">
        <v>3.0342322257334859</v>
      </c>
      <c r="BB393" s="244" t="s">
        <v>121</v>
      </c>
      <c r="BC393" s="8">
        <v>3</v>
      </c>
      <c r="BD393" s="72" t="s">
        <v>108</v>
      </c>
      <c r="BE393" s="8">
        <v>55.246192686226294</v>
      </c>
      <c r="BF393" s="62" t="s">
        <v>1466</v>
      </c>
      <c r="BG393" s="8">
        <v>0.99725344082546941</v>
      </c>
      <c r="BH393" s="244" t="s">
        <v>121</v>
      </c>
      <c r="BI393" s="62" t="s">
        <v>1466</v>
      </c>
      <c r="BJ393" s="8">
        <v>5.5502562944038498</v>
      </c>
      <c r="BK393" s="8">
        <v>12.666666666666666</v>
      </c>
      <c r="BL393" s="244" t="s">
        <v>121</v>
      </c>
      <c r="BM393" s="247" t="s">
        <v>108</v>
      </c>
      <c r="BN393" s="8">
        <v>5.5205160571855245</v>
      </c>
      <c r="BO393" s="8">
        <v>21</v>
      </c>
      <c r="BP393" s="244" t="s">
        <v>121</v>
      </c>
      <c r="BQ393" s="71" t="s">
        <v>237</v>
      </c>
      <c r="BR393" s="8">
        <v>5.1976220531008437</v>
      </c>
      <c r="BS393" s="8">
        <v>21</v>
      </c>
      <c r="BT393" s="53" t="s">
        <v>53</v>
      </c>
      <c r="BU393" s="62" t="s">
        <v>1466</v>
      </c>
      <c r="BV393" s="8">
        <v>4.0832358281600003</v>
      </c>
      <c r="BW393" s="8">
        <v>16</v>
      </c>
      <c r="BX393" s="53" t="s">
        <v>53</v>
      </c>
      <c r="BY393" s="247" t="s">
        <v>108</v>
      </c>
      <c r="BZ393" s="8">
        <v>4.020631992853513</v>
      </c>
      <c r="CA393" s="8">
        <v>26.714285714285715</v>
      </c>
      <c r="CB393" s="8"/>
      <c r="CC393" s="59"/>
      <c r="CD393" s="59"/>
      <c r="CE393" s="555"/>
      <c r="CF393" s="555"/>
      <c r="CG393" s="555"/>
      <c r="CH393" s="555"/>
      <c r="CI393" s="408"/>
      <c r="CJ393" s="408"/>
      <c r="CK393" s="7"/>
      <c r="CL393" s="8"/>
      <c r="CM393" s="8"/>
      <c r="CN393" s="8"/>
    </row>
    <row r="394" spans="1:92" x14ac:dyDescent="0.45">
      <c r="A394" s="9">
        <v>364</v>
      </c>
      <c r="B394" s="9" t="s">
        <v>765</v>
      </c>
      <c r="C394" s="244" t="s">
        <v>1827</v>
      </c>
      <c r="D394" s="63"/>
      <c r="E394" s="56" t="s">
        <v>1949</v>
      </c>
      <c r="F394" s="244" t="s">
        <v>1805</v>
      </c>
      <c r="G394" s="247" t="s">
        <v>1799</v>
      </c>
      <c r="H394" s="9"/>
      <c r="I394" s="60">
        <v>120.12560151961533</v>
      </c>
      <c r="J394" s="60">
        <v>116.17410146962798</v>
      </c>
      <c r="K394" s="60">
        <v>175.44660221943818</v>
      </c>
      <c r="L394" s="47">
        <v>1714.994443984767</v>
      </c>
      <c r="M394" s="47">
        <v>1816.6024948488116</v>
      </c>
      <c r="N394" s="47">
        <v>1902.2064826611272</v>
      </c>
      <c r="O394" s="59">
        <v>18.214423476065669</v>
      </c>
      <c r="P394" s="59">
        <v>223.04247342983948</v>
      </c>
      <c r="Q394" s="59">
        <v>132.73992211949812</v>
      </c>
      <c r="R394" s="58"/>
      <c r="S394" s="72" t="s">
        <v>59</v>
      </c>
      <c r="T394" s="8">
        <v>5.3245216547061514</v>
      </c>
      <c r="U394" s="71" t="s">
        <v>121</v>
      </c>
      <c r="V394" s="8">
        <v>9.2075360911769195</v>
      </c>
      <c r="W394" s="72" t="s">
        <v>59</v>
      </c>
      <c r="X394" s="8">
        <v>15</v>
      </c>
      <c r="Y394" s="247" t="s">
        <v>108</v>
      </c>
      <c r="Z394" s="8">
        <v>58.660288729415356</v>
      </c>
      <c r="AA394" s="247" t="s">
        <v>108</v>
      </c>
      <c r="AB394" s="8">
        <v>16.524024994201511</v>
      </c>
      <c r="AC394" s="71" t="s">
        <v>121</v>
      </c>
      <c r="AD394" s="72" t="s">
        <v>108</v>
      </c>
      <c r="AE394" s="8">
        <v>12.245376512900579</v>
      </c>
      <c r="AF394" s="8">
        <v>8.5500000000000007</v>
      </c>
      <c r="AG394" s="244" t="s">
        <v>121</v>
      </c>
      <c r="AH394" s="244" t="s">
        <v>237</v>
      </c>
      <c r="AI394" s="8">
        <v>11.889077206600371</v>
      </c>
      <c r="AJ394" s="8">
        <v>8.1999999999999993</v>
      </c>
      <c r="AK394" s="71" t="s">
        <v>121</v>
      </c>
      <c r="AL394" s="13" t="s">
        <v>1466</v>
      </c>
      <c r="AM394" s="8">
        <v>11.794239621113421</v>
      </c>
      <c r="AN394" s="8">
        <v>5.2333333333333334</v>
      </c>
      <c r="AO394" s="72" t="s">
        <v>59</v>
      </c>
      <c r="AP394" s="247" t="s">
        <v>108</v>
      </c>
      <c r="AQ394" s="8">
        <v>11.100536694203758</v>
      </c>
      <c r="AR394" s="8">
        <v>6.8833333333333329</v>
      </c>
      <c r="AS394" s="72" t="s">
        <v>59</v>
      </c>
      <c r="AT394" s="71" t="s">
        <v>237</v>
      </c>
      <c r="AU394" s="8">
        <v>10.592014003151878</v>
      </c>
      <c r="AV394" s="8">
        <v>6.5333333333333332</v>
      </c>
      <c r="AW394" s="58"/>
      <c r="AX394" s="72" t="s">
        <v>59</v>
      </c>
      <c r="AY394" s="8">
        <v>4.7479187674119983</v>
      </c>
      <c r="AZ394" s="71" t="s">
        <v>121</v>
      </c>
      <c r="BA394" s="8">
        <v>3.8109390755589989</v>
      </c>
      <c r="BB394" s="247" t="s">
        <v>59</v>
      </c>
      <c r="BC394" s="8">
        <v>4</v>
      </c>
      <c r="BD394" s="72" t="s">
        <v>108</v>
      </c>
      <c r="BE394" s="8">
        <v>75.958375348239969</v>
      </c>
      <c r="BF394" s="62" t="s">
        <v>1466</v>
      </c>
      <c r="BG394" s="8">
        <v>1.3671138455042851</v>
      </c>
      <c r="BH394" s="244" t="s">
        <v>121</v>
      </c>
      <c r="BI394" s="62" t="s">
        <v>1466</v>
      </c>
      <c r="BJ394" s="8">
        <v>7.2876268795398653</v>
      </c>
      <c r="BK394" s="8">
        <v>12.666666666666666</v>
      </c>
      <c r="BL394" s="244" t="s">
        <v>121</v>
      </c>
      <c r="BM394" s="247" t="s">
        <v>108</v>
      </c>
      <c r="BN394" s="8">
        <v>7.2465312790199974</v>
      </c>
      <c r="BO394" s="8">
        <v>21</v>
      </c>
      <c r="BP394" s="247" t="s">
        <v>59</v>
      </c>
      <c r="BQ394" s="13" t="s">
        <v>1466</v>
      </c>
      <c r="BR394" s="8">
        <v>7.0380645333412799</v>
      </c>
      <c r="BS394" s="8">
        <v>9.75</v>
      </c>
      <c r="BT394" s="72" t="s">
        <v>59</v>
      </c>
      <c r="BU394" s="247" t="s">
        <v>108</v>
      </c>
      <c r="BV394" s="8">
        <v>6.9729853814893721</v>
      </c>
      <c r="BW394" s="8">
        <v>16</v>
      </c>
      <c r="BX394" s="71" t="s">
        <v>121</v>
      </c>
      <c r="BY394" s="244" t="s">
        <v>237</v>
      </c>
      <c r="BZ394" s="8">
        <v>6.800350473375711</v>
      </c>
      <c r="CA394" s="8">
        <v>21</v>
      </c>
      <c r="CB394" s="8"/>
      <c r="CC394" s="59" t="s">
        <v>4678</v>
      </c>
      <c r="CD394" s="59" t="s">
        <v>4679</v>
      </c>
      <c r="CE394" s="555">
        <v>116.37546487622983</v>
      </c>
      <c r="CF394" s="555">
        <v>102.65926407106163</v>
      </c>
      <c r="CG394" s="555"/>
      <c r="CH394" s="555"/>
      <c r="CI394" s="408"/>
      <c r="CJ394" s="408"/>
      <c r="CK394" s="555"/>
      <c r="CL394" s="59"/>
      <c r="CM394" s="8"/>
      <c r="CN394" s="8"/>
    </row>
    <row r="395" spans="1:92" x14ac:dyDescent="0.45">
      <c r="A395" s="9">
        <v>365</v>
      </c>
      <c r="B395" s="9" t="s">
        <v>762</v>
      </c>
      <c r="C395" s="244" t="s">
        <v>1827</v>
      </c>
      <c r="D395" s="63"/>
      <c r="E395" s="56" t="s">
        <v>1949</v>
      </c>
      <c r="F395" s="244" t="s">
        <v>1805</v>
      </c>
      <c r="G395" s="247" t="s">
        <v>1799</v>
      </c>
      <c r="H395" s="9"/>
      <c r="I395" s="60">
        <v>155.68910196950145</v>
      </c>
      <c r="J395" s="60">
        <v>150.94730190951663</v>
      </c>
      <c r="K395" s="60">
        <v>203.10710256934962</v>
      </c>
      <c r="L395" s="47">
        <v>2726.0476719317849</v>
      </c>
      <c r="M395" s="47">
        <v>2834.908978273148</v>
      </c>
      <c r="N395" s="47">
        <v>2925.1198015224309</v>
      </c>
      <c r="O395" s="59">
        <v>26.62354934651983</v>
      </c>
      <c r="P395" s="59">
        <v>469.45361339807732</v>
      </c>
      <c r="Q395" s="59">
        <v>278.67743119019264</v>
      </c>
      <c r="R395" s="58"/>
      <c r="S395" s="71" t="s">
        <v>206</v>
      </c>
      <c r="T395" s="8">
        <v>15.946153789072138</v>
      </c>
      <c r="U395" s="71" t="s">
        <v>206</v>
      </c>
      <c r="V395" s="8">
        <v>13.288461490893448</v>
      </c>
      <c r="W395" s="72" t="s">
        <v>109</v>
      </c>
      <c r="X395" s="8">
        <v>8.8889999999999993</v>
      </c>
      <c r="Y395" s="247" t="s">
        <v>132</v>
      </c>
      <c r="Z395" s="8">
        <v>122.43749953621112</v>
      </c>
      <c r="AA395" s="247" t="s">
        <v>132</v>
      </c>
      <c r="AB395" s="8">
        <v>39.495967592326167</v>
      </c>
      <c r="AC395" s="71" t="s">
        <v>206</v>
      </c>
      <c r="AD395" s="72" t="s">
        <v>132</v>
      </c>
      <c r="AE395" s="8">
        <v>17.633021325890315</v>
      </c>
      <c r="AF395" s="8">
        <v>18.7</v>
      </c>
      <c r="AG395" s="247" t="s">
        <v>109</v>
      </c>
      <c r="AH395" s="247" t="s">
        <v>132</v>
      </c>
      <c r="AI395" s="8">
        <v>17.356418856244748</v>
      </c>
      <c r="AJ395" s="8">
        <v>14.8</v>
      </c>
      <c r="AK395" s="71" t="s">
        <v>206</v>
      </c>
      <c r="AL395" s="69" t="s">
        <v>79</v>
      </c>
      <c r="AM395" s="8">
        <v>16.525123470655668</v>
      </c>
      <c r="AN395" s="8">
        <v>19.2</v>
      </c>
      <c r="AO395" s="72" t="s">
        <v>109</v>
      </c>
      <c r="AP395" s="78" t="s">
        <v>79</v>
      </c>
      <c r="AQ395" s="8">
        <v>15.975154961755695</v>
      </c>
      <c r="AR395" s="8">
        <v>15.3</v>
      </c>
      <c r="AS395" s="71" t="s">
        <v>206</v>
      </c>
      <c r="AT395" s="71" t="s">
        <v>237</v>
      </c>
      <c r="AU395" s="8">
        <v>15.518961122326305</v>
      </c>
      <c r="AV395" s="8">
        <v>10.7</v>
      </c>
      <c r="AW395" s="58"/>
      <c r="AX395" s="71" t="s">
        <v>206</v>
      </c>
      <c r="AY395" s="8">
        <v>15.572499944345337</v>
      </c>
      <c r="AZ395" s="71" t="s">
        <v>206</v>
      </c>
      <c r="BA395" s="8">
        <v>5.1908333147817789</v>
      </c>
      <c r="BB395" s="244" t="s">
        <v>206</v>
      </c>
      <c r="BC395" s="8">
        <v>2.6666666666666998</v>
      </c>
      <c r="BD395" s="72" t="s">
        <v>132</v>
      </c>
      <c r="BE395" s="8">
        <v>158.86874939707448</v>
      </c>
      <c r="BF395" s="247" t="s">
        <v>132</v>
      </c>
      <c r="BG395" s="8">
        <v>2.118249991960993</v>
      </c>
      <c r="BH395" s="244" t="s">
        <v>206</v>
      </c>
      <c r="BI395" s="247" t="s">
        <v>132</v>
      </c>
      <c r="BJ395" s="8">
        <v>10.46732828756436</v>
      </c>
      <c r="BK395" s="8">
        <v>29.125</v>
      </c>
      <c r="BL395" s="244" t="s">
        <v>206</v>
      </c>
      <c r="BM395" s="78" t="s">
        <v>79</v>
      </c>
      <c r="BN395" s="8">
        <v>9.8113915895179122</v>
      </c>
      <c r="BO395" s="8">
        <v>25.375</v>
      </c>
      <c r="BP395" s="247" t="s">
        <v>109</v>
      </c>
      <c r="BQ395" s="72" t="s">
        <v>132</v>
      </c>
      <c r="BR395" s="8">
        <v>9.7218749648418115</v>
      </c>
      <c r="BS395" s="8">
        <v>31</v>
      </c>
      <c r="BT395" s="72" t="s">
        <v>109</v>
      </c>
      <c r="BU395" s="78" t="s">
        <v>79</v>
      </c>
      <c r="BV395" s="8">
        <v>9.109097189413454</v>
      </c>
      <c r="BW395" s="8">
        <v>27</v>
      </c>
      <c r="BX395" s="71" t="s">
        <v>206</v>
      </c>
      <c r="BY395" s="244" t="s">
        <v>237</v>
      </c>
      <c r="BZ395" s="8">
        <v>8.6297872024654403</v>
      </c>
      <c r="CA395" s="8">
        <v>23.5</v>
      </c>
      <c r="CB395" s="8"/>
      <c r="CC395" s="59" t="s">
        <v>4683</v>
      </c>
      <c r="CD395" s="59" t="s">
        <v>4684</v>
      </c>
      <c r="CE395" s="555">
        <v>123.01518288780531</v>
      </c>
      <c r="CF395" s="555">
        <v>111.48621590057874</v>
      </c>
      <c r="CG395" s="555" t="s">
        <v>4681</v>
      </c>
      <c r="CH395" s="555" t="s">
        <v>4682</v>
      </c>
      <c r="CI395" s="408">
        <v>255.22765446242411</v>
      </c>
      <c r="CJ395" s="408">
        <v>226.17069790905046</v>
      </c>
      <c r="CK395" s="555" t="s">
        <v>4680</v>
      </c>
      <c r="CL395" s="59"/>
      <c r="CM395" s="8">
        <v>278.67743119019264</v>
      </c>
      <c r="CN395" s="8">
        <v>226.17069790905046</v>
      </c>
    </row>
    <row r="396" spans="1:92" x14ac:dyDescent="0.45">
      <c r="A396" s="9">
        <v>366</v>
      </c>
      <c r="B396" s="9" t="s">
        <v>759</v>
      </c>
      <c r="C396" s="244" t="s">
        <v>1805</v>
      </c>
      <c r="D396" s="63"/>
      <c r="E396" s="246" t="s">
        <v>1900</v>
      </c>
      <c r="F396" s="57" t="s">
        <v>1901</v>
      </c>
      <c r="G396" s="224"/>
      <c r="H396" s="9"/>
      <c r="I396" s="60">
        <v>116.96440147962545</v>
      </c>
      <c r="J396" s="60">
        <v>118.5450014996204</v>
      </c>
      <c r="K396" s="60">
        <v>99.577801259681138</v>
      </c>
      <c r="L396" s="47">
        <v>1270.7982039244785</v>
      </c>
      <c r="M396" s="47">
        <v>1239.9370997509945</v>
      </c>
      <c r="N396" s="47">
        <v>1215.7887050190293</v>
      </c>
      <c r="O396" s="59">
        <v>10.492161810859786</v>
      </c>
      <c r="P396" s="59">
        <v>124.79769274041037</v>
      </c>
      <c r="Q396" s="59">
        <v>74.857180349033015</v>
      </c>
      <c r="R396" s="58"/>
      <c r="S396" s="71" t="s">
        <v>121</v>
      </c>
      <c r="T396" s="8">
        <v>4.5089320443887635</v>
      </c>
      <c r="U396" s="71" t="s">
        <v>121</v>
      </c>
      <c r="V396" s="8">
        <v>9.017864088777527</v>
      </c>
      <c r="W396" s="71" t="s">
        <v>121</v>
      </c>
      <c r="X396" s="8">
        <v>10</v>
      </c>
      <c r="Y396" s="247" t="s">
        <v>189</v>
      </c>
      <c r="Z396" s="8">
        <v>53.633980665831452</v>
      </c>
      <c r="AA396" s="247" t="s">
        <v>189</v>
      </c>
      <c r="AB396" s="8">
        <v>16.25272141388832</v>
      </c>
      <c r="AC396" s="71" t="s">
        <v>121</v>
      </c>
      <c r="AD396" s="72" t="s">
        <v>189</v>
      </c>
      <c r="AE396" s="8">
        <v>11.894373627676998</v>
      </c>
      <c r="AF396" s="8">
        <v>8.3000000000000007</v>
      </c>
      <c r="AG396" s="244" t="s">
        <v>121</v>
      </c>
      <c r="AH396" s="244" t="s">
        <v>237</v>
      </c>
      <c r="AI396" s="8">
        <v>11.611508422601259</v>
      </c>
      <c r="AJ396" s="8">
        <v>8.1999999999999993</v>
      </c>
      <c r="AK396" s="71" t="s">
        <v>121</v>
      </c>
      <c r="AL396" s="13" t="s">
        <v>1466</v>
      </c>
      <c r="AM396" s="8">
        <v>11.522416687738495</v>
      </c>
      <c r="AN396" s="8">
        <v>5.2333333333333334</v>
      </c>
      <c r="AO396" s="65"/>
      <c r="AP396" s="76"/>
      <c r="AQ396" s="8"/>
      <c r="AR396" s="8"/>
      <c r="AS396" s="71"/>
      <c r="AT396" s="65"/>
      <c r="AU396" s="8"/>
      <c r="AV396" s="8"/>
      <c r="AW396" s="58"/>
      <c r="AX396" s="71" t="s">
        <v>121</v>
      </c>
      <c r="AY396" s="8">
        <v>3.7369669946232356</v>
      </c>
      <c r="AZ396" s="71" t="s">
        <v>121</v>
      </c>
      <c r="BA396" s="8">
        <v>3.7369669946232356</v>
      </c>
      <c r="BB396" s="244" t="s">
        <v>121</v>
      </c>
      <c r="BC396" s="8">
        <v>3</v>
      </c>
      <c r="BD396" s="72" t="s">
        <v>189</v>
      </c>
      <c r="BE396" s="8">
        <v>69.424174865580895</v>
      </c>
      <c r="BF396" s="62" t="s">
        <v>1466</v>
      </c>
      <c r="BG396" s="8">
        <v>1.3318890450586838</v>
      </c>
      <c r="BH396" s="244" t="s">
        <v>121</v>
      </c>
      <c r="BI396" s="247" t="s">
        <v>189</v>
      </c>
      <c r="BJ396" s="8">
        <v>7.1345811948451834</v>
      </c>
      <c r="BK396" s="8">
        <v>19.333333333333332</v>
      </c>
      <c r="BL396" s="244" t="s">
        <v>121</v>
      </c>
      <c r="BM396" s="62" t="s">
        <v>1466</v>
      </c>
      <c r="BN396" s="8">
        <v>7.1221630142888177</v>
      </c>
      <c r="BO396" s="8">
        <v>12.666666666666666</v>
      </c>
      <c r="BP396" s="244" t="s">
        <v>121</v>
      </c>
      <c r="BQ396" s="71" t="s">
        <v>237</v>
      </c>
      <c r="BR396" s="8">
        <v>6.6477096714447708</v>
      </c>
      <c r="BS396" s="8">
        <v>21</v>
      </c>
      <c r="BT396" s="65"/>
      <c r="BU396" s="74"/>
      <c r="BV396" s="8"/>
      <c r="BW396" s="8"/>
      <c r="BX396" s="65"/>
      <c r="BY396" s="76"/>
      <c r="BZ396" s="8"/>
      <c r="CA396" s="8"/>
      <c r="CB396" s="8"/>
      <c r="CC396" s="59" t="s">
        <v>5709</v>
      </c>
      <c r="CD396" s="59"/>
      <c r="CE396" s="555">
        <v>74.857180349033015</v>
      </c>
      <c r="CF396" s="555">
        <v>54.624663558259762</v>
      </c>
      <c r="CG396" s="555"/>
      <c r="CH396" s="555"/>
      <c r="CI396" s="408"/>
      <c r="CJ396" s="408"/>
      <c r="CK396" s="7"/>
      <c r="CL396" s="8"/>
      <c r="CM396" s="8"/>
      <c r="CN396" s="8"/>
    </row>
    <row r="397" spans="1:92" x14ac:dyDescent="0.45">
      <c r="A397" s="9">
        <v>367</v>
      </c>
      <c r="B397" s="9" t="s">
        <v>757</v>
      </c>
      <c r="C397" s="244" t="s">
        <v>1805</v>
      </c>
      <c r="D397" s="63"/>
      <c r="E397" s="246" t="s">
        <v>1900</v>
      </c>
      <c r="F397" s="57" t="s">
        <v>1901</v>
      </c>
      <c r="G397" s="224"/>
      <c r="H397" s="9"/>
      <c r="I397" s="60">
        <v>167.54360211946349</v>
      </c>
      <c r="J397" s="60">
        <v>153.31820193950904</v>
      </c>
      <c r="K397" s="60">
        <v>127.23830160959255</v>
      </c>
      <c r="L397" s="47">
        <v>2340.0958088343928</v>
      </c>
      <c r="M397" s="47">
        <v>2202.3835409730245</v>
      </c>
      <c r="N397" s="47">
        <v>2098.0720778493078</v>
      </c>
      <c r="O397" s="59">
        <v>16.882948360281677</v>
      </c>
      <c r="P397" s="59">
        <v>294.98425390472619</v>
      </c>
      <c r="Q397" s="59">
        <v>165.2397140035221</v>
      </c>
      <c r="R397" s="58"/>
      <c r="S397" s="65" t="s">
        <v>5498</v>
      </c>
      <c r="T397" s="8">
        <v>6.0263080635839046</v>
      </c>
      <c r="U397" s="65" t="s">
        <v>5499</v>
      </c>
      <c r="V397" s="8">
        <v>12.052616127167809</v>
      </c>
      <c r="W397" s="71" t="s">
        <v>121</v>
      </c>
      <c r="X397" s="8">
        <v>10</v>
      </c>
      <c r="Y397" s="247" t="s">
        <v>189</v>
      </c>
      <c r="Z397" s="8">
        <v>76.394620953758562</v>
      </c>
      <c r="AA397" s="244" t="s">
        <v>305</v>
      </c>
      <c r="AB397" s="8">
        <v>26.980568755704763</v>
      </c>
      <c r="AC397" s="71" t="s">
        <v>121</v>
      </c>
      <c r="AD397" s="71" t="s">
        <v>305</v>
      </c>
      <c r="AE397" s="8">
        <v>17.472318673834092</v>
      </c>
      <c r="AF397" s="8">
        <v>5.2333333333333334</v>
      </c>
      <c r="AG397" s="74" t="s">
        <v>66</v>
      </c>
      <c r="AH397" s="244" t="s">
        <v>305</v>
      </c>
      <c r="AI397" s="8">
        <v>16.727854038303008</v>
      </c>
      <c r="AJ397" s="8">
        <v>6.0666666666666664</v>
      </c>
      <c r="AK397" s="71" t="s">
        <v>121</v>
      </c>
      <c r="AL397" s="72" t="s">
        <v>189</v>
      </c>
      <c r="AM397" s="8">
        <v>16.4647833240479</v>
      </c>
      <c r="AN397" s="8">
        <v>8.3000000000000007</v>
      </c>
      <c r="AO397" s="65" t="s">
        <v>66</v>
      </c>
      <c r="AP397" s="247" t="s">
        <v>189</v>
      </c>
      <c r="AQ397" s="8">
        <v>15.887274528644749</v>
      </c>
      <c r="AR397" s="8">
        <v>9.5500000000000007</v>
      </c>
      <c r="AS397" s="71" t="s">
        <v>121</v>
      </c>
      <c r="AT397" s="65" t="s">
        <v>91</v>
      </c>
      <c r="AU397" s="8">
        <v>15.277905280465038</v>
      </c>
      <c r="AV397" s="8">
        <v>6.5333333333333332</v>
      </c>
      <c r="AW397" s="58"/>
      <c r="AX397" s="65" t="s">
        <v>66</v>
      </c>
      <c r="AY397" s="8">
        <v>5.356133655106051</v>
      </c>
      <c r="AZ397" s="65" t="s">
        <v>66</v>
      </c>
      <c r="BA397" s="8">
        <v>5.356133655106051</v>
      </c>
      <c r="BB397" s="244" t="s">
        <v>121</v>
      </c>
      <c r="BC397" s="8">
        <v>3</v>
      </c>
      <c r="BD397" s="72" t="s">
        <v>189</v>
      </c>
      <c r="BE397" s="8">
        <v>99.013007239886136</v>
      </c>
      <c r="BF397" s="244" t="s">
        <v>305</v>
      </c>
      <c r="BG397" s="8">
        <v>1.8954858521883076</v>
      </c>
      <c r="BH397" s="244" t="s">
        <v>121</v>
      </c>
      <c r="BI397" s="247" t="s">
        <v>189</v>
      </c>
      <c r="BJ397" s="8">
        <v>9.7873730628863456</v>
      </c>
      <c r="BK397" s="8">
        <v>19.333333333333332</v>
      </c>
      <c r="BL397" s="244" t="s">
        <v>121</v>
      </c>
      <c r="BM397" s="244" t="s">
        <v>305</v>
      </c>
      <c r="BN397" s="8">
        <v>9.7695848583056026</v>
      </c>
      <c r="BO397" s="8">
        <v>12.666666666666666</v>
      </c>
      <c r="BP397" s="244" t="s">
        <v>121</v>
      </c>
      <c r="BQ397" s="65" t="s">
        <v>91</v>
      </c>
      <c r="BR397" s="8">
        <v>9.4400089567679739</v>
      </c>
      <c r="BS397" s="8">
        <v>16</v>
      </c>
      <c r="BT397" s="65" t="s">
        <v>66</v>
      </c>
      <c r="BU397" s="244" t="s">
        <v>305</v>
      </c>
      <c r="BV397" s="8">
        <v>8.6526672319430631</v>
      </c>
      <c r="BW397" s="8">
        <v>18.5</v>
      </c>
      <c r="BX397" s="65" t="s">
        <v>66</v>
      </c>
      <c r="BY397" s="247" t="s">
        <v>189</v>
      </c>
      <c r="BZ397" s="8">
        <v>8.6423397458000899</v>
      </c>
      <c r="CA397" s="8">
        <v>28.5</v>
      </c>
      <c r="CB397" s="8"/>
      <c r="CC397" s="59" t="s">
        <v>4685</v>
      </c>
      <c r="CD397" s="59" t="s">
        <v>4686</v>
      </c>
      <c r="CE397" s="555">
        <v>92.220996797360087</v>
      </c>
      <c r="CF397" s="555">
        <v>82.862187109551982</v>
      </c>
      <c r="CG397" s="555" t="s">
        <v>4206</v>
      </c>
      <c r="CH397" s="555"/>
      <c r="CI397" s="408">
        <v>165.2397140035221</v>
      </c>
      <c r="CJ397" s="408">
        <v>130.62997277626494</v>
      </c>
      <c r="CK397" s="7"/>
      <c r="CL397" s="8"/>
      <c r="CM397" s="8"/>
      <c r="CN397" s="8"/>
    </row>
    <row r="398" spans="1:92" x14ac:dyDescent="0.45">
      <c r="A398" s="9">
        <v>368</v>
      </c>
      <c r="B398" s="9" t="s">
        <v>755</v>
      </c>
      <c r="C398" s="244" t="s">
        <v>1805</v>
      </c>
      <c r="D398" s="63"/>
      <c r="E398" s="246" t="s">
        <v>1900</v>
      </c>
      <c r="F398" s="57" t="s">
        <v>1901</v>
      </c>
      <c r="G398" s="224"/>
      <c r="H398" s="9"/>
      <c r="I398" s="60">
        <v>178.60780225942807</v>
      </c>
      <c r="J398" s="60">
        <v>153.31820193950904</v>
      </c>
      <c r="K398" s="60">
        <v>127.23830160959255</v>
      </c>
      <c r="L398" s="47">
        <v>2494.630437719683</v>
      </c>
      <c r="M398" s="47">
        <v>2298.3068155110714</v>
      </c>
      <c r="N398" s="47">
        <v>2152.4319764982592</v>
      </c>
      <c r="O398" s="59">
        <v>16.882948360281677</v>
      </c>
      <c r="P398" s="59">
        <v>313.75412290770413</v>
      </c>
      <c r="Q398" s="59">
        <v>175.03685890449077</v>
      </c>
      <c r="R398" s="58"/>
      <c r="S398" s="55" t="s">
        <v>101</v>
      </c>
      <c r="T398" s="8">
        <v>18.860780225942808</v>
      </c>
      <c r="U398" s="71" t="s">
        <v>121</v>
      </c>
      <c r="V398" s="8">
        <v>12.716468135565684</v>
      </c>
      <c r="W398" s="71" t="s">
        <v>121</v>
      </c>
      <c r="X398" s="8">
        <v>10</v>
      </c>
      <c r="Y398" s="224" t="s">
        <v>82</v>
      </c>
      <c r="Z398" s="8">
        <v>81.373511016742626</v>
      </c>
      <c r="AA398" s="224" t="s">
        <v>82</v>
      </c>
      <c r="AB398" s="8">
        <v>29.061968220265225</v>
      </c>
      <c r="AC398" s="71" t="s">
        <v>121</v>
      </c>
      <c r="AD398" s="55" t="s">
        <v>82</v>
      </c>
      <c r="AE398" s="8">
        <v>18.58408355058603</v>
      </c>
      <c r="AF398" s="8">
        <v>7.8</v>
      </c>
      <c r="AG398" s="224" t="s">
        <v>101</v>
      </c>
      <c r="AH398" s="224" t="s">
        <v>82</v>
      </c>
      <c r="AI398" s="8">
        <v>17.734767840559673</v>
      </c>
      <c r="AJ398" s="8">
        <v>8.1333333333333329</v>
      </c>
      <c r="AK398" s="71" t="s">
        <v>121</v>
      </c>
      <c r="AL398" s="71" t="s">
        <v>237</v>
      </c>
      <c r="AM398" s="8">
        <v>17.024099710583929</v>
      </c>
      <c r="AN398" s="8">
        <v>8.1999999999999993</v>
      </c>
      <c r="AO398" s="55" t="s">
        <v>101</v>
      </c>
      <c r="AP398" s="244" t="s">
        <v>237</v>
      </c>
      <c r="AQ398" s="8">
        <v>16.275532543215135</v>
      </c>
      <c r="AR398" s="8">
        <v>8.5333333333333332</v>
      </c>
      <c r="AS398" s="71" t="s">
        <v>121</v>
      </c>
      <c r="AT398" s="12" t="s">
        <v>118</v>
      </c>
      <c r="AU398" s="8">
        <v>15.547984388902217</v>
      </c>
      <c r="AV398" s="8">
        <v>7.6</v>
      </c>
      <c r="AW398" s="58"/>
      <c r="AX398" s="55" t="s">
        <v>101</v>
      </c>
      <c r="AY398" s="8">
        <v>19.57521143498052</v>
      </c>
      <c r="AZ398" s="71" t="s">
        <v>121</v>
      </c>
      <c r="BA398" s="8">
        <v>5.1794225728706174</v>
      </c>
      <c r="BB398" s="224" t="s">
        <v>3583</v>
      </c>
      <c r="BC398" s="8">
        <v>3</v>
      </c>
      <c r="BD398" s="55" t="s">
        <v>82</v>
      </c>
      <c r="BE398" s="8">
        <v>105.48556432176542</v>
      </c>
      <c r="BF398" s="224" t="s">
        <v>82</v>
      </c>
      <c r="BG398" s="8">
        <v>1.9179193513048258</v>
      </c>
      <c r="BH398" s="244" t="s">
        <v>121</v>
      </c>
      <c r="BI398" s="224" t="s">
        <v>82</v>
      </c>
      <c r="BJ398" s="8">
        <v>10.367671284020348</v>
      </c>
      <c r="BK398" s="8">
        <v>19.333333333333332</v>
      </c>
      <c r="BL398" s="224" t="s">
        <v>101</v>
      </c>
      <c r="BM398" s="224" t="s">
        <v>82</v>
      </c>
      <c r="BN398" s="8">
        <v>10.096825003384112</v>
      </c>
      <c r="BO398" s="8">
        <v>19.333333333333332</v>
      </c>
      <c r="BP398" s="244" t="s">
        <v>121</v>
      </c>
      <c r="BQ398" s="71" t="s">
        <v>237</v>
      </c>
      <c r="BR398" s="8">
        <v>9.6242053090980981</v>
      </c>
      <c r="BS398" s="8">
        <v>21</v>
      </c>
      <c r="BT398" s="55" t="s">
        <v>101</v>
      </c>
      <c r="BU398" s="244" t="s">
        <v>237</v>
      </c>
      <c r="BV398" s="8">
        <v>9.3521865337404932</v>
      </c>
      <c r="BW398" s="8">
        <v>21</v>
      </c>
      <c r="BX398" s="71" t="s">
        <v>121</v>
      </c>
      <c r="BY398" s="63" t="s">
        <v>118</v>
      </c>
      <c r="BZ398" s="8">
        <v>8.5661960370933592</v>
      </c>
      <c r="CA398" s="8">
        <v>19.333333333333332</v>
      </c>
      <c r="CB398" s="8"/>
      <c r="CC398" s="59" t="s">
        <v>4688</v>
      </c>
      <c r="CD398" s="59" t="s">
        <v>4689</v>
      </c>
      <c r="CE398" s="555">
        <v>89.465977967734105</v>
      </c>
      <c r="CF398" s="555">
        <v>80.163065811468996</v>
      </c>
      <c r="CG398" s="555" t="s">
        <v>4687</v>
      </c>
      <c r="CH398" s="555"/>
      <c r="CI398" s="408">
        <v>175.03685890449077</v>
      </c>
      <c r="CJ398" s="408">
        <v>138.90047708849377</v>
      </c>
      <c r="CK398" s="555"/>
      <c r="CL398" s="59"/>
      <c r="CM398" s="8"/>
      <c r="CN398" s="8"/>
    </row>
    <row r="399" spans="1:92" x14ac:dyDescent="0.45">
      <c r="A399" s="9">
        <v>369</v>
      </c>
      <c r="B399" s="9" t="s">
        <v>752</v>
      </c>
      <c r="C399" s="54" t="s">
        <v>1837</v>
      </c>
      <c r="D399" s="77" t="s">
        <v>1803</v>
      </c>
      <c r="E399" s="56" t="s">
        <v>1970</v>
      </c>
      <c r="F399" s="62" t="s">
        <v>1971</v>
      </c>
      <c r="G399" s="73" t="s">
        <v>1802</v>
      </c>
      <c r="H399" s="9"/>
      <c r="I399" s="60">
        <v>139.88310176955207</v>
      </c>
      <c r="J399" s="60">
        <v>172.28540217944831</v>
      </c>
      <c r="K399" s="60">
        <v>189.67200239939262</v>
      </c>
      <c r="L399" s="47">
        <v>2528.6639023869639</v>
      </c>
      <c r="M399" s="47">
        <v>2754.3004262265504</v>
      </c>
      <c r="N399" s="47">
        <v>2949.2220323253305</v>
      </c>
      <c r="O399" s="59">
        <v>27.776462072613349</v>
      </c>
      <c r="P399" s="59">
        <v>447.01032250894116</v>
      </c>
      <c r="Q399" s="59">
        <v>266.73210883305416</v>
      </c>
      <c r="R399" s="58"/>
      <c r="S399" s="55" t="s">
        <v>95</v>
      </c>
      <c r="T399" s="8">
        <v>9.3929861061731241</v>
      </c>
      <c r="U399" s="71" t="s">
        <v>121</v>
      </c>
      <c r="V399" s="8">
        <v>10.392986106173124</v>
      </c>
      <c r="W399" s="71" t="s">
        <v>121</v>
      </c>
      <c r="X399" s="8">
        <v>10</v>
      </c>
      <c r="Y399" s="244" t="s">
        <v>197</v>
      </c>
      <c r="Z399" s="8">
        <v>110.10881938025061</v>
      </c>
      <c r="AA399" s="244" t="s">
        <v>197</v>
      </c>
      <c r="AB399" s="8">
        <v>33.366308903106244</v>
      </c>
      <c r="AC399" s="71" t="s">
        <v>121</v>
      </c>
      <c r="AD399" s="71" t="s">
        <v>197</v>
      </c>
      <c r="AE399" s="8">
        <v>16.093133867818185</v>
      </c>
      <c r="AF399" s="8">
        <v>13.3</v>
      </c>
      <c r="AG399" s="244" t="s">
        <v>121</v>
      </c>
      <c r="AH399" s="244" t="s">
        <v>305</v>
      </c>
      <c r="AI399" s="8">
        <v>14.829595710466759</v>
      </c>
      <c r="AJ399" s="8">
        <v>5.2333333333333334</v>
      </c>
      <c r="AK399" s="55" t="s">
        <v>95</v>
      </c>
      <c r="AL399" s="71" t="s">
        <v>197</v>
      </c>
      <c r="AM399" s="8">
        <v>14.268439191746982</v>
      </c>
      <c r="AN399" s="8">
        <v>14.3</v>
      </c>
      <c r="AO399" s="71" t="s">
        <v>121</v>
      </c>
      <c r="AP399" s="54" t="s">
        <v>281</v>
      </c>
      <c r="AQ399" s="8">
        <v>13.813783867871551</v>
      </c>
      <c r="AR399" s="8">
        <v>6.8333333333333339</v>
      </c>
      <c r="AS399" s="55" t="s">
        <v>95</v>
      </c>
      <c r="AT399" s="71" t="s">
        <v>305</v>
      </c>
      <c r="AU399" s="8">
        <v>13.342793572115456</v>
      </c>
      <c r="AV399" s="8">
        <v>5.5666666666666673</v>
      </c>
      <c r="AW399" s="58"/>
      <c r="AX399" s="55" t="s">
        <v>95</v>
      </c>
      <c r="AY399" s="8">
        <v>8.2739212920167073</v>
      </c>
      <c r="AZ399" s="71" t="s">
        <v>121</v>
      </c>
      <c r="BA399" s="8">
        <v>4.2732645814075187</v>
      </c>
      <c r="BB399" s="244" t="s">
        <v>121</v>
      </c>
      <c r="BC399" s="8">
        <v>3</v>
      </c>
      <c r="BD399" s="71" t="s">
        <v>197</v>
      </c>
      <c r="BE399" s="8">
        <v>142.84146519432579</v>
      </c>
      <c r="BF399" s="244" t="s">
        <v>197</v>
      </c>
      <c r="BG399" s="8">
        <v>1.9045528692576772</v>
      </c>
      <c r="BH399" s="244" t="s">
        <v>121</v>
      </c>
      <c r="BI399" s="244" t="s">
        <v>197</v>
      </c>
      <c r="BJ399" s="8">
        <v>9.6028107588274523</v>
      </c>
      <c r="BK399" s="8">
        <v>26</v>
      </c>
      <c r="BL399" s="244" t="s">
        <v>121</v>
      </c>
      <c r="BM399" s="244" t="s">
        <v>305</v>
      </c>
      <c r="BN399" s="8">
        <v>8.3217760373589229</v>
      </c>
      <c r="BO399" s="8">
        <v>12.666666666666666</v>
      </c>
      <c r="BP399" s="244" t="s">
        <v>121</v>
      </c>
      <c r="BQ399" s="50" t="s">
        <v>281</v>
      </c>
      <c r="BR399" s="8">
        <v>7.137371090139097</v>
      </c>
      <c r="BS399" s="8">
        <v>16</v>
      </c>
      <c r="BT399" s="55" t="s">
        <v>95</v>
      </c>
      <c r="BU399" s="244" t="s">
        <v>197</v>
      </c>
      <c r="BV399" s="8">
        <v>6.3965060089489514</v>
      </c>
      <c r="BW399" s="8">
        <v>38.5</v>
      </c>
      <c r="BX399" s="55" t="s">
        <v>95</v>
      </c>
      <c r="BY399" s="244" t="s">
        <v>305</v>
      </c>
      <c r="BZ399" s="8">
        <v>5.611835165417447</v>
      </c>
      <c r="CA399" s="8">
        <v>18.5</v>
      </c>
      <c r="CB399" s="8"/>
      <c r="CC399" s="59" t="s">
        <v>4693</v>
      </c>
      <c r="CD399" s="59" t="s">
        <v>4694</v>
      </c>
      <c r="CE399" s="555">
        <v>135.63215468927851</v>
      </c>
      <c r="CF399" s="555">
        <v>122.30643014313635</v>
      </c>
      <c r="CG399" s="555" t="s">
        <v>4691</v>
      </c>
      <c r="CH399" s="555" t="s">
        <v>4692</v>
      </c>
      <c r="CI399" s="408">
        <v>264.03204502785144</v>
      </c>
      <c r="CJ399" s="408">
        <v>217.14490109062675</v>
      </c>
      <c r="CK399" s="555" t="s">
        <v>4690</v>
      </c>
      <c r="CL399" s="59"/>
      <c r="CM399" s="8">
        <v>266.73210883305416</v>
      </c>
      <c r="CN399" s="8">
        <v>217.14490109062675</v>
      </c>
    </row>
    <row r="400" spans="1:92" x14ac:dyDescent="0.45">
      <c r="A400" s="9">
        <v>370</v>
      </c>
      <c r="B400" s="9" t="s">
        <v>749</v>
      </c>
      <c r="C400" s="244" t="s">
        <v>1805</v>
      </c>
      <c r="D400" s="63"/>
      <c r="E400" s="246" t="s">
        <v>1900</v>
      </c>
      <c r="F400" s="57" t="s">
        <v>1901</v>
      </c>
      <c r="G400" s="224"/>
      <c r="H400" s="9"/>
      <c r="I400" s="60">
        <v>75.868800959757053</v>
      </c>
      <c r="J400" s="60">
        <v>113.01290142963811</v>
      </c>
      <c r="K400" s="60">
        <v>110.64200139964571</v>
      </c>
      <c r="L400" s="47">
        <v>848.37379330831413</v>
      </c>
      <c r="M400" s="47">
        <v>965.47458430665779</v>
      </c>
      <c r="N400" s="47">
        <v>1070.6899509733139</v>
      </c>
      <c r="O400" s="59">
        <v>11.169159981247597</v>
      </c>
      <c r="P400" s="59">
        <v>89.388063189913794</v>
      </c>
      <c r="Q400" s="59">
        <v>52.086028855629841</v>
      </c>
      <c r="R400" s="58"/>
      <c r="S400" s="71" t="s">
        <v>121</v>
      </c>
      <c r="T400" s="8">
        <v>3.2760640287927116</v>
      </c>
      <c r="U400" s="71" t="s">
        <v>121</v>
      </c>
      <c r="V400" s="8">
        <v>6.5521280575854233</v>
      </c>
      <c r="W400" s="71" t="s">
        <v>121</v>
      </c>
      <c r="X400" s="8">
        <v>10</v>
      </c>
      <c r="Y400" s="244" t="s">
        <v>237</v>
      </c>
      <c r="Z400" s="8">
        <v>32.864896403097958</v>
      </c>
      <c r="AA400" s="244" t="s">
        <v>237</v>
      </c>
      <c r="AB400" s="8">
        <v>10.270280125968112</v>
      </c>
      <c r="AC400" s="71" t="s">
        <v>121</v>
      </c>
      <c r="AD400" s="71" t="s">
        <v>237</v>
      </c>
      <c r="AE400" s="8">
        <v>8.0031142306128142</v>
      </c>
      <c r="AF400" s="8">
        <v>8.1999999999999993</v>
      </c>
      <c r="AG400" s="244" t="s">
        <v>121</v>
      </c>
      <c r="AH400" s="63" t="s">
        <v>118</v>
      </c>
      <c r="AI400" s="8">
        <v>7.437010602086084</v>
      </c>
      <c r="AJ400" s="8">
        <v>7.6</v>
      </c>
      <c r="AK400" s="71" t="s">
        <v>121</v>
      </c>
      <c r="AL400" s="71" t="s">
        <v>1505</v>
      </c>
      <c r="AM400" s="8">
        <v>7.301966817598732</v>
      </c>
      <c r="AN400" s="8">
        <v>5.9333333333333336</v>
      </c>
      <c r="AO400" s="71" t="s">
        <v>1218</v>
      </c>
      <c r="AP400" s="244" t="s">
        <v>237</v>
      </c>
      <c r="AQ400" s="8">
        <v>1.2457458859655104</v>
      </c>
      <c r="AR400" s="8">
        <v>46.45</v>
      </c>
      <c r="AS400" s="71" t="s">
        <v>1218</v>
      </c>
      <c r="AT400" s="71" t="s">
        <v>1505</v>
      </c>
      <c r="AU400" s="8">
        <v>1.2137192871410734</v>
      </c>
      <c r="AV400" s="8">
        <v>31.433333333333334</v>
      </c>
      <c r="AW400" s="58"/>
      <c r="AX400" s="71" t="s">
        <v>121</v>
      </c>
      <c r="AY400" s="8">
        <v>2.7753299424583151</v>
      </c>
      <c r="AZ400" s="71" t="s">
        <v>121</v>
      </c>
      <c r="BA400" s="8">
        <v>2.7753299424583151</v>
      </c>
      <c r="BB400" s="244" t="s">
        <v>3608</v>
      </c>
      <c r="BC400" s="8">
        <v>3</v>
      </c>
      <c r="BD400" s="71" t="s">
        <v>237</v>
      </c>
      <c r="BE400" s="8">
        <v>42.424365324027349</v>
      </c>
      <c r="BF400" s="244" t="s">
        <v>237</v>
      </c>
      <c r="BG400" s="8">
        <v>0.70707275540045578</v>
      </c>
      <c r="BH400" s="244" t="s">
        <v>121</v>
      </c>
      <c r="BI400" s="244" t="s">
        <v>237</v>
      </c>
      <c r="BJ400" s="8">
        <v>4.6633792463425543</v>
      </c>
      <c r="BK400" s="8">
        <v>21</v>
      </c>
      <c r="BL400" s="244" t="s">
        <v>121</v>
      </c>
      <c r="BM400" s="244" t="s">
        <v>1505</v>
      </c>
      <c r="BN400" s="8">
        <v>4.328743642109341</v>
      </c>
      <c r="BO400" s="8">
        <v>16</v>
      </c>
      <c r="BP400" s="244" t="s">
        <v>121</v>
      </c>
      <c r="BQ400" s="12" t="s">
        <v>118</v>
      </c>
      <c r="BR400" s="8">
        <v>4.2139593785883287</v>
      </c>
      <c r="BS400" s="8">
        <v>19.333333333333332</v>
      </c>
      <c r="BT400" s="71" t="s">
        <v>1218</v>
      </c>
      <c r="BU400" s="244" t="s">
        <v>237</v>
      </c>
      <c r="BV400" s="8">
        <v>2.2583031106679692</v>
      </c>
      <c r="BW400" s="8">
        <v>21</v>
      </c>
      <c r="BX400" s="71" t="s">
        <v>1218</v>
      </c>
      <c r="BY400" s="244" t="s">
        <v>1505</v>
      </c>
      <c r="BZ400" s="8">
        <v>1.9612468210546703</v>
      </c>
      <c r="CA400" s="8">
        <v>16</v>
      </c>
      <c r="CB400" s="8"/>
      <c r="CC400" s="59"/>
      <c r="CD400" s="59"/>
      <c r="CE400" s="555"/>
      <c r="CF400" s="555"/>
      <c r="CG400" s="555"/>
      <c r="CH400" s="555"/>
      <c r="CI400" s="408"/>
      <c r="CJ400" s="408"/>
      <c r="CK400" s="7"/>
      <c r="CL400" s="8"/>
      <c r="CM400" s="8"/>
      <c r="CN400" s="8"/>
    </row>
    <row r="401" spans="1:92" x14ac:dyDescent="0.45">
      <c r="A401" s="9">
        <v>371</v>
      </c>
      <c r="B401" s="9" t="s">
        <v>746</v>
      </c>
      <c r="C401" s="76" t="s">
        <v>1794</v>
      </c>
      <c r="D401" s="63"/>
      <c r="E401" s="247" t="s">
        <v>1977</v>
      </c>
      <c r="F401" s="73" t="s">
        <v>1978</v>
      </c>
      <c r="G401" s="224"/>
      <c r="H401" s="9"/>
      <c r="I401" s="60">
        <v>117.75470148962293</v>
      </c>
      <c r="J401" s="60">
        <v>85.35240107972669</v>
      </c>
      <c r="K401" s="60">
        <v>113.01290142963811</v>
      </c>
      <c r="L401" s="47">
        <v>1156.511990341912</v>
      </c>
      <c r="M401" s="47">
        <v>1088.6326341592303</v>
      </c>
      <c r="N401" s="47">
        <v>1037.2090956459588</v>
      </c>
      <c r="O401" s="59">
        <v>8.8863500116775782</v>
      </c>
      <c r="P401" s="59">
        <v>108.42396601696285</v>
      </c>
      <c r="Q401" s="59">
        <v>60.529840040789175</v>
      </c>
      <c r="R401" s="58"/>
      <c r="S401" s="68" t="s">
        <v>138</v>
      </c>
      <c r="T401" s="8">
        <v>6.8877350744811467</v>
      </c>
      <c r="U401" s="65" t="s">
        <v>66</v>
      </c>
      <c r="V401" s="8">
        <v>9.0652820893773765</v>
      </c>
      <c r="W401" s="68" t="s">
        <v>138</v>
      </c>
      <c r="X401" s="8">
        <v>10</v>
      </c>
      <c r="Y401" s="73" t="s">
        <v>3557</v>
      </c>
      <c r="Z401" s="8">
        <v>42.214145521368025</v>
      </c>
      <c r="AA401" s="62" t="s">
        <v>52</v>
      </c>
      <c r="AB401" s="8">
        <v>30.867246800977163</v>
      </c>
      <c r="AC401" s="65" t="s">
        <v>66</v>
      </c>
      <c r="AD401" s="13" t="s">
        <v>52</v>
      </c>
      <c r="AE401" s="8">
        <v>12.201181123237617</v>
      </c>
      <c r="AF401" s="8">
        <v>4.8666666666666671</v>
      </c>
      <c r="AG401" s="74" t="s">
        <v>66</v>
      </c>
      <c r="AH401" s="73" t="s">
        <v>76</v>
      </c>
      <c r="AI401" s="8">
        <v>11.700847169228004</v>
      </c>
      <c r="AJ401" s="8">
        <v>8.4499999999999993</v>
      </c>
      <c r="AK401" s="68" t="s">
        <v>138</v>
      </c>
      <c r="AL401" s="13" t="s">
        <v>52</v>
      </c>
      <c r="AM401" s="8">
        <v>11.049468514616819</v>
      </c>
      <c r="AN401" s="8">
        <v>4.0333333333333332</v>
      </c>
      <c r="AO401" s="65" t="s">
        <v>66</v>
      </c>
      <c r="AP401" s="74" t="s">
        <v>91</v>
      </c>
      <c r="AQ401" s="8">
        <v>10.857848990105035</v>
      </c>
      <c r="AR401" s="8">
        <v>7.3666666666666671</v>
      </c>
      <c r="AS401" s="68" t="s">
        <v>138</v>
      </c>
      <c r="AT401" s="68" t="s">
        <v>76</v>
      </c>
      <c r="AU401" s="8">
        <v>10.646225124135245</v>
      </c>
      <c r="AV401" s="8">
        <v>7.2</v>
      </c>
      <c r="AW401" s="58"/>
      <c r="AX401" s="68" t="s">
        <v>138</v>
      </c>
      <c r="AY401" s="8">
        <v>5.5924333580952945</v>
      </c>
      <c r="AZ401" s="65" t="s">
        <v>66</v>
      </c>
      <c r="BA401" s="8">
        <v>4.0616222387301963</v>
      </c>
      <c r="BB401" s="73" t="s">
        <v>138</v>
      </c>
      <c r="BC401" s="8">
        <v>3</v>
      </c>
      <c r="BD401" s="13" t="s">
        <v>52</v>
      </c>
      <c r="BE401" s="8">
        <v>100.50272275873138</v>
      </c>
      <c r="BF401" s="62" t="s">
        <v>52</v>
      </c>
      <c r="BG401" s="8">
        <v>1.4357531822675911</v>
      </c>
      <c r="BH401" s="73" t="s">
        <v>138</v>
      </c>
      <c r="BI401" s="62" t="s">
        <v>52</v>
      </c>
      <c r="BJ401" s="8">
        <v>6.8115525453360197</v>
      </c>
      <c r="BK401" s="8">
        <v>24.333333333333332</v>
      </c>
      <c r="BL401" s="74" t="s">
        <v>66</v>
      </c>
      <c r="BM401" s="62" t="s">
        <v>52</v>
      </c>
      <c r="BN401" s="8">
        <v>6.7405416976191184</v>
      </c>
      <c r="BO401" s="8">
        <v>36</v>
      </c>
      <c r="BP401" s="74" t="s">
        <v>66</v>
      </c>
      <c r="BQ401" s="68" t="s">
        <v>76</v>
      </c>
      <c r="BR401" s="8">
        <v>6.3712670854915725</v>
      </c>
      <c r="BS401" s="8">
        <v>28.5</v>
      </c>
      <c r="BT401" s="68" t="s">
        <v>138</v>
      </c>
      <c r="BU401" s="73" t="s">
        <v>76</v>
      </c>
      <c r="BV401" s="8">
        <v>6.2664037665846353</v>
      </c>
      <c r="BW401" s="8">
        <v>19.333333333333332</v>
      </c>
      <c r="BX401" s="65" t="s">
        <v>66</v>
      </c>
      <c r="BY401" s="74" t="s">
        <v>91</v>
      </c>
      <c r="BZ401" s="8">
        <v>6.211271895710972</v>
      </c>
      <c r="CA401" s="8">
        <v>23.5</v>
      </c>
      <c r="CB401" s="8"/>
      <c r="CC401" s="59" t="s">
        <v>5710</v>
      </c>
      <c r="CD401" s="59"/>
      <c r="CE401" s="555">
        <v>60.529840040789175</v>
      </c>
      <c r="CF401" s="555">
        <v>42.722747810938429</v>
      </c>
      <c r="CG401" s="555"/>
      <c r="CH401" s="555"/>
      <c r="CI401" s="408"/>
      <c r="CJ401" s="408"/>
      <c r="CK401" s="7"/>
      <c r="CL401" s="8"/>
      <c r="CM401" s="8"/>
      <c r="CN401" s="8"/>
    </row>
    <row r="402" spans="1:92" x14ac:dyDescent="0.45">
      <c r="A402" s="9">
        <v>372</v>
      </c>
      <c r="B402" s="9" t="s">
        <v>744</v>
      </c>
      <c r="C402" s="76" t="s">
        <v>1794</v>
      </c>
      <c r="D402" s="63"/>
      <c r="E402" s="247" t="s">
        <v>1977</v>
      </c>
      <c r="F402" s="73" t="s">
        <v>1978</v>
      </c>
      <c r="G402" s="224"/>
      <c r="H402" s="9"/>
      <c r="I402" s="60">
        <v>147.78610186952676</v>
      </c>
      <c r="J402" s="60">
        <v>134.35100169956979</v>
      </c>
      <c r="K402" s="60">
        <v>140.67340177954952</v>
      </c>
      <c r="L402" s="47">
        <v>2031.7021643430758</v>
      </c>
      <c r="M402" s="47">
        <v>1983.3117964806122</v>
      </c>
      <c r="N402" s="47">
        <v>1945.4306615827718</v>
      </c>
      <c r="O402" s="59">
        <v>16.581411053332264</v>
      </c>
      <c r="P402" s="59">
        <v>270.97568536750498</v>
      </c>
      <c r="Q402" s="59">
        <v>174.9912661818133</v>
      </c>
      <c r="R402" s="58"/>
      <c r="S402" s="68" t="s">
        <v>138</v>
      </c>
      <c r="T402" s="8">
        <v>8.389305093476338</v>
      </c>
      <c r="U402" s="64" t="s">
        <v>253</v>
      </c>
      <c r="V402" s="8">
        <v>12.640599334605927</v>
      </c>
      <c r="W402" s="68" t="s">
        <v>138</v>
      </c>
      <c r="X402" s="8">
        <v>10</v>
      </c>
      <c r="Y402" s="76" t="s">
        <v>252</v>
      </c>
      <c r="Z402" s="8">
        <v>80.804495009544453</v>
      </c>
      <c r="AA402" s="62" t="s">
        <v>52</v>
      </c>
      <c r="AB402" s="8">
        <v>38.375096895953121</v>
      </c>
      <c r="AC402" s="64" t="s">
        <v>253</v>
      </c>
      <c r="AD402" s="13" t="s">
        <v>52</v>
      </c>
      <c r="AE402" s="8">
        <v>16.342136655073674</v>
      </c>
      <c r="AF402" s="8">
        <v>4.8666666666666671</v>
      </c>
      <c r="AG402" s="76" t="s">
        <v>253</v>
      </c>
      <c r="AH402" s="76" t="s">
        <v>252</v>
      </c>
      <c r="AI402" s="8">
        <v>16.224186888409292</v>
      </c>
      <c r="AJ402" s="8">
        <v>9.85</v>
      </c>
      <c r="AK402" s="64" t="s">
        <v>253</v>
      </c>
      <c r="AL402" s="68" t="s">
        <v>76</v>
      </c>
      <c r="AM402" s="8">
        <v>15.589216745043956</v>
      </c>
      <c r="AN402" s="8">
        <v>8.4499999999999993</v>
      </c>
      <c r="AO402" s="68" t="s">
        <v>138</v>
      </c>
      <c r="AP402" s="76" t="s">
        <v>252</v>
      </c>
      <c r="AQ402" s="8">
        <v>14.27337447406118</v>
      </c>
      <c r="AR402" s="8">
        <v>8.6</v>
      </c>
      <c r="AS402" s="68" t="s">
        <v>138</v>
      </c>
      <c r="AT402" s="13" t="s">
        <v>52</v>
      </c>
      <c r="AU402" s="8">
        <v>13.593450778203714</v>
      </c>
      <c r="AV402" s="8">
        <v>4.0333333333333332</v>
      </c>
      <c r="AW402" s="58"/>
      <c r="AX402" s="68" t="s">
        <v>138</v>
      </c>
      <c r="AY402" s="8">
        <v>6.7636579729115436</v>
      </c>
      <c r="AZ402" s="64" t="s">
        <v>253</v>
      </c>
      <c r="BA402" s="8">
        <v>5.6109263783292347</v>
      </c>
      <c r="BB402" s="73" t="s">
        <v>3612</v>
      </c>
      <c r="BC402" s="8">
        <v>3</v>
      </c>
      <c r="BD402" s="13" t="s">
        <v>52</v>
      </c>
      <c r="BE402" s="8">
        <v>125.87925607975012</v>
      </c>
      <c r="BF402" s="62" t="s">
        <v>52</v>
      </c>
      <c r="BG402" s="8">
        <v>1.7982750868535731</v>
      </c>
      <c r="BH402" s="76" t="s">
        <v>253</v>
      </c>
      <c r="BI402" s="62" t="s">
        <v>52</v>
      </c>
      <c r="BJ402" s="8">
        <v>10.553460475647903</v>
      </c>
      <c r="BK402" s="8">
        <v>24.333333333333332</v>
      </c>
      <c r="BL402" s="76" t="s">
        <v>253</v>
      </c>
      <c r="BM402" s="76" t="s">
        <v>252</v>
      </c>
      <c r="BN402" s="8">
        <v>10.33163671804726</v>
      </c>
      <c r="BO402" s="8">
        <v>21</v>
      </c>
      <c r="BP402" s="76" t="s">
        <v>253</v>
      </c>
      <c r="BQ402" s="68" t="s">
        <v>76</v>
      </c>
      <c r="BR402" s="8">
        <v>9.8442337860194371</v>
      </c>
      <c r="BS402" s="8">
        <v>19.333333333333332</v>
      </c>
      <c r="BT402" s="64" t="s">
        <v>253</v>
      </c>
      <c r="BU402" s="76" t="s">
        <v>1500</v>
      </c>
      <c r="BV402" s="8">
        <v>8.5648010894464015</v>
      </c>
      <c r="BW402" s="8">
        <v>16</v>
      </c>
      <c r="BX402" s="68" t="s">
        <v>138</v>
      </c>
      <c r="BY402" s="62" t="s">
        <v>52</v>
      </c>
      <c r="BZ402" s="8">
        <v>8.4159698259062239</v>
      </c>
      <c r="CA402" s="8">
        <v>24.333333333333332</v>
      </c>
      <c r="CB402" s="8"/>
      <c r="CC402" s="59" t="s">
        <v>4695</v>
      </c>
      <c r="CD402" s="59" t="s">
        <v>4696</v>
      </c>
      <c r="CE402" s="555">
        <v>119.41929048621667</v>
      </c>
      <c r="CF402" s="555">
        <v>107.5682093777008</v>
      </c>
      <c r="CG402" s="555" t="s">
        <v>5711</v>
      </c>
      <c r="CH402" s="555"/>
      <c r="CI402" s="408">
        <v>174.9912661818133</v>
      </c>
      <c r="CJ402" s="408">
        <v>136.71131635559757</v>
      </c>
      <c r="CK402" s="555"/>
      <c r="CL402" s="59"/>
      <c r="CM402" s="8"/>
      <c r="CN402" s="8"/>
    </row>
    <row r="403" spans="1:92" x14ac:dyDescent="0.45">
      <c r="A403" s="9">
        <v>373</v>
      </c>
      <c r="B403" s="9" t="s">
        <v>742</v>
      </c>
      <c r="C403" s="243" t="s">
        <v>1841</v>
      </c>
      <c r="D403" s="247" t="s">
        <v>1799</v>
      </c>
      <c r="E403" s="54" t="s">
        <v>1979</v>
      </c>
      <c r="F403" s="56" t="s">
        <v>1980</v>
      </c>
      <c r="G403" s="78" t="s">
        <v>1880</v>
      </c>
      <c r="H403" s="9"/>
      <c r="I403" s="60">
        <v>230.76760291926104</v>
      </c>
      <c r="J403" s="60">
        <v>144.6249018295369</v>
      </c>
      <c r="K403" s="60">
        <v>182.55930230941541</v>
      </c>
      <c r="L403" s="47">
        <v>3749.7158723246475</v>
      </c>
      <c r="M403" s="47">
        <v>3335.9120254123713</v>
      </c>
      <c r="N403" s="47">
        <v>3037.9986122605924</v>
      </c>
      <c r="O403" s="59">
        <v>22.995945738122405</v>
      </c>
      <c r="P403" s="59">
        <v>643.22925349966908</v>
      </c>
      <c r="Q403" s="59">
        <v>429.40425120590567</v>
      </c>
      <c r="R403" s="58"/>
      <c r="S403" s="64" t="s">
        <v>88</v>
      </c>
      <c r="T403" s="8">
        <v>21.769084262733493</v>
      </c>
      <c r="U403" s="64" t="s">
        <v>88</v>
      </c>
      <c r="V403" s="8">
        <v>19.790076602484991</v>
      </c>
      <c r="W403" s="68" t="s">
        <v>1498</v>
      </c>
      <c r="X403" s="8">
        <v>8.8889999999999993</v>
      </c>
      <c r="Y403" s="76" t="s">
        <v>1489</v>
      </c>
      <c r="Z403" s="8">
        <v>208.69084262733492</v>
      </c>
      <c r="AA403" s="62" t="s">
        <v>52</v>
      </c>
      <c r="AB403" s="8">
        <v>59.120472158386697</v>
      </c>
      <c r="AC403" s="64" t="s">
        <v>88</v>
      </c>
      <c r="AD403" s="64" t="s">
        <v>1489</v>
      </c>
      <c r="AE403" s="8">
        <v>27.971419867865286</v>
      </c>
      <c r="AF403" s="8">
        <v>16.8</v>
      </c>
      <c r="AG403" s="76" t="s">
        <v>88</v>
      </c>
      <c r="AH403" s="76" t="s">
        <v>175</v>
      </c>
      <c r="AI403" s="8">
        <v>27.394159539146337</v>
      </c>
      <c r="AJ403" s="8">
        <v>10.011111111111111</v>
      </c>
      <c r="AK403" s="68" t="s">
        <v>1498</v>
      </c>
      <c r="AL403" s="64" t="s">
        <v>1489</v>
      </c>
      <c r="AM403" s="8">
        <v>26.254220451265262</v>
      </c>
      <c r="AN403" s="8">
        <v>15.3</v>
      </c>
      <c r="AO403" s="68" t="s">
        <v>1498</v>
      </c>
      <c r="AP403" s="76" t="s">
        <v>175</v>
      </c>
      <c r="AQ403" s="8">
        <v>25.836689661043064</v>
      </c>
      <c r="AR403" s="8">
        <v>9.5250000000000004</v>
      </c>
      <c r="AS403" s="64" t="s">
        <v>88</v>
      </c>
      <c r="AT403" s="13" t="s">
        <v>52</v>
      </c>
      <c r="AU403" s="8">
        <v>25.556907292993465</v>
      </c>
      <c r="AV403" s="8">
        <v>4.7740740740740746</v>
      </c>
      <c r="AW403" s="58"/>
      <c r="AX403" s="64" t="s">
        <v>88</v>
      </c>
      <c r="AY403" s="8">
        <v>17.199885724932127</v>
      </c>
      <c r="AZ403" s="65" t="s">
        <v>66</v>
      </c>
      <c r="BA403" s="8">
        <v>6.9999576759007871</v>
      </c>
      <c r="BB403" s="76" t="s">
        <v>88</v>
      </c>
      <c r="BC403" s="8">
        <v>3.3333333333333002</v>
      </c>
      <c r="BD403" s="64" t="s">
        <v>1489</v>
      </c>
      <c r="BE403" s="8">
        <v>270.99809541553543</v>
      </c>
      <c r="BF403" s="76" t="s">
        <v>1489</v>
      </c>
      <c r="BG403" s="8">
        <v>4.1692014679313143</v>
      </c>
      <c r="BH403" s="76" t="s">
        <v>88</v>
      </c>
      <c r="BI403" s="76" t="s">
        <v>1489</v>
      </c>
      <c r="BJ403" s="8">
        <v>18.673041591589964</v>
      </c>
      <c r="BK403" s="8">
        <v>20.5</v>
      </c>
      <c r="BL403" s="73" t="s">
        <v>1498</v>
      </c>
      <c r="BM403" s="76" t="s">
        <v>1489</v>
      </c>
      <c r="BN403" s="8">
        <v>16.29618499959096</v>
      </c>
      <c r="BO403" s="8">
        <v>27</v>
      </c>
      <c r="BP403" s="76" t="s">
        <v>88</v>
      </c>
      <c r="BQ403" s="64" t="s">
        <v>175</v>
      </c>
      <c r="BR403" s="8">
        <v>15.905153560753618</v>
      </c>
      <c r="BS403" s="8">
        <v>19</v>
      </c>
      <c r="BT403" s="65" t="s">
        <v>66</v>
      </c>
      <c r="BU403" s="76" t="s">
        <v>1489</v>
      </c>
      <c r="BV403" s="8">
        <v>14.880499100964508</v>
      </c>
      <c r="BW403" s="8">
        <v>33.5</v>
      </c>
      <c r="BX403" s="64" t="s">
        <v>88</v>
      </c>
      <c r="BY403" s="62" t="s">
        <v>52</v>
      </c>
      <c r="BZ403" s="8">
        <v>14.381719297331841</v>
      </c>
      <c r="CA403" s="8">
        <v>22</v>
      </c>
      <c r="CB403" s="8"/>
      <c r="CC403" s="59" t="s">
        <v>4700</v>
      </c>
      <c r="CD403" s="59" t="s">
        <v>4701</v>
      </c>
      <c r="CE403" s="555">
        <v>117.76873128168415</v>
      </c>
      <c r="CF403" s="555">
        <v>105.98204946968563</v>
      </c>
      <c r="CG403" s="555" t="s">
        <v>4698</v>
      </c>
      <c r="CH403" s="555" t="s">
        <v>4699</v>
      </c>
      <c r="CI403" s="408">
        <v>245.26281585544879</v>
      </c>
      <c r="CJ403" s="408">
        <v>226.22185859965518</v>
      </c>
      <c r="CK403" s="555" t="s">
        <v>4697</v>
      </c>
      <c r="CL403" s="59"/>
      <c r="CM403" s="8">
        <v>429.40425120590567</v>
      </c>
      <c r="CN403" s="8">
        <v>353.33024118958741</v>
      </c>
    </row>
    <row r="404" spans="1:92" x14ac:dyDescent="0.45">
      <c r="A404" s="9">
        <v>374</v>
      </c>
      <c r="B404" s="9" t="s">
        <v>740</v>
      </c>
      <c r="C404" s="57" t="s">
        <v>1878</v>
      </c>
      <c r="D404" s="63"/>
      <c r="E404" s="78" t="s">
        <v>2039</v>
      </c>
      <c r="F404" s="62" t="s">
        <v>2040</v>
      </c>
      <c r="G404" s="61" t="s">
        <v>2041</v>
      </c>
      <c r="H404" s="9"/>
      <c r="I404" s="60">
        <v>87.723301109719088</v>
      </c>
      <c r="J404" s="60">
        <v>116.17410146962798</v>
      </c>
      <c r="K404" s="60">
        <v>106.69050134965836</v>
      </c>
      <c r="L404" s="47">
        <v>976.63549718130105</v>
      </c>
      <c r="M404" s="47">
        <v>1057.3855299137565</v>
      </c>
      <c r="N404" s="47">
        <v>1126.7668178741972</v>
      </c>
      <c r="O404" s="59">
        <v>11.032736505502635</v>
      </c>
      <c r="P404" s="59">
        <v>73.664293341681002</v>
      </c>
      <c r="Q404" s="59">
        <v>44.059082699933754</v>
      </c>
      <c r="R404" s="58"/>
      <c r="S404" s="13" t="s">
        <v>173</v>
      </c>
      <c r="T404" s="8">
        <v>4.5089320443887635</v>
      </c>
      <c r="U404" s="13" t="s">
        <v>173</v>
      </c>
      <c r="V404" s="8">
        <v>3.7574433703239696</v>
      </c>
      <c r="W404" s="13" t="s">
        <v>173</v>
      </c>
      <c r="X404" s="8">
        <v>8.33</v>
      </c>
      <c r="Y404" s="62" t="s">
        <v>3529</v>
      </c>
      <c r="Z404" s="8">
        <v>16.351577694200842</v>
      </c>
      <c r="AA404" s="62" t="s">
        <v>52</v>
      </c>
      <c r="AB404" s="8">
        <v>23.359396706001203</v>
      </c>
      <c r="AC404" s="13" t="s">
        <v>173</v>
      </c>
      <c r="AD404" s="13" t="s">
        <v>52</v>
      </c>
      <c r="AE404" s="8">
        <v>6.6768832288290891</v>
      </c>
      <c r="AF404" s="8">
        <v>4.7</v>
      </c>
      <c r="AG404" s="62" t="s">
        <v>173</v>
      </c>
      <c r="AH404" s="62" t="s">
        <v>640</v>
      </c>
      <c r="AI404" s="8">
        <v>5.0615082541123746</v>
      </c>
      <c r="AJ404" s="8">
        <v>6.2</v>
      </c>
      <c r="AK404" s="13" t="s">
        <v>173</v>
      </c>
      <c r="AL404" s="13" t="s">
        <v>1521</v>
      </c>
      <c r="AM404" s="8">
        <v>3.4026564227969724</v>
      </c>
      <c r="AN404" s="8">
        <v>6</v>
      </c>
      <c r="AO404" s="51"/>
      <c r="AP404" s="76"/>
      <c r="AQ404" s="8"/>
      <c r="AR404" s="8"/>
      <c r="AS404" s="51"/>
      <c r="AT404" s="51"/>
      <c r="AU404" s="8"/>
      <c r="AV404" s="8"/>
      <c r="AW404" s="58"/>
      <c r="AX404" s="13" t="s">
        <v>173</v>
      </c>
      <c r="AY404" s="8">
        <v>3.8510072860658706</v>
      </c>
      <c r="AZ404" s="13" t="s">
        <v>173</v>
      </c>
      <c r="BA404" s="8">
        <v>1.2836690953552903</v>
      </c>
      <c r="BB404" s="62" t="s">
        <v>173</v>
      </c>
      <c r="BC404" s="8">
        <v>2.6666666666666998</v>
      </c>
      <c r="BD404" s="13" t="s">
        <v>52</v>
      </c>
      <c r="BE404" s="8">
        <v>75.126189437712625</v>
      </c>
      <c r="BF404" s="62" t="s">
        <v>52</v>
      </c>
      <c r="BG404" s="8">
        <v>1.0732312776816089</v>
      </c>
      <c r="BH404" s="62" t="s">
        <v>173</v>
      </c>
      <c r="BI404" s="62" t="s">
        <v>52</v>
      </c>
      <c r="BJ404" s="8">
        <v>3.9934863556252842</v>
      </c>
      <c r="BK404" s="8">
        <v>27.25</v>
      </c>
      <c r="BL404" s="62" t="s">
        <v>173</v>
      </c>
      <c r="BM404" s="62" t="s">
        <v>640</v>
      </c>
      <c r="BN404" s="8">
        <v>1.7946660280073892</v>
      </c>
      <c r="BO404" s="8">
        <v>38.5</v>
      </c>
      <c r="BP404" s="62" t="s">
        <v>173</v>
      </c>
      <c r="BQ404" s="13" t="s">
        <v>1521</v>
      </c>
      <c r="BR404" s="8">
        <v>1.4825074614755271</v>
      </c>
      <c r="BS404" s="8">
        <v>27.25</v>
      </c>
      <c r="BT404" s="51"/>
      <c r="BU404" s="74"/>
      <c r="BV404" s="8"/>
      <c r="BW404" s="8"/>
      <c r="BX404" s="55"/>
      <c r="BY404" s="76"/>
      <c r="BZ404" s="8"/>
      <c r="CA404" s="8"/>
      <c r="CB404" s="8"/>
      <c r="CC404" s="59"/>
      <c r="CD404" s="59"/>
      <c r="CE404" s="555"/>
      <c r="CF404" s="555"/>
      <c r="CG404" s="555"/>
      <c r="CH404" s="555"/>
      <c r="CI404" s="408"/>
      <c r="CJ404" s="408"/>
      <c r="CK404" s="7"/>
      <c r="CL404" s="8"/>
      <c r="CM404" s="8"/>
      <c r="CN404" s="8"/>
    </row>
    <row r="405" spans="1:92" x14ac:dyDescent="0.45">
      <c r="A405" s="9">
        <v>375</v>
      </c>
      <c r="B405" s="9" t="s">
        <v>739</v>
      </c>
      <c r="C405" s="57" t="s">
        <v>1878</v>
      </c>
      <c r="D405" s="63"/>
      <c r="E405" s="78" t="s">
        <v>2039</v>
      </c>
      <c r="F405" s="62" t="s">
        <v>2040</v>
      </c>
      <c r="G405" s="61" t="s">
        <v>2041</v>
      </c>
      <c r="H405" s="9"/>
      <c r="I405" s="60">
        <v>120.9159015296128</v>
      </c>
      <c r="J405" s="60">
        <v>150.94730190951663</v>
      </c>
      <c r="K405" s="60">
        <v>134.35100169956979</v>
      </c>
      <c r="L405" s="47">
        <v>1721.9341928184544</v>
      </c>
      <c r="M405" s="47">
        <v>1818.4433994558062</v>
      </c>
      <c r="N405" s="47">
        <v>1899.5309673655386</v>
      </c>
      <c r="O405" s="59">
        <v>17.574165578490923</v>
      </c>
      <c r="P405" s="59">
        <v>258.86819008639566</v>
      </c>
      <c r="Q405" s="59">
        <v>125.69503574333802</v>
      </c>
      <c r="R405" s="58"/>
      <c r="S405" s="55" t="s">
        <v>95</v>
      </c>
      <c r="T405" s="8">
        <v>9.7059449101321214</v>
      </c>
      <c r="U405" s="51" t="s">
        <v>56</v>
      </c>
      <c r="V405" s="8">
        <v>9.7199475334591625</v>
      </c>
      <c r="W405" s="51" t="s">
        <v>56</v>
      </c>
      <c r="X405" s="8">
        <v>10</v>
      </c>
      <c r="Y405" s="224" t="s">
        <v>82</v>
      </c>
      <c r="Z405" s="8">
        <v>66.294586825990905</v>
      </c>
      <c r="AA405" s="62" t="s">
        <v>52</v>
      </c>
      <c r="AB405" s="8">
        <v>31.65754681097463</v>
      </c>
      <c r="AC405" s="51" t="s">
        <v>56</v>
      </c>
      <c r="AD405" s="55" t="s">
        <v>82</v>
      </c>
      <c r="AE405" s="8">
        <v>14.730041601703425</v>
      </c>
      <c r="AF405" s="8">
        <v>7.8</v>
      </c>
      <c r="AG405" s="224" t="s">
        <v>95</v>
      </c>
      <c r="AH405" s="224" t="s">
        <v>82</v>
      </c>
      <c r="AI405" s="8">
        <v>13.834254382729096</v>
      </c>
      <c r="AJ405" s="8">
        <v>8.3000000000000007</v>
      </c>
      <c r="AK405" s="51" t="s">
        <v>56</v>
      </c>
      <c r="AL405" s="13" t="s">
        <v>52</v>
      </c>
      <c r="AM405" s="8">
        <v>13.527299474184987</v>
      </c>
      <c r="AN405" s="8">
        <v>4.0333333333333332</v>
      </c>
      <c r="AO405" s="51" t="s">
        <v>56</v>
      </c>
      <c r="AP405" s="224" t="s">
        <v>58</v>
      </c>
      <c r="AQ405" s="8">
        <v>13.351993377029757</v>
      </c>
      <c r="AR405" s="8">
        <v>6.0333333333333332</v>
      </c>
      <c r="AS405" s="51" t="s">
        <v>56</v>
      </c>
      <c r="AT405" s="51" t="s">
        <v>194</v>
      </c>
      <c r="AU405" s="8">
        <v>12.968598843555418</v>
      </c>
      <c r="AV405" s="8">
        <v>8.2999999999999989</v>
      </c>
      <c r="AW405" s="58"/>
      <c r="AX405" s="55" t="s">
        <v>95</v>
      </c>
      <c r="AY405" s="8">
        <v>8.5451522554478387</v>
      </c>
      <c r="AZ405" s="51" t="s">
        <v>56</v>
      </c>
      <c r="BA405" s="8">
        <v>2.8578600798274496</v>
      </c>
      <c r="BB405" s="57" t="s">
        <v>56</v>
      </c>
      <c r="BC405" s="8">
        <v>3</v>
      </c>
      <c r="BD405" s="13" t="s">
        <v>52</v>
      </c>
      <c r="BE405" s="8">
        <v>103.17393679252281</v>
      </c>
      <c r="BF405" s="224" t="s">
        <v>82</v>
      </c>
      <c r="BG405" s="8">
        <v>1.561508415887058</v>
      </c>
      <c r="BH405" s="57" t="s">
        <v>56</v>
      </c>
      <c r="BI405" s="224" t="s">
        <v>82</v>
      </c>
      <c r="BJ405" s="8">
        <v>7.1522619484805912</v>
      </c>
      <c r="BK405" s="8">
        <v>19.333333333333332</v>
      </c>
      <c r="BL405" s="57" t="s">
        <v>56</v>
      </c>
      <c r="BM405" s="62" t="s">
        <v>52</v>
      </c>
      <c r="BN405" s="8">
        <v>6.9804385748697246</v>
      </c>
      <c r="BO405" s="8">
        <v>24.333333333333332</v>
      </c>
      <c r="BP405" s="57" t="s">
        <v>56</v>
      </c>
      <c r="BQ405" s="55" t="s">
        <v>58</v>
      </c>
      <c r="BR405" s="8">
        <v>6.8679989645362705</v>
      </c>
      <c r="BS405" s="8">
        <v>16</v>
      </c>
      <c r="BT405" s="51" t="s">
        <v>56</v>
      </c>
      <c r="BU405" s="57" t="s">
        <v>194</v>
      </c>
      <c r="BV405" s="8">
        <v>6.3623201976679713</v>
      </c>
      <c r="BW405" s="8">
        <v>21</v>
      </c>
      <c r="BX405" s="55" t="s">
        <v>95</v>
      </c>
      <c r="BY405" s="224" t="s">
        <v>82</v>
      </c>
      <c r="BZ405" s="8">
        <v>5.7618780777331002</v>
      </c>
      <c r="CA405" s="8">
        <v>28.5</v>
      </c>
      <c r="CB405" s="8"/>
      <c r="CC405" s="59" t="s">
        <v>4702</v>
      </c>
      <c r="CD405" s="59" t="s">
        <v>4703</v>
      </c>
      <c r="CE405" s="555">
        <v>108.69208094253207</v>
      </c>
      <c r="CF405" s="555">
        <v>96.87091756652616</v>
      </c>
      <c r="CG405" s="555"/>
      <c r="CH405" s="555"/>
      <c r="CI405" s="408"/>
      <c r="CJ405" s="408"/>
      <c r="CK405" s="555"/>
      <c r="CL405" s="59"/>
      <c r="CM405" s="8"/>
      <c r="CN405" s="8"/>
    </row>
    <row r="406" spans="1:92" x14ac:dyDescent="0.45">
      <c r="A406" s="9">
        <v>376</v>
      </c>
      <c r="B406" s="9" t="s">
        <v>297</v>
      </c>
      <c r="C406" s="57" t="s">
        <v>1878</v>
      </c>
      <c r="D406" s="63"/>
      <c r="E406" s="78" t="s">
        <v>2039</v>
      </c>
      <c r="F406" s="62" t="s">
        <v>2040</v>
      </c>
      <c r="G406" s="61" t="s">
        <v>2041</v>
      </c>
      <c r="H406" s="9"/>
      <c r="I406" s="60">
        <v>214.96160271931166</v>
      </c>
      <c r="J406" s="60">
        <v>192.04290242938504</v>
      </c>
      <c r="K406" s="60">
        <v>162.01150204948121</v>
      </c>
      <c r="L406" s="47">
        <v>3791.6910742662963</v>
      </c>
      <c r="M406" s="47">
        <v>3549.7954956369185</v>
      </c>
      <c r="N406" s="47">
        <v>3367.4382775942627</v>
      </c>
      <c r="O406" s="59">
        <v>26.098851081749004</v>
      </c>
      <c r="P406" s="59">
        <v>709.50864121963343</v>
      </c>
      <c r="Q406" s="59">
        <v>422.87468412569962</v>
      </c>
      <c r="R406" s="58"/>
      <c r="S406" s="55" t="s">
        <v>95</v>
      </c>
      <c r="T406" s="8">
        <v>16.477235395790437</v>
      </c>
      <c r="U406" s="55" t="s">
        <v>95</v>
      </c>
      <c r="V406" s="8">
        <v>14.979304905264033</v>
      </c>
      <c r="W406" s="51" t="s">
        <v>51</v>
      </c>
      <c r="X406" s="8">
        <v>11.111000000000001</v>
      </c>
      <c r="Y406" s="78" t="s">
        <v>79</v>
      </c>
      <c r="Z406" s="8">
        <v>151.47312190351815</v>
      </c>
      <c r="AA406" s="62" t="s">
        <v>52</v>
      </c>
      <c r="AB406" s="8">
        <v>55.168972108399345</v>
      </c>
      <c r="AC406" s="51" t="s">
        <v>51</v>
      </c>
      <c r="AD406" s="51" t="s">
        <v>1527</v>
      </c>
      <c r="AE406" s="8">
        <v>27.185435826169172</v>
      </c>
      <c r="AF406" s="8">
        <v>7.1000000000000005</v>
      </c>
      <c r="AG406" s="224" t="s">
        <v>95</v>
      </c>
      <c r="AH406" s="57" t="s">
        <v>1527</v>
      </c>
      <c r="AI406" s="8">
        <v>26.217671433399893</v>
      </c>
      <c r="AJ406" s="8">
        <v>8.1000000000000014</v>
      </c>
      <c r="AK406" s="51" t="s">
        <v>51</v>
      </c>
      <c r="AL406" s="55" t="s">
        <v>82</v>
      </c>
      <c r="AM406" s="8">
        <v>24.673821671594855</v>
      </c>
      <c r="AN406" s="8">
        <v>7.3</v>
      </c>
      <c r="AO406" s="55" t="s">
        <v>95</v>
      </c>
      <c r="AP406" s="224" t="s">
        <v>82</v>
      </c>
      <c r="AQ406" s="8">
        <v>24.031981017756681</v>
      </c>
      <c r="AR406" s="8">
        <v>8.3000000000000007</v>
      </c>
      <c r="AS406" s="51" t="s">
        <v>51</v>
      </c>
      <c r="AT406" s="69" t="s">
        <v>79</v>
      </c>
      <c r="AU406" s="8">
        <v>22.027967251741781</v>
      </c>
      <c r="AV406" s="8">
        <v>12.6</v>
      </c>
      <c r="AW406" s="58"/>
      <c r="AX406" s="55" t="s">
        <v>95</v>
      </c>
      <c r="AY406" s="8">
        <v>14.413604009685049</v>
      </c>
      <c r="AZ406" s="51" t="s">
        <v>51</v>
      </c>
      <c r="BA406" s="8">
        <v>5.5301015036318928</v>
      </c>
      <c r="BB406" s="57" t="s">
        <v>51</v>
      </c>
      <c r="BC406" s="8">
        <v>3.5</v>
      </c>
      <c r="BD406" s="51" t="s">
        <v>180</v>
      </c>
      <c r="BE406" s="8">
        <v>185.43705513316939</v>
      </c>
      <c r="BF406" s="57" t="s">
        <v>1527</v>
      </c>
      <c r="BG406" s="8">
        <v>3.3734010024212622</v>
      </c>
      <c r="BH406" s="57" t="s">
        <v>51</v>
      </c>
      <c r="BI406" s="57" t="s">
        <v>1527</v>
      </c>
      <c r="BJ406" s="8">
        <v>16.202808422529259</v>
      </c>
      <c r="BK406" s="8">
        <v>15.285714285714286</v>
      </c>
      <c r="BL406" s="57" t="s">
        <v>51</v>
      </c>
      <c r="BM406" s="57" t="s">
        <v>180</v>
      </c>
      <c r="BN406" s="8">
        <v>14.722427601491471</v>
      </c>
      <c r="BO406" s="8">
        <v>19.571428571428573</v>
      </c>
      <c r="BP406" s="57" t="s">
        <v>51</v>
      </c>
      <c r="BQ406" s="55" t="s">
        <v>82</v>
      </c>
      <c r="BR406" s="8">
        <v>14.287457103950475</v>
      </c>
      <c r="BS406" s="8">
        <v>16.714285714285715</v>
      </c>
      <c r="BT406" s="51" t="s">
        <v>51</v>
      </c>
      <c r="BU406" s="62" t="s">
        <v>52</v>
      </c>
      <c r="BV406" s="8">
        <v>13.964027827164582</v>
      </c>
      <c r="BW406" s="8">
        <v>21</v>
      </c>
      <c r="BX406" s="51" t="s">
        <v>51</v>
      </c>
      <c r="BY406" s="78" t="s">
        <v>79</v>
      </c>
      <c r="BZ406" s="8">
        <v>13.865719316201371</v>
      </c>
      <c r="CA406" s="8">
        <v>19.571428571428573</v>
      </c>
      <c r="CB406" s="8"/>
      <c r="CC406" s="59" t="s">
        <v>4707</v>
      </c>
      <c r="CD406" s="59" t="s">
        <v>4708</v>
      </c>
      <c r="CE406" s="555">
        <v>116.16723930807404</v>
      </c>
      <c r="CF406" s="555">
        <v>105.08957842738666</v>
      </c>
      <c r="CG406" s="555" t="s">
        <v>4705</v>
      </c>
      <c r="CH406" s="555" t="s">
        <v>4706</v>
      </c>
      <c r="CI406" s="408">
        <v>239.74824379710827</v>
      </c>
      <c r="CJ406" s="408">
        <v>220.8045821791157</v>
      </c>
      <c r="CK406" s="555" t="s">
        <v>4704</v>
      </c>
      <c r="CL406" s="59"/>
      <c r="CM406" s="8">
        <v>422.87468412569962</v>
      </c>
      <c r="CN406" s="8">
        <v>351.28034372565247</v>
      </c>
    </row>
    <row r="407" spans="1:92" x14ac:dyDescent="0.45">
      <c r="A407" s="9">
        <v>377</v>
      </c>
      <c r="B407" s="9" t="s">
        <v>735</v>
      </c>
      <c r="C407" s="54" t="s">
        <v>1806</v>
      </c>
      <c r="D407" s="63"/>
      <c r="E407" s="56" t="s">
        <v>1988</v>
      </c>
      <c r="F407" s="62" t="s">
        <v>1989</v>
      </c>
      <c r="G407" s="224"/>
      <c r="H407" s="9"/>
      <c r="I407" s="60">
        <v>153.31820193950904</v>
      </c>
      <c r="J407" s="60">
        <v>256.05720323918007</v>
      </c>
      <c r="K407" s="60">
        <v>162.01150204948121</v>
      </c>
      <c r="L407" s="47">
        <v>3122.7350684400017</v>
      </c>
      <c r="M407" s="47">
        <v>3432.8200833669371</v>
      </c>
      <c r="N407" s="47">
        <v>3702.9151779068284</v>
      </c>
      <c r="O407" s="59">
        <v>33.024982315911494</v>
      </c>
      <c r="P407" s="59">
        <v>571.82250899308656</v>
      </c>
      <c r="Q407" s="59">
        <v>392.31050464568881</v>
      </c>
      <c r="R407" s="58"/>
      <c r="S407" s="53" t="s">
        <v>53</v>
      </c>
      <c r="T407" s="8">
        <v>12.498865145463178</v>
      </c>
      <c r="U407" s="50" t="s">
        <v>41</v>
      </c>
      <c r="V407" s="8">
        <v>13.376567266271833</v>
      </c>
      <c r="W407" s="13" t="s">
        <v>1539</v>
      </c>
      <c r="X407" s="8">
        <v>20</v>
      </c>
      <c r="Y407" s="56" t="s">
        <v>3558</v>
      </c>
      <c r="Z407" s="8">
        <v>108.32274135765633</v>
      </c>
      <c r="AA407" s="54" t="s">
        <v>87</v>
      </c>
      <c r="AB407" s="8">
        <v>40.430835288567579</v>
      </c>
      <c r="AC407" s="50" t="s">
        <v>41</v>
      </c>
      <c r="AD407" s="50" t="s">
        <v>87</v>
      </c>
      <c r="AE407" s="8">
        <v>17.314846788504759</v>
      </c>
      <c r="AF407" s="8">
        <v>15.8</v>
      </c>
      <c r="AG407" s="54" t="s">
        <v>41</v>
      </c>
      <c r="AH407" s="56" t="s">
        <v>187</v>
      </c>
      <c r="AI407" s="8">
        <v>16.994494085430944</v>
      </c>
      <c r="AJ407" s="8">
        <v>17</v>
      </c>
      <c r="AK407" s="50" t="s">
        <v>41</v>
      </c>
      <c r="AL407" s="49" t="s">
        <v>1469</v>
      </c>
      <c r="AM407" s="8">
        <v>16.796883689088727</v>
      </c>
      <c r="AN407" s="8">
        <v>17.2</v>
      </c>
      <c r="AO407" s="13" t="s">
        <v>1539</v>
      </c>
      <c r="AP407" s="54" t="s">
        <v>87</v>
      </c>
      <c r="AQ407" s="8">
        <v>16.624725449805904</v>
      </c>
      <c r="AR407" s="8">
        <v>7.3999999999999995</v>
      </c>
      <c r="AS407" s="13" t="s">
        <v>1539</v>
      </c>
      <c r="AT407" s="53" t="s">
        <v>187</v>
      </c>
      <c r="AU407" s="8">
        <v>16.08776610726914</v>
      </c>
      <c r="AV407" s="8">
        <v>8.6</v>
      </c>
      <c r="AW407" s="58"/>
      <c r="AX407" s="50" t="s">
        <v>41</v>
      </c>
      <c r="AY407" s="8">
        <v>10.567055801025365</v>
      </c>
      <c r="AZ407" s="50" t="s">
        <v>41</v>
      </c>
      <c r="BA407" s="8">
        <v>5.2835279005126825</v>
      </c>
      <c r="BB407" s="62" t="s">
        <v>1539</v>
      </c>
      <c r="BC407" s="8">
        <v>5</v>
      </c>
      <c r="BD407" s="53" t="s">
        <v>5565</v>
      </c>
      <c r="BE407" s="8">
        <v>150.48524689102132</v>
      </c>
      <c r="BF407" s="54" t="s">
        <v>87</v>
      </c>
      <c r="BG407" s="8">
        <v>2.1925126820512189</v>
      </c>
      <c r="BH407" s="62" t="s">
        <v>1539</v>
      </c>
      <c r="BI407" s="54" t="s">
        <v>87</v>
      </c>
      <c r="BJ407" s="8">
        <v>11.879204079290995</v>
      </c>
      <c r="BK407" s="8">
        <v>12</v>
      </c>
      <c r="BL407" s="62" t="s">
        <v>1539</v>
      </c>
      <c r="BM407" s="56" t="s">
        <v>187</v>
      </c>
      <c r="BN407" s="8">
        <v>11.277110723757716</v>
      </c>
      <c r="BO407" s="8">
        <v>16</v>
      </c>
      <c r="BP407" s="62" t="s">
        <v>1539</v>
      </c>
      <c r="BQ407" s="49" t="s">
        <v>1469</v>
      </c>
      <c r="BR407" s="8">
        <v>10.731196464278252</v>
      </c>
      <c r="BS407" s="8">
        <v>17</v>
      </c>
      <c r="BT407" s="50" t="s">
        <v>41</v>
      </c>
      <c r="BU407" s="54" t="s">
        <v>87</v>
      </c>
      <c r="BV407" s="8">
        <v>10.296774405395482</v>
      </c>
      <c r="BW407" s="8">
        <v>23</v>
      </c>
      <c r="BX407" s="50" t="s">
        <v>41</v>
      </c>
      <c r="BY407" s="56" t="s">
        <v>187</v>
      </c>
      <c r="BZ407" s="8">
        <v>9.9674543195613481</v>
      </c>
      <c r="CA407" s="8">
        <v>31</v>
      </c>
      <c r="CB407" s="8"/>
      <c r="CC407" s="59" t="s">
        <v>4712</v>
      </c>
      <c r="CD407" s="59" t="s">
        <v>4713</v>
      </c>
      <c r="CE407" s="555">
        <v>149.18562119288006</v>
      </c>
      <c r="CF407" s="555">
        <v>135.02787073307229</v>
      </c>
      <c r="CG407" s="555" t="s">
        <v>4710</v>
      </c>
      <c r="CH407" s="555" t="s">
        <v>4711</v>
      </c>
      <c r="CI407" s="408">
        <v>299.85233364912301</v>
      </c>
      <c r="CJ407" s="408">
        <v>274.40735352285708</v>
      </c>
      <c r="CK407" s="555" t="s">
        <v>4709</v>
      </c>
      <c r="CL407" s="59"/>
      <c r="CM407" s="8">
        <v>392.31050464568881</v>
      </c>
      <c r="CN407" s="8">
        <v>324.96912174579614</v>
      </c>
    </row>
    <row r="408" spans="1:92" x14ac:dyDescent="0.45">
      <c r="A408" s="9">
        <v>378</v>
      </c>
      <c r="B408" s="9" t="s">
        <v>732</v>
      </c>
      <c r="C408" s="247" t="s">
        <v>1799</v>
      </c>
      <c r="D408" s="63"/>
      <c r="E408" s="56" t="s">
        <v>1922</v>
      </c>
      <c r="F408" s="247" t="s">
        <v>1799</v>
      </c>
      <c r="G408" s="224"/>
      <c r="H408" s="9"/>
      <c r="I408" s="60">
        <v>153.31820193950904</v>
      </c>
      <c r="J408" s="60">
        <v>256.05720323918007</v>
      </c>
      <c r="K408" s="60">
        <v>162.01150204948121</v>
      </c>
      <c r="L408" s="47">
        <v>3122.7350684400017</v>
      </c>
      <c r="M408" s="47">
        <v>3432.8200833669371</v>
      </c>
      <c r="N408" s="47">
        <v>3702.9151779068284</v>
      </c>
      <c r="O408" s="59">
        <v>33.024982315911494</v>
      </c>
      <c r="P408" s="59">
        <v>606.61352645103534</v>
      </c>
      <c r="Q408" s="59">
        <v>384.7682513143385</v>
      </c>
      <c r="R408" s="58"/>
      <c r="S408" s="53" t="s">
        <v>53</v>
      </c>
      <c r="T408" s="8">
        <v>12.498865145463178</v>
      </c>
      <c r="U408" s="72" t="s">
        <v>109</v>
      </c>
      <c r="V408" s="8">
        <v>11.332324573745046</v>
      </c>
      <c r="W408" s="13" t="s">
        <v>1539</v>
      </c>
      <c r="X408" s="8">
        <v>20</v>
      </c>
      <c r="Y408" s="247" t="s">
        <v>132</v>
      </c>
      <c r="Z408" s="8">
        <v>120.58819751281705</v>
      </c>
      <c r="AA408" s="247" t="s">
        <v>132</v>
      </c>
      <c r="AB408" s="8">
        <v>38.899418552521624</v>
      </c>
      <c r="AC408" s="13" t="s">
        <v>1539</v>
      </c>
      <c r="AD408" s="72" t="s">
        <v>132</v>
      </c>
      <c r="AE408" s="8">
        <v>18.368322521667722</v>
      </c>
      <c r="AF408" s="8">
        <v>8.1999999999999993</v>
      </c>
      <c r="AG408" s="247" t="s">
        <v>109</v>
      </c>
      <c r="AH408" s="247" t="s">
        <v>132</v>
      </c>
      <c r="AI408" s="8">
        <v>17.106513177407709</v>
      </c>
      <c r="AJ408" s="8">
        <v>14.8</v>
      </c>
      <c r="AK408" s="13" t="s">
        <v>1539</v>
      </c>
      <c r="AL408" s="53" t="s">
        <v>187</v>
      </c>
      <c r="AM408" s="8">
        <v>16.08776610726914</v>
      </c>
      <c r="AN408" s="8">
        <v>8.6</v>
      </c>
      <c r="AO408" s="13" t="s">
        <v>1539</v>
      </c>
      <c r="AP408" s="78" t="s">
        <v>79</v>
      </c>
      <c r="AQ408" s="8">
        <v>15.902849255461447</v>
      </c>
      <c r="AR408" s="8">
        <v>8.6999999999999993</v>
      </c>
      <c r="AS408" s="72" t="s">
        <v>109</v>
      </c>
      <c r="AT408" s="53" t="s">
        <v>187</v>
      </c>
      <c r="AU408" s="8">
        <v>15.849403873057456</v>
      </c>
      <c r="AV408" s="8">
        <v>15.200000000000001</v>
      </c>
      <c r="AW408" s="58"/>
      <c r="AX408" s="53" t="s">
        <v>53</v>
      </c>
      <c r="AY408" s="8">
        <v>9.9691148134612781</v>
      </c>
      <c r="AZ408" s="72" t="s">
        <v>109</v>
      </c>
      <c r="BA408" s="8">
        <v>4.6855869129485965</v>
      </c>
      <c r="BB408" s="62" t="s">
        <v>1539</v>
      </c>
      <c r="BC408" s="8">
        <v>5</v>
      </c>
      <c r="BD408" s="72" t="s">
        <v>132</v>
      </c>
      <c r="BE408" s="8">
        <v>156.46465676666216</v>
      </c>
      <c r="BF408" s="247" t="s">
        <v>132</v>
      </c>
      <c r="BG408" s="8">
        <v>2.0861954235554956</v>
      </c>
      <c r="BH408" s="62" t="s">
        <v>1539</v>
      </c>
      <c r="BI408" s="247" t="s">
        <v>132</v>
      </c>
      <c r="BJ408" s="8">
        <v>11.650823840985268</v>
      </c>
      <c r="BK408" s="8">
        <v>16</v>
      </c>
      <c r="BL408" s="62" t="s">
        <v>1539</v>
      </c>
      <c r="BM408" s="56" t="s">
        <v>187</v>
      </c>
      <c r="BN408" s="8">
        <v>11.277110723757716</v>
      </c>
      <c r="BO408" s="8">
        <v>16</v>
      </c>
      <c r="BP408" s="62" t="s">
        <v>1539</v>
      </c>
      <c r="BQ408" s="69" t="s">
        <v>79</v>
      </c>
      <c r="BR408" s="8">
        <v>10.467398969764684</v>
      </c>
      <c r="BS408" s="8">
        <v>14</v>
      </c>
      <c r="BT408" s="72" t="s">
        <v>109</v>
      </c>
      <c r="BU408" s="247" t="s">
        <v>132</v>
      </c>
      <c r="BV408" s="8">
        <v>9.581685940487743</v>
      </c>
      <c r="BW408" s="8">
        <v>31</v>
      </c>
      <c r="BX408" s="72" t="s">
        <v>109</v>
      </c>
      <c r="BY408" s="56" t="s">
        <v>187</v>
      </c>
      <c r="BZ408" s="8">
        <v>9.3888017509509432</v>
      </c>
      <c r="CA408" s="8">
        <v>31</v>
      </c>
      <c r="CB408" s="8"/>
      <c r="CC408" s="59" t="s">
        <v>4715</v>
      </c>
      <c r="CD408" s="59" t="s">
        <v>4713</v>
      </c>
      <c r="CE408" s="555">
        <v>146.43127721842427</v>
      </c>
      <c r="CF408" s="555">
        <v>132.52360045200922</v>
      </c>
      <c r="CG408" s="555" t="s">
        <v>4714</v>
      </c>
      <c r="CH408" s="555" t="s">
        <v>4711</v>
      </c>
      <c r="CI408" s="408">
        <v>294.16467812586382</v>
      </c>
      <c r="CJ408" s="408">
        <v>269.17360159411794</v>
      </c>
      <c r="CK408" s="555" t="s">
        <v>4709</v>
      </c>
      <c r="CL408" s="59"/>
      <c r="CM408" s="8">
        <v>384.7682513143385</v>
      </c>
      <c r="CN408" s="8">
        <v>318.76528432284942</v>
      </c>
    </row>
    <row r="409" spans="1:92" x14ac:dyDescent="0.45">
      <c r="A409" s="9">
        <v>379</v>
      </c>
      <c r="B409" s="9" t="s">
        <v>729</v>
      </c>
      <c r="C409" s="57" t="s">
        <v>1787</v>
      </c>
      <c r="D409" s="63"/>
      <c r="E409" s="56" t="s">
        <v>2042</v>
      </c>
      <c r="F409" s="62" t="s">
        <v>2043</v>
      </c>
      <c r="G409" s="61" t="s">
        <v>1801</v>
      </c>
      <c r="H409" s="9"/>
      <c r="I409" s="60">
        <v>124.86740157960016</v>
      </c>
      <c r="J409" s="60">
        <v>237.0900029992408</v>
      </c>
      <c r="K409" s="60">
        <v>162.01150204948121</v>
      </c>
      <c r="L409" s="47">
        <v>2447.2515920509591</v>
      </c>
      <c r="M409" s="47">
        <v>2844.0601466530811</v>
      </c>
      <c r="N409" s="47">
        <v>3207.3540444959417</v>
      </c>
      <c r="O409" s="59">
        <v>31.047523133125328</v>
      </c>
      <c r="P409" s="59">
        <v>433.26510298114391</v>
      </c>
      <c r="Q409" s="59">
        <v>292.04082210574842</v>
      </c>
      <c r="R409" s="58"/>
      <c r="S409" s="53" t="s">
        <v>53</v>
      </c>
      <c r="T409" s="8">
        <v>10.365055118470012</v>
      </c>
      <c r="U409" s="51" t="s">
        <v>56</v>
      </c>
      <c r="V409" s="8">
        <v>9.9909075368868674</v>
      </c>
      <c r="W409" s="13" t="s">
        <v>1539</v>
      </c>
      <c r="X409" s="8">
        <v>20</v>
      </c>
      <c r="Y409" s="62" t="s">
        <v>112</v>
      </c>
      <c r="Z409" s="8">
        <v>94.65055118470012</v>
      </c>
      <c r="AA409" s="57" t="s">
        <v>180</v>
      </c>
      <c r="AB409" s="8">
        <v>28.118681832503732</v>
      </c>
      <c r="AC409" s="51" t="s">
        <v>56</v>
      </c>
      <c r="AD409" s="13" t="s">
        <v>112</v>
      </c>
      <c r="AE409" s="8">
        <v>13.954900721819039</v>
      </c>
      <c r="AF409" s="8">
        <v>14.299999999999999</v>
      </c>
      <c r="AG409" s="57" t="s">
        <v>56</v>
      </c>
      <c r="AH409" s="56" t="s">
        <v>187</v>
      </c>
      <c r="AI409" s="8">
        <v>13.807979303073731</v>
      </c>
      <c r="AJ409" s="8">
        <v>14</v>
      </c>
      <c r="AK409" s="13" t="s">
        <v>1539</v>
      </c>
      <c r="AL409" s="13" t="s">
        <v>112</v>
      </c>
      <c r="AM409" s="8">
        <v>13.737559586400689</v>
      </c>
      <c r="AN409" s="8">
        <v>8.9</v>
      </c>
      <c r="AO409" s="51" t="s">
        <v>56</v>
      </c>
      <c r="AP409" s="57" t="s">
        <v>180</v>
      </c>
      <c r="AQ409" s="8">
        <v>13.698861370081229</v>
      </c>
      <c r="AR409" s="8">
        <v>13.2</v>
      </c>
      <c r="AS409" s="13" t="s">
        <v>1539</v>
      </c>
      <c r="AT409" s="53" t="s">
        <v>187</v>
      </c>
      <c r="AU409" s="8">
        <v>13.490803516277456</v>
      </c>
      <c r="AV409" s="8">
        <v>8.6</v>
      </c>
      <c r="AW409" s="58"/>
      <c r="AX409" s="53" t="s">
        <v>53</v>
      </c>
      <c r="AY409" s="8">
        <v>8.3047429924066094</v>
      </c>
      <c r="AZ409" s="51" t="s">
        <v>56</v>
      </c>
      <c r="BA409" s="8">
        <v>2.934914330802203</v>
      </c>
      <c r="BB409" s="62" t="s">
        <v>1539</v>
      </c>
      <c r="BC409" s="8">
        <v>5</v>
      </c>
      <c r="BD409" s="53" t="s">
        <v>5566</v>
      </c>
      <c r="BE409" s="8">
        <v>122.74571654011015</v>
      </c>
      <c r="BF409" s="57" t="s">
        <v>180</v>
      </c>
      <c r="BG409" s="8">
        <v>1.6636343162353375</v>
      </c>
      <c r="BH409" s="62" t="s">
        <v>1539</v>
      </c>
      <c r="BI409" s="57" t="s">
        <v>180</v>
      </c>
      <c r="BJ409" s="8">
        <v>9.4062518563409405</v>
      </c>
      <c r="BK409" s="8">
        <v>14</v>
      </c>
      <c r="BL409" s="62" t="s">
        <v>1539</v>
      </c>
      <c r="BM409" s="56" t="s">
        <v>187</v>
      </c>
      <c r="BN409" s="8">
        <v>9.3700180121325722</v>
      </c>
      <c r="BO409" s="8">
        <v>16</v>
      </c>
      <c r="BP409" s="62" t="s">
        <v>1539</v>
      </c>
      <c r="BQ409" s="13" t="s">
        <v>112</v>
      </c>
      <c r="BR409" s="8">
        <v>8.9254074296699155</v>
      </c>
      <c r="BS409" s="8">
        <v>17</v>
      </c>
      <c r="BT409" s="51" t="s">
        <v>56</v>
      </c>
      <c r="BU409" s="57" t="s">
        <v>180</v>
      </c>
      <c r="BV409" s="8">
        <v>7.5761488701181463</v>
      </c>
      <c r="BW409" s="8">
        <v>22.666666666666668</v>
      </c>
      <c r="BX409" s="51" t="s">
        <v>56</v>
      </c>
      <c r="BY409" s="56" t="s">
        <v>187</v>
      </c>
      <c r="BZ409" s="8">
        <v>7.543022108083278</v>
      </c>
      <c r="CA409" s="8">
        <v>26</v>
      </c>
      <c r="CB409" s="8"/>
      <c r="CC409" s="59" t="s">
        <v>4717</v>
      </c>
      <c r="CD409" s="59" t="s">
        <v>4718</v>
      </c>
      <c r="CE409" s="555">
        <v>157.39495128580987</v>
      </c>
      <c r="CF409" s="555">
        <v>141.71123211646795</v>
      </c>
      <c r="CG409" s="555" t="s">
        <v>4716</v>
      </c>
      <c r="CH409" s="555"/>
      <c r="CI409" s="408">
        <v>292.04082210574842</v>
      </c>
      <c r="CJ409" s="408">
        <v>237.36701951829468</v>
      </c>
      <c r="CK409" s="555"/>
      <c r="CL409" s="59"/>
      <c r="CM409" s="8"/>
      <c r="CN409" s="8"/>
    </row>
    <row r="410" spans="1:92" x14ac:dyDescent="0.45">
      <c r="A410" s="9">
        <v>380</v>
      </c>
      <c r="B410" s="9" t="s">
        <v>176</v>
      </c>
      <c r="C410" s="224" t="s">
        <v>1879</v>
      </c>
      <c r="D410" s="63"/>
      <c r="E410" s="245" t="s">
        <v>2044</v>
      </c>
      <c r="F410" s="56" t="s">
        <v>2045</v>
      </c>
      <c r="G410" s="224"/>
      <c r="H410" s="9"/>
      <c r="I410" s="60">
        <v>192.04290242938504</v>
      </c>
      <c r="J410" s="60">
        <v>206.26830260933949</v>
      </c>
      <c r="K410" s="60">
        <v>162.01150204948121</v>
      </c>
      <c r="L410" s="47">
        <v>3510.6491814381343</v>
      </c>
      <c r="M410" s="47">
        <v>3453.4332770769711</v>
      </c>
      <c r="N410" s="47">
        <v>3408.3326824309893</v>
      </c>
      <c r="O410" s="59">
        <v>27.70151959595583</v>
      </c>
      <c r="P410" s="59">
        <v>623.2764571500694</v>
      </c>
      <c r="Q410" s="59">
        <v>403.13306689687732</v>
      </c>
      <c r="R410" s="58"/>
      <c r="S410" s="12" t="s">
        <v>161</v>
      </c>
      <c r="T410" s="8">
        <v>20.204290242938505</v>
      </c>
      <c r="U410" s="64" t="s">
        <v>253</v>
      </c>
      <c r="V410" s="8">
        <v>15.827088974915721</v>
      </c>
      <c r="W410" s="55" t="s">
        <v>95</v>
      </c>
      <c r="X410" s="8">
        <v>9.0909999999999993</v>
      </c>
      <c r="Y410" s="76" t="s">
        <v>175</v>
      </c>
      <c r="Z410" s="8">
        <v>127.74831560339412</v>
      </c>
      <c r="AA410" s="246" t="s">
        <v>222</v>
      </c>
      <c r="AB410" s="8">
        <v>40.425604672788552</v>
      </c>
      <c r="AC410" s="64" t="s">
        <v>253</v>
      </c>
      <c r="AD410" s="55" t="s">
        <v>82</v>
      </c>
      <c r="AE410" s="8">
        <v>22.499720818242118</v>
      </c>
      <c r="AF410" s="8">
        <v>9.0500000000000007</v>
      </c>
      <c r="AG410" s="76" t="s">
        <v>253</v>
      </c>
      <c r="AH410" s="76" t="s">
        <v>175</v>
      </c>
      <c r="AI410" s="8">
        <v>22.331785388829296</v>
      </c>
      <c r="AJ410" s="8">
        <v>10.15</v>
      </c>
      <c r="AK410" s="55" t="s">
        <v>95</v>
      </c>
      <c r="AL410" s="55" t="s">
        <v>82</v>
      </c>
      <c r="AM410" s="8">
        <v>21.546820745354999</v>
      </c>
      <c r="AN410" s="8">
        <v>8.3000000000000007</v>
      </c>
      <c r="AO410" s="55" t="s">
        <v>95</v>
      </c>
      <c r="AP410" s="76" t="s">
        <v>175</v>
      </c>
      <c r="AQ410" s="8">
        <v>21.47699579552901</v>
      </c>
      <c r="AR410" s="8">
        <v>9.4</v>
      </c>
      <c r="AS410" s="12" t="s">
        <v>161</v>
      </c>
      <c r="AT410" s="64" t="s">
        <v>175</v>
      </c>
      <c r="AU410" s="8">
        <v>20.487243289094661</v>
      </c>
      <c r="AV410" s="8">
        <v>10.718181818181819</v>
      </c>
      <c r="AW410" s="58"/>
      <c r="AX410" s="12" t="s">
        <v>161</v>
      </c>
      <c r="AY410" s="8">
        <v>20.972461852656046</v>
      </c>
      <c r="AZ410" s="64" t="s">
        <v>253</v>
      </c>
      <c r="BA410" s="8">
        <v>6.9917385557968137</v>
      </c>
      <c r="BB410" s="76" t="s">
        <v>253</v>
      </c>
      <c r="BC410" s="8">
        <v>3</v>
      </c>
      <c r="BD410" s="64" t="s">
        <v>175</v>
      </c>
      <c r="BE410" s="8">
        <v>165.77281028441237</v>
      </c>
      <c r="BF410" s="76" t="s">
        <v>175</v>
      </c>
      <c r="BG410" s="8">
        <v>2.7628801714068727</v>
      </c>
      <c r="BH410" s="76" t="s">
        <v>253</v>
      </c>
      <c r="BI410" s="76" t="s">
        <v>175</v>
      </c>
      <c r="BJ410" s="8">
        <v>14.552741971445172</v>
      </c>
      <c r="BK410" s="8">
        <v>21</v>
      </c>
      <c r="BL410" s="76" t="s">
        <v>253</v>
      </c>
      <c r="BM410" s="224" t="s">
        <v>82</v>
      </c>
      <c r="BN410" s="8">
        <v>13.654965053191546</v>
      </c>
      <c r="BO410" s="8">
        <v>19.333333333333332</v>
      </c>
      <c r="BP410" s="76" t="s">
        <v>253</v>
      </c>
      <c r="BQ410" s="49" t="s">
        <v>222</v>
      </c>
      <c r="BR410" s="8">
        <v>12.650602747382694</v>
      </c>
      <c r="BS410" s="8">
        <v>21</v>
      </c>
      <c r="BT410" s="12" t="s">
        <v>161</v>
      </c>
      <c r="BU410" s="76" t="s">
        <v>175</v>
      </c>
      <c r="BV410" s="8">
        <v>12.112820284224931</v>
      </c>
      <c r="BW410" s="8">
        <v>31</v>
      </c>
      <c r="BX410" s="12" t="s">
        <v>161</v>
      </c>
      <c r="BY410" s="224" t="s">
        <v>82</v>
      </c>
      <c r="BZ410" s="8">
        <v>11.510936297828376</v>
      </c>
      <c r="CA410" s="8">
        <v>28.5</v>
      </c>
      <c r="CB410" s="8"/>
      <c r="CC410" s="59" t="s">
        <v>4722</v>
      </c>
      <c r="CD410" s="59" t="s">
        <v>4723</v>
      </c>
      <c r="CE410" s="555">
        <v>127.61690418341696</v>
      </c>
      <c r="CF410" s="555">
        <v>114.04214635069746</v>
      </c>
      <c r="CG410" s="555" t="s">
        <v>4720</v>
      </c>
      <c r="CH410" s="555" t="s">
        <v>4721</v>
      </c>
      <c r="CI410" s="408">
        <v>258.07014821114063</v>
      </c>
      <c r="CJ410" s="408">
        <v>237.42036902371635</v>
      </c>
      <c r="CK410" s="555" t="s">
        <v>4719</v>
      </c>
      <c r="CL410" s="59"/>
      <c r="CM410" s="8">
        <v>403.13306689687732</v>
      </c>
      <c r="CN410" s="8">
        <v>334.88512692313134</v>
      </c>
    </row>
    <row r="411" spans="1:92" x14ac:dyDescent="0.45">
      <c r="A411" s="9">
        <v>381</v>
      </c>
      <c r="B411" s="9" t="s">
        <v>304</v>
      </c>
      <c r="C411" s="224" t="s">
        <v>1879</v>
      </c>
      <c r="D411" s="63"/>
      <c r="E411" s="245" t="s">
        <v>2044</v>
      </c>
      <c r="F411" s="56" t="s">
        <v>2045</v>
      </c>
      <c r="G411" s="224"/>
      <c r="H411" s="9"/>
      <c r="I411" s="60">
        <v>223.6549028292838</v>
      </c>
      <c r="J411" s="60">
        <v>179.39810226942552</v>
      </c>
      <c r="K411" s="60">
        <v>162.01150204948121</v>
      </c>
      <c r="L411" s="47">
        <v>3812.9426180592768</v>
      </c>
      <c r="M411" s="47">
        <v>3483.0636485985101</v>
      </c>
      <c r="N411" s="47">
        <v>3239.8307543721658</v>
      </c>
      <c r="O411" s="59">
        <v>24.641800348605109</v>
      </c>
      <c r="P411" s="59">
        <v>639.64764337977863</v>
      </c>
      <c r="Q411" s="59">
        <v>387.81479458476895</v>
      </c>
      <c r="R411" s="58"/>
      <c r="S411" s="55" t="s">
        <v>95</v>
      </c>
      <c r="T411" s="8">
        <v>17.103153003708432</v>
      </c>
      <c r="U411" s="64" t="s">
        <v>253</v>
      </c>
      <c r="V411" s="8">
        <v>18.103153003708432</v>
      </c>
      <c r="W411" s="55" t="s">
        <v>95</v>
      </c>
      <c r="X411" s="8">
        <v>9.0909999999999993</v>
      </c>
      <c r="Y411" s="77" t="s">
        <v>9</v>
      </c>
      <c r="Z411" s="8">
        <v>202.28941254635541</v>
      </c>
      <c r="AA411" s="224" t="s">
        <v>82</v>
      </c>
      <c r="AB411" s="8">
        <v>43.490588402790451</v>
      </c>
      <c r="AC411" s="64" t="s">
        <v>253</v>
      </c>
      <c r="AD411" s="55" t="s">
        <v>82</v>
      </c>
      <c r="AE411" s="8">
        <v>25.957829149280766</v>
      </c>
      <c r="AF411" s="8">
        <v>9.0500000000000007</v>
      </c>
      <c r="AG411" s="224" t="s">
        <v>95</v>
      </c>
      <c r="AH411" s="224" t="s">
        <v>82</v>
      </c>
      <c r="AI411" s="8">
        <v>24.974628017633179</v>
      </c>
      <c r="AJ411" s="8">
        <v>8.3000000000000007</v>
      </c>
      <c r="AK411" s="64" t="s">
        <v>253</v>
      </c>
      <c r="AL411" s="70" t="s">
        <v>9</v>
      </c>
      <c r="AM411" s="8">
        <v>24.630966959351198</v>
      </c>
      <c r="AN411" s="8">
        <v>17.399999999999999</v>
      </c>
      <c r="AO411" s="64" t="s">
        <v>253</v>
      </c>
      <c r="AP411" s="76" t="s">
        <v>261</v>
      </c>
      <c r="AQ411" s="8">
        <v>24.464705971176748</v>
      </c>
      <c r="AR411" s="8">
        <v>5.8666666666666671</v>
      </c>
      <c r="AS411" s="55" t="s">
        <v>95</v>
      </c>
      <c r="AT411" s="70" t="s">
        <v>9</v>
      </c>
      <c r="AU411" s="8">
        <v>23.479304564996205</v>
      </c>
      <c r="AV411" s="8">
        <v>15.900000000000002</v>
      </c>
      <c r="AW411" s="58"/>
      <c r="AX411" s="55" t="s">
        <v>95</v>
      </c>
      <c r="AY411" s="8">
        <v>14.95606593654731</v>
      </c>
      <c r="AZ411" s="64" t="s">
        <v>253</v>
      </c>
      <c r="BA411" s="8">
        <v>7.9780329682736548</v>
      </c>
      <c r="BB411" s="76" t="s">
        <v>253</v>
      </c>
      <c r="BC411" s="8">
        <v>3</v>
      </c>
      <c r="BD411" s="70" t="s">
        <v>9</v>
      </c>
      <c r="BE411" s="8">
        <v>219.06353025855171</v>
      </c>
      <c r="BF411" s="224" t="s">
        <v>82</v>
      </c>
      <c r="BG411" s="8">
        <v>2.8728316688392228</v>
      </c>
      <c r="BH411" s="76" t="s">
        <v>253</v>
      </c>
      <c r="BI411" s="224" t="s">
        <v>82</v>
      </c>
      <c r="BJ411" s="8">
        <v>15.738086872646944</v>
      </c>
      <c r="BK411" s="8">
        <v>19.333333333333332</v>
      </c>
      <c r="BL411" s="76" t="s">
        <v>253</v>
      </c>
      <c r="BM411" s="77" t="s">
        <v>9</v>
      </c>
      <c r="BN411" s="8">
        <v>15.607629255874066</v>
      </c>
      <c r="BO411" s="8">
        <v>27.666666666666668</v>
      </c>
      <c r="BP411" s="76" t="s">
        <v>253</v>
      </c>
      <c r="BQ411" s="64" t="s">
        <v>261</v>
      </c>
      <c r="BR411" s="8">
        <v>14.313352373679999</v>
      </c>
      <c r="BS411" s="8">
        <v>12.666666666666666</v>
      </c>
      <c r="BT411" s="55" t="s">
        <v>95</v>
      </c>
      <c r="BU411" s="224" t="s">
        <v>82</v>
      </c>
      <c r="BV411" s="8">
        <v>10.354491679690325</v>
      </c>
      <c r="BW411" s="8">
        <v>28.5</v>
      </c>
      <c r="BX411" s="55" t="s">
        <v>95</v>
      </c>
      <c r="BY411" s="77" t="s">
        <v>9</v>
      </c>
      <c r="BZ411" s="8">
        <v>10.206774213313395</v>
      </c>
      <c r="CA411" s="8">
        <v>41</v>
      </c>
      <c r="CB411" s="8"/>
      <c r="CC411" s="59" t="s">
        <v>4727</v>
      </c>
      <c r="CD411" s="59" t="s">
        <v>4728</v>
      </c>
      <c r="CE411" s="555">
        <v>107.48774405959315</v>
      </c>
      <c r="CF411" s="555">
        <v>96.750172628660877</v>
      </c>
      <c r="CG411" s="555" t="s">
        <v>4725</v>
      </c>
      <c r="CH411" s="555" t="s">
        <v>4726</v>
      </c>
      <c r="CI411" s="408">
        <v>219.14971670890569</v>
      </c>
      <c r="CJ411" s="408">
        <v>201.13939595906865</v>
      </c>
      <c r="CK411" s="555" t="s">
        <v>4724</v>
      </c>
      <c r="CL411" s="59"/>
      <c r="CM411" s="8">
        <v>387.81479458476895</v>
      </c>
      <c r="CN411" s="8">
        <v>321.94972554960083</v>
      </c>
    </row>
    <row r="412" spans="1:92" x14ac:dyDescent="0.45">
      <c r="A412" s="9">
        <v>382</v>
      </c>
      <c r="B412" s="9" t="s">
        <v>233</v>
      </c>
      <c r="C412" s="244" t="s">
        <v>1805</v>
      </c>
      <c r="D412" s="63"/>
      <c r="E412" s="246" t="s">
        <v>1900</v>
      </c>
      <c r="F412" s="57" t="s">
        <v>1901</v>
      </c>
      <c r="G412" s="224"/>
      <c r="H412" s="9"/>
      <c r="I412" s="60">
        <v>225.23550284927876</v>
      </c>
      <c r="J412" s="60">
        <v>192.04290242938504</v>
      </c>
      <c r="K412" s="60">
        <v>173.86600219944324</v>
      </c>
      <c r="L412" s="47">
        <v>4115.6962212905473</v>
      </c>
      <c r="M412" s="47">
        <v>3838.5439528822717</v>
      </c>
      <c r="N412" s="47">
        <v>3630.3214556942085</v>
      </c>
      <c r="O412" s="59">
        <v>27.870995291003563</v>
      </c>
      <c r="P412" s="59">
        <v>697.48119334196224</v>
      </c>
      <c r="Q412" s="59">
        <v>417.61799213186333</v>
      </c>
      <c r="R412" s="58"/>
      <c r="S412" s="71" t="s">
        <v>206</v>
      </c>
      <c r="T412" s="8">
        <v>22.622608273530759</v>
      </c>
      <c r="U412" s="71" t="s">
        <v>206</v>
      </c>
      <c r="V412" s="8">
        <v>18.852173561275634</v>
      </c>
      <c r="W412" s="71" t="s">
        <v>206</v>
      </c>
      <c r="X412" s="8">
        <v>6.67</v>
      </c>
      <c r="Y412" s="244" t="s">
        <v>197</v>
      </c>
      <c r="Z412" s="8">
        <v>176.68369222243743</v>
      </c>
      <c r="AA412" s="244" t="s">
        <v>197</v>
      </c>
      <c r="AB412" s="8">
        <v>53.540512794678008</v>
      </c>
      <c r="AC412" s="71" t="s">
        <v>206</v>
      </c>
      <c r="AD412" s="71" t="s">
        <v>218</v>
      </c>
      <c r="AE412" s="8">
        <v>25.025342154433257</v>
      </c>
      <c r="AF412" s="8">
        <v>9.1999999999999993</v>
      </c>
      <c r="AG412" s="244" t="s">
        <v>206</v>
      </c>
      <c r="AH412" s="244" t="s">
        <v>197</v>
      </c>
      <c r="AI412" s="8">
        <v>24.908867713139539</v>
      </c>
      <c r="AJ412" s="8">
        <v>18.899999999999999</v>
      </c>
      <c r="AK412" s="71" t="s">
        <v>206</v>
      </c>
      <c r="AL412" s="72" t="s">
        <v>132</v>
      </c>
      <c r="AM412" s="8">
        <v>23.609464406841234</v>
      </c>
      <c r="AN412" s="8">
        <v>18.7</v>
      </c>
      <c r="AO412" s="71" t="s">
        <v>206</v>
      </c>
      <c r="AP412" s="246" t="s">
        <v>222</v>
      </c>
      <c r="AQ412" s="8">
        <v>22.65064772114107</v>
      </c>
      <c r="AR412" s="8">
        <v>18</v>
      </c>
      <c r="AS412" s="64"/>
      <c r="AT412" s="68"/>
      <c r="AU412" s="8"/>
      <c r="AV412" s="8"/>
      <c r="AW412" s="58"/>
      <c r="AX412" s="71" t="s">
        <v>206</v>
      </c>
      <c r="AY412" s="8">
        <v>22.082043066692492</v>
      </c>
      <c r="AZ412" s="71" t="s">
        <v>206</v>
      </c>
      <c r="BA412" s="8">
        <v>7.360681022230831</v>
      </c>
      <c r="BB412" s="244" t="s">
        <v>206</v>
      </c>
      <c r="BC412" s="8">
        <v>2.6666666666666998</v>
      </c>
      <c r="BD412" s="71" t="s">
        <v>197</v>
      </c>
      <c r="BE412" s="8">
        <v>229.38879988916867</v>
      </c>
      <c r="BF412" s="244" t="s">
        <v>197</v>
      </c>
      <c r="BG412" s="8">
        <v>3.0585173318555823</v>
      </c>
      <c r="BH412" s="244" t="s">
        <v>206</v>
      </c>
      <c r="BI412" s="244" t="s">
        <v>197</v>
      </c>
      <c r="BJ412" s="8">
        <v>14.983964073456164</v>
      </c>
      <c r="BK412" s="8">
        <v>29.125</v>
      </c>
      <c r="BL412" s="244" t="s">
        <v>206</v>
      </c>
      <c r="BM412" s="244" t="s">
        <v>218</v>
      </c>
      <c r="BN412" s="8">
        <v>14.100288454877925</v>
      </c>
      <c r="BO412" s="8">
        <v>16</v>
      </c>
      <c r="BP412" s="244" t="s">
        <v>206</v>
      </c>
      <c r="BQ412" s="72" t="s">
        <v>132</v>
      </c>
      <c r="BR412" s="8">
        <v>13.677018151343612</v>
      </c>
      <c r="BS412" s="8">
        <v>29.125</v>
      </c>
      <c r="BT412" s="71" t="s">
        <v>206</v>
      </c>
      <c r="BU412" s="246" t="s">
        <v>222</v>
      </c>
      <c r="BV412" s="8">
        <v>13.319931908605314</v>
      </c>
      <c r="BW412" s="8">
        <v>23.5</v>
      </c>
      <c r="BX412" s="64"/>
      <c r="BY412" s="76"/>
      <c r="BZ412" s="8"/>
      <c r="CA412" s="8"/>
      <c r="CB412" s="8"/>
      <c r="CC412" s="59" t="s">
        <v>4732</v>
      </c>
      <c r="CD412" s="59" t="s">
        <v>4733</v>
      </c>
      <c r="CE412" s="555">
        <v>102.2059836732912</v>
      </c>
      <c r="CF412" s="555">
        <v>91.908145198780076</v>
      </c>
      <c r="CG412" s="555" t="s">
        <v>4730</v>
      </c>
      <c r="CH412" s="555" t="s">
        <v>4731</v>
      </c>
      <c r="CI412" s="408">
        <v>211.16359967063337</v>
      </c>
      <c r="CJ412" s="408">
        <v>194.77684310316576</v>
      </c>
      <c r="CK412" s="555" t="s">
        <v>4729</v>
      </c>
      <c r="CL412" s="59" t="s">
        <v>4235</v>
      </c>
      <c r="CM412" s="8">
        <v>417.61799213186333</v>
      </c>
      <c r="CN412" s="8">
        <v>351.56801163345301</v>
      </c>
    </row>
    <row r="413" spans="1:92" x14ac:dyDescent="0.45">
      <c r="A413" s="9">
        <v>383</v>
      </c>
      <c r="B413" s="9" t="s">
        <v>230</v>
      </c>
      <c r="C413" s="78" t="s">
        <v>1793</v>
      </c>
      <c r="D413" s="63"/>
      <c r="E413" s="244" t="s">
        <v>1913</v>
      </c>
      <c r="F413" s="61" t="s">
        <v>1914</v>
      </c>
      <c r="G413" s="246" t="s">
        <v>1804</v>
      </c>
      <c r="H413" s="9"/>
      <c r="I413" s="60">
        <v>225.23550284927876</v>
      </c>
      <c r="J413" s="60">
        <v>192.04290242938504</v>
      </c>
      <c r="K413" s="60">
        <v>173.86600219944324</v>
      </c>
      <c r="L413" s="47">
        <v>4115.6962212905473</v>
      </c>
      <c r="M413" s="47">
        <v>3838.5439528822717</v>
      </c>
      <c r="N413" s="47">
        <v>3630.3214556942085</v>
      </c>
      <c r="O413" s="59">
        <v>27.870995291003563</v>
      </c>
      <c r="P413" s="59">
        <v>678.09202216873439</v>
      </c>
      <c r="Q413" s="59">
        <v>463.97529118104029</v>
      </c>
      <c r="R413" s="58"/>
      <c r="S413" s="64" t="s">
        <v>88</v>
      </c>
      <c r="T413" s="8">
        <v>17.892662713695906</v>
      </c>
      <c r="U413" s="64" t="s">
        <v>88</v>
      </c>
      <c r="V413" s="8">
        <v>16.266057012450823</v>
      </c>
      <c r="W413" s="69" t="s">
        <v>144</v>
      </c>
      <c r="X413" s="8">
        <v>11.667</v>
      </c>
      <c r="Y413" s="77" t="s">
        <v>9</v>
      </c>
      <c r="Z413" s="8">
        <v>203.7119525643509</v>
      </c>
      <c r="AA413" s="78" t="s">
        <v>79</v>
      </c>
      <c r="AB413" s="8">
        <v>52.832728442609486</v>
      </c>
      <c r="AC413" s="69" t="s">
        <v>144</v>
      </c>
      <c r="AD413" s="69" t="s">
        <v>79</v>
      </c>
      <c r="AE413" s="8">
        <v>24.32966656155314</v>
      </c>
      <c r="AF413" s="8">
        <v>12.6</v>
      </c>
      <c r="AG413" s="76" t="s">
        <v>88</v>
      </c>
      <c r="AH413" s="78" t="s">
        <v>79</v>
      </c>
      <c r="AI413" s="8">
        <v>24.101772318913394</v>
      </c>
      <c r="AJ413" s="8">
        <v>16.8</v>
      </c>
      <c r="AK413" s="64" t="s">
        <v>88</v>
      </c>
      <c r="AL413" s="70" t="s">
        <v>9</v>
      </c>
      <c r="AM413" s="8">
        <v>23.117342824790153</v>
      </c>
      <c r="AN413" s="8">
        <v>18.100000000000001</v>
      </c>
      <c r="AO413" s="69" t="s">
        <v>144</v>
      </c>
      <c r="AP413" s="77" t="s">
        <v>9</v>
      </c>
      <c r="AQ413" s="8">
        <v>23.026469701188944</v>
      </c>
      <c r="AR413" s="8">
        <v>13.9</v>
      </c>
      <c r="AS413" s="64" t="s">
        <v>88</v>
      </c>
      <c r="AT413" s="68" t="s">
        <v>19</v>
      </c>
      <c r="AU413" s="8">
        <v>21.458437043611838</v>
      </c>
      <c r="AV413" s="8">
        <v>17.400000000000002</v>
      </c>
      <c r="AW413" s="58"/>
      <c r="AX413" s="64" t="s">
        <v>88</v>
      </c>
      <c r="AY413" s="8">
        <v>14.176276916682808</v>
      </c>
      <c r="AZ413" s="64" t="s">
        <v>88</v>
      </c>
      <c r="BA413" s="8">
        <v>4.7254256388942695</v>
      </c>
      <c r="BB413" s="78" t="s">
        <v>144</v>
      </c>
      <c r="BC413" s="8">
        <v>4.5</v>
      </c>
      <c r="BD413" s="70" t="s">
        <v>9</v>
      </c>
      <c r="BE413" s="8">
        <v>220.60461527804679</v>
      </c>
      <c r="BF413" s="78" t="s">
        <v>79</v>
      </c>
      <c r="BG413" s="8">
        <v>3.2587758564142297</v>
      </c>
      <c r="BH413" s="78" t="s">
        <v>144</v>
      </c>
      <c r="BI413" s="78" t="s">
        <v>79</v>
      </c>
      <c r="BJ413" s="8">
        <v>16.647245149899838</v>
      </c>
      <c r="BK413" s="8">
        <v>15.444444444444445</v>
      </c>
      <c r="BL413" s="76" t="s">
        <v>88</v>
      </c>
      <c r="BM413" s="78" t="s">
        <v>79</v>
      </c>
      <c r="BN413" s="8">
        <v>14.827621006115276</v>
      </c>
      <c r="BO413" s="8">
        <v>20.5</v>
      </c>
      <c r="BP413" s="78" t="s">
        <v>144</v>
      </c>
      <c r="BQ413" s="70" t="s">
        <v>9</v>
      </c>
      <c r="BR413" s="8">
        <v>14.716463898439471</v>
      </c>
      <c r="BS413" s="8">
        <v>18.777777777777779</v>
      </c>
      <c r="BT413" s="69" t="s">
        <v>144</v>
      </c>
      <c r="BU413" s="73" t="s">
        <v>19</v>
      </c>
      <c r="BV413" s="8">
        <v>13.93680254242274</v>
      </c>
      <c r="BW413" s="8">
        <v>18.777777777777779</v>
      </c>
      <c r="BX413" s="64" t="s">
        <v>88</v>
      </c>
      <c r="BY413" s="77" t="s">
        <v>9</v>
      </c>
      <c r="BZ413" s="8">
        <v>13.36059322446037</v>
      </c>
      <c r="CA413" s="8">
        <v>25</v>
      </c>
      <c r="CB413" s="8"/>
      <c r="CC413" s="59" t="s">
        <v>4737</v>
      </c>
      <c r="CD413" s="59" t="s">
        <v>4733</v>
      </c>
      <c r="CE413" s="555">
        <v>114.19239726024098</v>
      </c>
      <c r="CF413" s="555">
        <v>102.63912751443199</v>
      </c>
      <c r="CG413" s="555" t="s">
        <v>4735</v>
      </c>
      <c r="CH413" s="555" t="s">
        <v>4736</v>
      </c>
      <c r="CI413" s="408">
        <v>235.20840702484918</v>
      </c>
      <c r="CJ413" s="408">
        <v>216.85758938356724</v>
      </c>
      <c r="CK413" s="555" t="s">
        <v>4734</v>
      </c>
      <c r="CL413" s="59" t="s">
        <v>4235</v>
      </c>
      <c r="CM413" s="8">
        <v>463.97529118104029</v>
      </c>
      <c r="CN413" s="8">
        <v>390.77132786503284</v>
      </c>
    </row>
    <row r="414" spans="1:92" x14ac:dyDescent="0.45">
      <c r="A414" s="9">
        <v>384</v>
      </c>
      <c r="B414" s="9" t="s">
        <v>722</v>
      </c>
      <c r="C414" s="243" t="s">
        <v>1841</v>
      </c>
      <c r="D414" s="247" t="s">
        <v>1799</v>
      </c>
      <c r="E414" s="54" t="s">
        <v>1979</v>
      </c>
      <c r="F414" s="56" t="s">
        <v>1980</v>
      </c>
      <c r="G414" s="78" t="s">
        <v>1880</v>
      </c>
      <c r="H414" s="9"/>
      <c r="I414" s="60">
        <v>236.29970298924331</v>
      </c>
      <c r="J414" s="60">
        <v>146.20550184953183</v>
      </c>
      <c r="K414" s="60">
        <v>180.188402279423</v>
      </c>
      <c r="L414" s="47">
        <v>3835.3804561233455</v>
      </c>
      <c r="M414" s="47">
        <v>3384.0425675591737</v>
      </c>
      <c r="N414" s="47">
        <v>3061.5242974721446</v>
      </c>
      <c r="O414" s="59">
        <v>22.96009772283443</v>
      </c>
      <c r="P414" s="59">
        <v>643.69026382518655</v>
      </c>
      <c r="Q414" s="59">
        <v>373.73550428707097</v>
      </c>
      <c r="R414" s="58"/>
      <c r="S414" s="64" t="s">
        <v>88</v>
      </c>
      <c r="T414" s="8">
        <v>22.266973269031897</v>
      </c>
      <c r="U414" s="64" t="s">
        <v>88</v>
      </c>
      <c r="V414" s="8">
        <v>20.242702971847176</v>
      </c>
      <c r="W414" s="14" t="s">
        <v>158</v>
      </c>
      <c r="X414" s="8">
        <v>8.33</v>
      </c>
      <c r="Y414" s="76" t="s">
        <v>175</v>
      </c>
      <c r="Z414" s="8">
        <v>156.95780397290059</v>
      </c>
      <c r="AA414" s="76" t="s">
        <v>175</v>
      </c>
      <c r="AB414" s="8">
        <v>40.245590762282205</v>
      </c>
      <c r="AC414" s="64" t="s">
        <v>88</v>
      </c>
      <c r="AD414" s="64" t="s">
        <v>175</v>
      </c>
      <c r="AE414" s="8">
        <v>28.035170912405107</v>
      </c>
      <c r="AF414" s="8">
        <v>10.011111111111111</v>
      </c>
      <c r="AG414" s="243" t="s">
        <v>158</v>
      </c>
      <c r="AH414" s="76" t="s">
        <v>175</v>
      </c>
      <c r="AI414" s="8">
        <v>26.384210023068967</v>
      </c>
      <c r="AJ414" s="8">
        <v>9.9</v>
      </c>
      <c r="AK414" s="64" t="s">
        <v>88</v>
      </c>
      <c r="AL414" s="14" t="s">
        <v>203</v>
      </c>
      <c r="AM414" s="8">
        <v>24.937801376071786</v>
      </c>
      <c r="AN414" s="8">
        <v>6.4740740740740748</v>
      </c>
      <c r="AO414" s="14" t="s">
        <v>158</v>
      </c>
      <c r="AP414" s="243" t="s">
        <v>203</v>
      </c>
      <c r="AQ414" s="8">
        <v>23.199398774495585</v>
      </c>
      <c r="AR414" s="8">
        <v>6.4</v>
      </c>
      <c r="AS414" s="64" t="s">
        <v>88</v>
      </c>
      <c r="AT414" s="50" t="s">
        <v>281</v>
      </c>
      <c r="AU414" s="8">
        <v>21.939997653552755</v>
      </c>
      <c r="AV414" s="8">
        <v>7.5740740740740753</v>
      </c>
      <c r="AW414" s="58"/>
      <c r="AX414" s="14" t="s">
        <v>5567</v>
      </c>
      <c r="AY414" s="8">
        <v>17.588239149844881</v>
      </c>
      <c r="AZ414" s="14" t="s">
        <v>5567</v>
      </c>
      <c r="BA414" s="8">
        <v>5.8627463832816273</v>
      </c>
      <c r="BB414" s="76" t="s">
        <v>88</v>
      </c>
      <c r="BC414" s="8">
        <v>3.3333333333333002</v>
      </c>
      <c r="BD414" s="64" t="s">
        <v>175</v>
      </c>
      <c r="BE414" s="8">
        <v>203.74514516477078</v>
      </c>
      <c r="BF414" s="76" t="s">
        <v>175</v>
      </c>
      <c r="BG414" s="8">
        <v>3.3957524194128461</v>
      </c>
      <c r="BH414" s="76" t="s">
        <v>88</v>
      </c>
      <c r="BI414" s="76" t="s">
        <v>175</v>
      </c>
      <c r="BJ414" s="8">
        <v>16.277609477044212</v>
      </c>
      <c r="BK414" s="8">
        <v>19</v>
      </c>
      <c r="BL414" s="243" t="s">
        <v>158</v>
      </c>
      <c r="BM414" s="76" t="s">
        <v>175</v>
      </c>
      <c r="BN414" s="8">
        <v>15.285717753828729</v>
      </c>
      <c r="BO414" s="8">
        <v>21</v>
      </c>
      <c r="BP414" s="76" t="s">
        <v>88</v>
      </c>
      <c r="BQ414" s="14" t="s">
        <v>203</v>
      </c>
      <c r="BR414" s="8">
        <v>12.518596465978439</v>
      </c>
      <c r="BS414" s="8">
        <v>14.5</v>
      </c>
      <c r="BT414" s="14" t="s">
        <v>158</v>
      </c>
      <c r="BU414" s="243" t="s">
        <v>203</v>
      </c>
      <c r="BV414" s="8">
        <v>11.894610520725612</v>
      </c>
      <c r="BW414" s="8">
        <v>16</v>
      </c>
      <c r="BX414" s="64" t="s">
        <v>88</v>
      </c>
      <c r="BY414" s="54" t="s">
        <v>281</v>
      </c>
      <c r="BZ414" s="8">
        <v>10.294119951631423</v>
      </c>
      <c r="CA414" s="8">
        <v>14.5</v>
      </c>
      <c r="CB414" s="8"/>
      <c r="CC414" s="59" t="s">
        <v>4741</v>
      </c>
      <c r="CD414" s="59" t="s">
        <v>4742</v>
      </c>
      <c r="CE414" s="555">
        <v>98.989999590835836</v>
      </c>
      <c r="CF414" s="555">
        <v>89.405976521561655</v>
      </c>
      <c r="CG414" s="555" t="s">
        <v>4739</v>
      </c>
      <c r="CH414" s="555" t="s">
        <v>4740</v>
      </c>
      <c r="CI414" s="408">
        <v>207.28324828649531</v>
      </c>
      <c r="CJ414" s="408">
        <v>190.45268745623289</v>
      </c>
      <c r="CK414" s="555" t="s">
        <v>4738</v>
      </c>
      <c r="CL414" s="59"/>
      <c r="CM414" s="8">
        <v>373.73550428707097</v>
      </c>
      <c r="CN414" s="8">
        <v>308.00613706671601</v>
      </c>
    </row>
    <row r="415" spans="1:92" x14ac:dyDescent="0.45">
      <c r="A415" s="9">
        <v>385</v>
      </c>
      <c r="B415" s="9" t="s">
        <v>719</v>
      </c>
      <c r="C415" s="57" t="s">
        <v>1878</v>
      </c>
      <c r="D415" s="63"/>
      <c r="E415" s="78" t="s">
        <v>2039</v>
      </c>
      <c r="F415" s="62" t="s">
        <v>2040</v>
      </c>
      <c r="G415" s="61" t="s">
        <v>2041</v>
      </c>
      <c r="H415" s="9"/>
      <c r="I415" s="60">
        <v>177.81750224943059</v>
      </c>
      <c r="J415" s="60">
        <v>177.81750224943059</v>
      </c>
      <c r="K415" s="60">
        <v>189.67200239939262</v>
      </c>
      <c r="L415" s="47">
        <v>3265.6028988287726</v>
      </c>
      <c r="M415" s="47">
        <v>3300.9186910269063</v>
      </c>
      <c r="N415" s="47">
        <v>3329.4461109210743</v>
      </c>
      <c r="O415" s="59">
        <v>28.533714145831397</v>
      </c>
      <c r="P415" s="59">
        <v>680.41275404589828</v>
      </c>
      <c r="Q415" s="59">
        <v>362.96606984108587</v>
      </c>
      <c r="R415" s="58"/>
      <c r="S415" s="55" t="s">
        <v>101</v>
      </c>
      <c r="T415" s="8">
        <v>22.338100269931669</v>
      </c>
      <c r="U415" s="55" t="s">
        <v>101</v>
      </c>
      <c r="V415" s="8">
        <v>13.961312668707292</v>
      </c>
      <c r="W415" s="49" t="s">
        <v>74</v>
      </c>
      <c r="X415" s="8">
        <v>13.635999999999999</v>
      </c>
      <c r="Y415" s="224" t="s">
        <v>82</v>
      </c>
      <c r="Z415" s="8">
        <v>97.021451214692519</v>
      </c>
      <c r="AA415" s="57" t="s">
        <v>1513</v>
      </c>
      <c r="AB415" s="8">
        <v>44.519618202800501</v>
      </c>
      <c r="AC415" s="55" t="s">
        <v>101</v>
      </c>
      <c r="AD415" s="51" t="s">
        <v>1513</v>
      </c>
      <c r="AE415" s="8">
        <v>23.845923126881203</v>
      </c>
      <c r="AF415" s="8">
        <v>5.2555555555555555</v>
      </c>
      <c r="AG415" s="246" t="s">
        <v>74</v>
      </c>
      <c r="AH415" s="57" t="s">
        <v>1513</v>
      </c>
      <c r="AI415" s="8">
        <v>22.611371589876462</v>
      </c>
      <c r="AJ415" s="8">
        <v>4.1444444444444448</v>
      </c>
      <c r="AK415" s="55" t="s">
        <v>101</v>
      </c>
      <c r="AL415" s="55" t="s">
        <v>82</v>
      </c>
      <c r="AM415" s="8">
        <v>21.083826079647306</v>
      </c>
      <c r="AN415" s="8">
        <v>8.1333333333333329</v>
      </c>
      <c r="AO415" s="49" t="s">
        <v>74</v>
      </c>
      <c r="AP415" s="224" t="s">
        <v>82</v>
      </c>
      <c r="AQ415" s="8">
        <v>19.185121368239681</v>
      </c>
      <c r="AR415" s="8">
        <v>6.4666666666666668</v>
      </c>
      <c r="AS415" s="55" t="s">
        <v>101</v>
      </c>
      <c r="AT415" s="12" t="s">
        <v>63</v>
      </c>
      <c r="AU415" s="8">
        <v>18.607820983904247</v>
      </c>
      <c r="AV415" s="8">
        <v>8.8333333333333339</v>
      </c>
      <c r="AW415" s="58"/>
      <c r="AX415" s="55" t="s">
        <v>101</v>
      </c>
      <c r="AY415" s="8">
        <v>23.191624280728938</v>
      </c>
      <c r="AZ415" s="55" t="s">
        <v>101</v>
      </c>
      <c r="BA415" s="8">
        <v>5.7979060701822345</v>
      </c>
      <c r="BB415" s="246" t="s">
        <v>74</v>
      </c>
      <c r="BC415" s="8">
        <v>3.6666666666666998</v>
      </c>
      <c r="BD415" s="12" t="s">
        <v>63</v>
      </c>
      <c r="BE415" s="8">
        <v>128.13951410834287</v>
      </c>
      <c r="BF415" s="57" t="s">
        <v>1513</v>
      </c>
      <c r="BG415" s="8">
        <v>2.6255809703979223</v>
      </c>
      <c r="BH415" s="224" t="s">
        <v>101</v>
      </c>
      <c r="BI415" s="57" t="s">
        <v>1513</v>
      </c>
      <c r="BJ415" s="8">
        <v>12.720603703605583</v>
      </c>
      <c r="BK415" s="8">
        <v>14.333333333333334</v>
      </c>
      <c r="BL415" s="224" t="s">
        <v>101</v>
      </c>
      <c r="BM415" s="224" t="s">
        <v>82</v>
      </c>
      <c r="BN415" s="8">
        <v>12.006353337884892</v>
      </c>
      <c r="BO415" s="8">
        <v>19.333333333333332</v>
      </c>
      <c r="BP415" s="246" t="s">
        <v>74</v>
      </c>
      <c r="BQ415" s="51" t="s">
        <v>1513</v>
      </c>
      <c r="BR415" s="8">
        <v>10.88868992289577</v>
      </c>
      <c r="BS415" s="8">
        <v>11.909090909090908</v>
      </c>
      <c r="BT415" s="55" t="s">
        <v>101</v>
      </c>
      <c r="BU415" s="63" t="s">
        <v>63</v>
      </c>
      <c r="BV415" s="8">
        <v>10.825643386818973</v>
      </c>
      <c r="BW415" s="8">
        <v>24.333333333333332</v>
      </c>
      <c r="BX415" s="49" t="s">
        <v>74</v>
      </c>
      <c r="BY415" s="224" t="s">
        <v>82</v>
      </c>
      <c r="BZ415" s="8">
        <v>9.9827019184145467</v>
      </c>
      <c r="CA415" s="8">
        <v>16</v>
      </c>
      <c r="CB415" s="8"/>
      <c r="CC415" s="59" t="s">
        <v>4513</v>
      </c>
      <c r="CD415" s="59" t="s">
        <v>4514</v>
      </c>
      <c r="CE415" s="555">
        <v>123.74145494702952</v>
      </c>
      <c r="CF415" s="555">
        <v>112.06739750624591</v>
      </c>
      <c r="CG415" s="555" t="s">
        <v>4512</v>
      </c>
      <c r="CH415" s="555" t="s">
        <v>4325</v>
      </c>
      <c r="CI415" s="408">
        <v>255.8278519141418</v>
      </c>
      <c r="CJ415" s="408">
        <v>236.43774763427234</v>
      </c>
      <c r="CK415" s="555" t="s">
        <v>4511</v>
      </c>
      <c r="CL415" s="59"/>
      <c r="CM415" s="8">
        <v>362.96606984108587</v>
      </c>
      <c r="CN415" s="8">
        <v>299.62698062500647</v>
      </c>
    </row>
    <row r="416" spans="1:92" x14ac:dyDescent="0.45">
      <c r="A416" s="9">
        <v>386</v>
      </c>
      <c r="B416" s="9" t="s">
        <v>713</v>
      </c>
      <c r="C416" s="224" t="s">
        <v>1800</v>
      </c>
      <c r="D416" s="63"/>
      <c r="E416" s="245" t="s">
        <v>1938</v>
      </c>
      <c r="F416" s="56" t="s">
        <v>1871</v>
      </c>
      <c r="G416" s="224"/>
      <c r="H416" s="9"/>
      <c r="I416" s="60">
        <v>339.03870428891435</v>
      </c>
      <c r="J416" s="60">
        <v>48.208300609845629</v>
      </c>
      <c r="K416" s="60">
        <v>120.12560151961533</v>
      </c>
      <c r="L416" s="47">
        <v>2580.0491450462741</v>
      </c>
      <c r="M416" s="47">
        <v>1567.9701296002354</v>
      </c>
      <c r="N416" s="47">
        <v>1052.7024413126412</v>
      </c>
      <c r="O416" s="59">
        <v>5.5189374762781176</v>
      </c>
      <c r="P416" s="59">
        <v>184.87875890283306</v>
      </c>
      <c r="Q416" s="59">
        <v>129.056680219567</v>
      </c>
      <c r="R416" s="58"/>
      <c r="S416" s="55" t="s">
        <v>95</v>
      </c>
      <c r="T416" s="8">
        <v>25.410786708801833</v>
      </c>
      <c r="U416" s="55" t="s">
        <v>95</v>
      </c>
      <c r="V416" s="8">
        <v>23.100715189819848</v>
      </c>
      <c r="W416" s="55" t="s">
        <v>95</v>
      </c>
      <c r="X416" s="8">
        <v>9.0909999999999993</v>
      </c>
      <c r="Y416" s="246" t="s">
        <v>1469</v>
      </c>
      <c r="Z416" s="8">
        <v>238.32709300224005</v>
      </c>
      <c r="AA416" s="246" t="s">
        <v>1469</v>
      </c>
      <c r="AB416" s="8">
        <v>64.41272783844326</v>
      </c>
      <c r="AC416" s="55" t="s">
        <v>95</v>
      </c>
      <c r="AD416" s="49" t="s">
        <v>1469</v>
      </c>
      <c r="AE416" s="8">
        <v>33.498976876888321</v>
      </c>
      <c r="AF416" s="8">
        <v>14.700000000000001</v>
      </c>
      <c r="AG416" s="61" t="s">
        <v>171</v>
      </c>
      <c r="AH416" s="246" t="s">
        <v>1469</v>
      </c>
      <c r="AI416" s="8">
        <v>32.331600077638583</v>
      </c>
      <c r="AJ416" s="8">
        <v>15.700000000000001</v>
      </c>
      <c r="AK416" s="55" t="s">
        <v>95</v>
      </c>
      <c r="AL416" s="65" t="s">
        <v>160</v>
      </c>
      <c r="AM416" s="8">
        <v>31.019931207008813</v>
      </c>
      <c r="AN416" s="8">
        <v>8.5</v>
      </c>
      <c r="AO416" s="52" t="s">
        <v>171</v>
      </c>
      <c r="AP416" s="74" t="s">
        <v>160</v>
      </c>
      <c r="AQ416" s="8">
        <v>30.391887421823704</v>
      </c>
      <c r="AR416" s="8">
        <v>8.7142857142857153</v>
      </c>
      <c r="AS416" s="55" t="s">
        <v>95</v>
      </c>
      <c r="AT416" s="55" t="s">
        <v>1512</v>
      </c>
      <c r="AU416" s="8">
        <v>28.468440983721386</v>
      </c>
      <c r="AV416" s="8">
        <v>9.5</v>
      </c>
      <c r="AW416" s="58"/>
      <c r="AX416" s="55" t="s">
        <v>95</v>
      </c>
      <c r="AY416" s="8">
        <v>22.156015147628256</v>
      </c>
      <c r="AZ416" s="55" t="s">
        <v>95</v>
      </c>
      <c r="BA416" s="8">
        <v>7.3853383825427521</v>
      </c>
      <c r="BB416" s="61" t="s">
        <v>171</v>
      </c>
      <c r="BC416" s="8">
        <v>3.5</v>
      </c>
      <c r="BD416" s="49" t="s">
        <v>1469</v>
      </c>
      <c r="BE416" s="8">
        <v>331.56273668169149</v>
      </c>
      <c r="BF416" s="224" t="s">
        <v>1512</v>
      </c>
      <c r="BG416" s="8">
        <v>5.3175752154784925</v>
      </c>
      <c r="BH416" s="61" t="s">
        <v>171</v>
      </c>
      <c r="BI416" s="224" t="s">
        <v>1512</v>
      </c>
      <c r="BJ416" s="8">
        <v>23.384334534371416</v>
      </c>
      <c r="BK416" s="8">
        <v>11</v>
      </c>
      <c r="BL416" s="61" t="s">
        <v>171</v>
      </c>
      <c r="BM416" s="246" t="s">
        <v>1469</v>
      </c>
      <c r="BN416" s="8">
        <v>20.711017450019479</v>
      </c>
      <c r="BO416" s="8">
        <v>23.857142857142858</v>
      </c>
      <c r="BP416" s="61" t="s">
        <v>171</v>
      </c>
      <c r="BQ416" s="65" t="s">
        <v>160</v>
      </c>
      <c r="BR416" s="8">
        <v>18.245106139953563</v>
      </c>
      <c r="BS416" s="8">
        <v>15.285714285714286</v>
      </c>
      <c r="BT416" s="55" t="s">
        <v>95</v>
      </c>
      <c r="BU416" s="224" t="s">
        <v>1512</v>
      </c>
      <c r="BV416" s="8">
        <v>17.046408337094348</v>
      </c>
      <c r="BW416" s="8">
        <v>18.5</v>
      </c>
      <c r="BX416" s="55" t="s">
        <v>95</v>
      </c>
      <c r="BY416" s="246" t="s">
        <v>1469</v>
      </c>
      <c r="BZ416" s="8">
        <v>15.292104194717112</v>
      </c>
      <c r="CA416" s="8">
        <v>41</v>
      </c>
      <c r="CB416" s="8"/>
      <c r="CC416" s="59" t="s">
        <v>4746</v>
      </c>
      <c r="CD416" s="59" t="s">
        <v>4747</v>
      </c>
      <c r="CE416" s="555">
        <v>59.117617046886529</v>
      </c>
      <c r="CF416" s="555">
        <v>51.559750098759423</v>
      </c>
      <c r="CG416" s="555" t="s">
        <v>4744</v>
      </c>
      <c r="CH416" s="555" t="s">
        <v>4745</v>
      </c>
      <c r="CI416" s="408">
        <v>124.943279497845</v>
      </c>
      <c r="CJ416" s="408">
        <v>85.565851321167713</v>
      </c>
      <c r="CK416" s="555" t="s">
        <v>4743</v>
      </c>
      <c r="CL416" s="59"/>
      <c r="CM416" s="8">
        <v>129.056680219567</v>
      </c>
      <c r="CN416" s="8">
        <v>85.565851321167713</v>
      </c>
    </row>
    <row r="417" spans="1:92" x14ac:dyDescent="0.45">
      <c r="A417" s="9">
        <v>386</v>
      </c>
      <c r="B417" s="9" t="s">
        <v>710</v>
      </c>
      <c r="C417" s="224" t="s">
        <v>1800</v>
      </c>
      <c r="D417" s="63"/>
      <c r="E417" s="245" t="s">
        <v>1938</v>
      </c>
      <c r="F417" s="56" t="s">
        <v>1871</v>
      </c>
      <c r="G417" s="224"/>
      <c r="H417" s="9"/>
      <c r="I417" s="60">
        <v>193.62350244937997</v>
      </c>
      <c r="J417" s="60">
        <v>184.13990232941035</v>
      </c>
      <c r="K417" s="60">
        <v>120.12560151961533</v>
      </c>
      <c r="L417" s="47">
        <v>2879.7170233309071</v>
      </c>
      <c r="M417" s="47">
        <v>2637.3091229899774</v>
      </c>
      <c r="N417" s="47">
        <v>2458.1592550103751</v>
      </c>
      <c r="O417" s="59">
        <v>18.660622985561918</v>
      </c>
      <c r="P417" s="59">
        <v>357.24330937260237</v>
      </c>
      <c r="Q417" s="59">
        <v>229.90361912223858</v>
      </c>
      <c r="R417" s="58"/>
      <c r="S417" s="55" t="s">
        <v>95</v>
      </c>
      <c r="T417" s="8">
        <v>14.940892176355357</v>
      </c>
      <c r="U417" s="55" t="s">
        <v>95</v>
      </c>
      <c r="V417" s="8">
        <v>13.582629251232142</v>
      </c>
      <c r="W417" s="49" t="s">
        <v>74</v>
      </c>
      <c r="X417" s="8">
        <v>13.635999999999999</v>
      </c>
      <c r="Y417" s="224" t="s">
        <v>1512</v>
      </c>
      <c r="Z417" s="8">
        <v>82.321871028739579</v>
      </c>
      <c r="AA417" s="246" t="s">
        <v>182</v>
      </c>
      <c r="AB417" s="8">
        <v>31.379760391900795</v>
      </c>
      <c r="AC417" s="55" t="s">
        <v>95</v>
      </c>
      <c r="AD417" s="49" t="s">
        <v>182</v>
      </c>
      <c r="AE417" s="8">
        <v>19.144232732691098</v>
      </c>
      <c r="AF417" s="8">
        <v>8</v>
      </c>
      <c r="AG417" s="246" t="s">
        <v>74</v>
      </c>
      <c r="AH417" s="246" t="s">
        <v>182</v>
      </c>
      <c r="AI417" s="8">
        <v>17.448519130757187</v>
      </c>
      <c r="AJ417" s="8">
        <v>6.166666666666667</v>
      </c>
      <c r="AK417" s="55" t="s">
        <v>95</v>
      </c>
      <c r="AL417" s="55" t="s">
        <v>1512</v>
      </c>
      <c r="AM417" s="8">
        <v>16.529087569528041</v>
      </c>
      <c r="AN417" s="8">
        <v>9.5</v>
      </c>
      <c r="AO417" s="55" t="s">
        <v>95</v>
      </c>
      <c r="AP417" s="62" t="s">
        <v>120</v>
      </c>
      <c r="AQ417" s="8">
        <v>16.119459230914551</v>
      </c>
      <c r="AR417" s="8">
        <v>8.3000000000000007</v>
      </c>
      <c r="AS417" s="49" t="s">
        <v>74</v>
      </c>
      <c r="AT417" s="55" t="s">
        <v>1512</v>
      </c>
      <c r="AU417" s="8">
        <v>14.539783220259597</v>
      </c>
      <c r="AV417" s="8">
        <v>7.666666666666667</v>
      </c>
      <c r="AW417" s="58"/>
      <c r="AX417" s="55" t="s">
        <v>95</v>
      </c>
      <c r="AY417" s="8">
        <v>13.08210655284131</v>
      </c>
      <c r="AZ417" s="55" t="s">
        <v>95</v>
      </c>
      <c r="BA417" s="8">
        <v>4.360702184280437</v>
      </c>
      <c r="BB417" s="246" t="s">
        <v>74</v>
      </c>
      <c r="BC417" s="8">
        <v>3.6666666666666998</v>
      </c>
      <c r="BD417" s="49" t="s">
        <v>182</v>
      </c>
      <c r="BE417" s="8">
        <v>114.26974893288728</v>
      </c>
      <c r="BF417" s="224" t="s">
        <v>1512</v>
      </c>
      <c r="BG417" s="8">
        <v>3.049098066781756</v>
      </c>
      <c r="BH417" s="246" t="s">
        <v>74</v>
      </c>
      <c r="BI417" s="224" t="s">
        <v>1512</v>
      </c>
      <c r="BJ417" s="8">
        <v>12.320254221958153</v>
      </c>
      <c r="BK417" s="8">
        <v>10.545454545454545</v>
      </c>
      <c r="BL417" s="224" t="s">
        <v>95</v>
      </c>
      <c r="BM417" s="224" t="s">
        <v>1512</v>
      </c>
      <c r="BN417" s="8">
        <v>9.8935524628253564</v>
      </c>
      <c r="BO417" s="8">
        <v>18.5</v>
      </c>
      <c r="BP417" s="246" t="s">
        <v>74</v>
      </c>
      <c r="BQ417" s="49" t="s">
        <v>182</v>
      </c>
      <c r="BR417" s="8">
        <v>9.4208480050569712</v>
      </c>
      <c r="BS417" s="8">
        <v>16</v>
      </c>
      <c r="BT417" s="55" t="s">
        <v>95</v>
      </c>
      <c r="BU417" s="246" t="s">
        <v>182</v>
      </c>
      <c r="BV417" s="8">
        <v>8.2171599649333089</v>
      </c>
      <c r="BW417" s="8">
        <v>28.5</v>
      </c>
      <c r="BX417" s="49" t="s">
        <v>74</v>
      </c>
      <c r="BY417" s="62" t="s">
        <v>120</v>
      </c>
      <c r="BZ417" s="8">
        <v>7.0610615689551519</v>
      </c>
      <c r="CA417" s="8">
        <v>16</v>
      </c>
      <c r="CB417" s="8"/>
      <c r="CC417" s="59" t="s">
        <v>4751</v>
      </c>
      <c r="CD417" s="59" t="s">
        <v>4752</v>
      </c>
      <c r="CE417" s="555">
        <v>93.763026407809789</v>
      </c>
      <c r="CF417" s="555">
        <v>84.410772749230048</v>
      </c>
      <c r="CG417" s="555" t="s">
        <v>4749</v>
      </c>
      <c r="CH417" s="555" t="s">
        <v>4750</v>
      </c>
      <c r="CI417" s="408">
        <v>192.56410530926041</v>
      </c>
      <c r="CJ417" s="408">
        <v>178.64146286122428</v>
      </c>
      <c r="CK417" s="555" t="s">
        <v>4748</v>
      </c>
      <c r="CL417" s="59"/>
      <c r="CM417" s="8">
        <v>229.90361912223858</v>
      </c>
      <c r="CN417" s="8">
        <v>183.96321657551132</v>
      </c>
    </row>
    <row r="418" spans="1:92" x14ac:dyDescent="0.45">
      <c r="A418" s="9">
        <v>386</v>
      </c>
      <c r="B418" s="9" t="s">
        <v>716</v>
      </c>
      <c r="C418" s="224" t="s">
        <v>1800</v>
      </c>
      <c r="D418" s="63"/>
      <c r="E418" s="245" t="s">
        <v>1938</v>
      </c>
      <c r="F418" s="56" t="s">
        <v>1871</v>
      </c>
      <c r="G418" s="224"/>
      <c r="H418" s="9"/>
      <c r="I418" s="60">
        <v>125.65770158959762</v>
      </c>
      <c r="J418" s="60">
        <v>272.6535034491269</v>
      </c>
      <c r="K418" s="60">
        <v>120.12560151961533</v>
      </c>
      <c r="L418" s="47">
        <v>2274.1150937194507</v>
      </c>
      <c r="M418" s="47">
        <v>2568.1704609870053</v>
      </c>
      <c r="N418" s="47">
        <v>2830.5639487298504</v>
      </c>
      <c r="O418" s="59">
        <v>25.708820448945644</v>
      </c>
      <c r="P418" s="59">
        <v>331.08125496680952</v>
      </c>
      <c r="Q418" s="59">
        <v>250.73136554346951</v>
      </c>
      <c r="R418" s="58"/>
      <c r="S418" s="55" t="s">
        <v>95</v>
      </c>
      <c r="T418" s="8">
        <v>10.047354514451028</v>
      </c>
      <c r="U418" s="53" t="s">
        <v>45</v>
      </c>
      <c r="V418" s="8">
        <v>9.488291217084285</v>
      </c>
      <c r="W418" s="55" t="s">
        <v>95</v>
      </c>
      <c r="X418" s="8">
        <v>9.0909999999999993</v>
      </c>
      <c r="Y418" s="224" t="s">
        <v>1512</v>
      </c>
      <c r="Z418" s="8">
        <v>53.776234667631002</v>
      </c>
      <c r="AA418" s="246" t="s">
        <v>182</v>
      </c>
      <c r="AB418" s="8">
        <v>20.505232254335617</v>
      </c>
      <c r="AC418" s="53" t="s">
        <v>45</v>
      </c>
      <c r="AD418" s="49" t="s">
        <v>182</v>
      </c>
      <c r="AE418" s="8">
        <v>12.878119228546234</v>
      </c>
      <c r="AF418" s="8">
        <v>8.125</v>
      </c>
      <c r="AG418" s="224" t="s">
        <v>95</v>
      </c>
      <c r="AH418" s="246" t="s">
        <v>182</v>
      </c>
      <c r="AI418" s="8">
        <v>12.687481651011772</v>
      </c>
      <c r="AJ418" s="8">
        <v>8</v>
      </c>
      <c r="AK418" s="53" t="s">
        <v>45</v>
      </c>
      <c r="AL418" s="50" t="s">
        <v>40</v>
      </c>
      <c r="AM418" s="8">
        <v>12.568734982815393</v>
      </c>
      <c r="AN418" s="8">
        <v>8.3250000000000011</v>
      </c>
      <c r="AO418" s="55" t="s">
        <v>95</v>
      </c>
      <c r="AP418" s="54" t="s">
        <v>40</v>
      </c>
      <c r="AQ418" s="8">
        <v>12.378030879035874</v>
      </c>
      <c r="AR418" s="8">
        <v>8.2000000000000011</v>
      </c>
      <c r="AS418" s="53" t="s">
        <v>45</v>
      </c>
      <c r="AT418" s="55" t="s">
        <v>1512</v>
      </c>
      <c r="AU418" s="8">
        <v>11.132246520907024</v>
      </c>
      <c r="AV418" s="8">
        <v>9.625</v>
      </c>
      <c r="AW418" s="58"/>
      <c r="AX418" s="55" t="s">
        <v>95</v>
      </c>
      <c r="AY418" s="8">
        <v>8.8410405791908921</v>
      </c>
      <c r="AZ418" s="53" t="s">
        <v>45</v>
      </c>
      <c r="BA418" s="8">
        <v>3.7671002413295382</v>
      </c>
      <c r="BB418" s="56" t="s">
        <v>45</v>
      </c>
      <c r="BC418" s="8">
        <v>3.5</v>
      </c>
      <c r="BD418" s="49" t="s">
        <v>182</v>
      </c>
      <c r="BE418" s="8">
        <v>74.509755429914605</v>
      </c>
      <c r="BF418" s="224" t="s">
        <v>1512</v>
      </c>
      <c r="BG418" s="8">
        <v>1.9888315733691517</v>
      </c>
      <c r="BH418" s="56" t="s">
        <v>45</v>
      </c>
      <c r="BI418" s="224" t="s">
        <v>1512</v>
      </c>
      <c r="BJ418" s="8">
        <v>9.7527370437468814</v>
      </c>
      <c r="BK418" s="8">
        <v>11</v>
      </c>
      <c r="BL418" s="56" t="s">
        <v>45</v>
      </c>
      <c r="BM418" s="54" t="s">
        <v>40</v>
      </c>
      <c r="BN418" s="8">
        <v>8.2828150052143688</v>
      </c>
      <c r="BO418" s="8">
        <v>13.857142857142858</v>
      </c>
      <c r="BP418" s="56" t="s">
        <v>45</v>
      </c>
      <c r="BQ418" s="49" t="s">
        <v>182</v>
      </c>
      <c r="BR418" s="8">
        <v>7.9995667910739439</v>
      </c>
      <c r="BS418" s="8">
        <v>16.714285714285715</v>
      </c>
      <c r="BT418" s="55" t="s">
        <v>95</v>
      </c>
      <c r="BU418" s="224" t="s">
        <v>1512</v>
      </c>
      <c r="BV418" s="8">
        <v>6.550369825938767</v>
      </c>
      <c r="BW418" s="8">
        <v>18.5</v>
      </c>
      <c r="BX418" s="55" t="s">
        <v>95</v>
      </c>
      <c r="BY418" s="54" t="s">
        <v>40</v>
      </c>
      <c r="BZ418" s="8">
        <v>5.6446727306605293</v>
      </c>
      <c r="CA418" s="8">
        <v>23.5</v>
      </c>
      <c r="CB418" s="8"/>
      <c r="CC418" s="59" t="s">
        <v>4753</v>
      </c>
      <c r="CD418" s="59" t="s">
        <v>4754</v>
      </c>
      <c r="CE418" s="555">
        <v>147.56833109514631</v>
      </c>
      <c r="CF418" s="555">
        <v>132.52524006827542</v>
      </c>
      <c r="CG418" s="555" t="s">
        <v>5712</v>
      </c>
      <c r="CH418" s="555"/>
      <c r="CI418" s="408">
        <v>250.73136554346951</v>
      </c>
      <c r="CJ418" s="408">
        <v>198.47166372337136</v>
      </c>
      <c r="CK418" s="555"/>
      <c r="CL418" s="59"/>
      <c r="CM418" s="8"/>
      <c r="CN418" s="8"/>
    </row>
    <row r="419" spans="1:92" x14ac:dyDescent="0.45">
      <c r="A419" s="9">
        <v>386</v>
      </c>
      <c r="B419" s="9" t="s">
        <v>708</v>
      </c>
      <c r="C419" s="224" t="s">
        <v>1800</v>
      </c>
      <c r="D419" s="63"/>
      <c r="E419" s="245" t="s">
        <v>1938</v>
      </c>
      <c r="F419" s="56" t="s">
        <v>1871</v>
      </c>
      <c r="G419" s="224"/>
      <c r="H419" s="9"/>
      <c r="I419" s="60">
        <v>284.50800359908897</v>
      </c>
      <c r="J419" s="60">
        <v>102.739001299671</v>
      </c>
      <c r="K419" s="60">
        <v>120.12560151961533</v>
      </c>
      <c r="L419" s="47">
        <v>3160.6757601425079</v>
      </c>
      <c r="M419" s="47">
        <v>2310.1682043449714</v>
      </c>
      <c r="N419" s="47">
        <v>1797.7716493602165</v>
      </c>
      <c r="O419" s="59">
        <v>11.180052706424757</v>
      </c>
      <c r="P419" s="59">
        <v>324.24174722687809</v>
      </c>
      <c r="Q419" s="59">
        <v>200.31405716562082</v>
      </c>
      <c r="R419" s="58"/>
      <c r="S419" s="55" t="s">
        <v>95</v>
      </c>
      <c r="T419" s="8">
        <v>21.484576259134403</v>
      </c>
      <c r="U419" s="55" t="s">
        <v>95</v>
      </c>
      <c r="V419" s="8">
        <v>19.531432962849458</v>
      </c>
      <c r="W419" s="49" t="s">
        <v>74</v>
      </c>
      <c r="X419" s="8">
        <v>13.635999999999999</v>
      </c>
      <c r="Y419" s="62" t="s">
        <v>112</v>
      </c>
      <c r="Z419" s="8">
        <v>214.38100269931672</v>
      </c>
      <c r="AA419" s="62" t="s">
        <v>112</v>
      </c>
      <c r="AB419" s="8">
        <v>56.416053341925455</v>
      </c>
      <c r="AC419" s="55" t="s">
        <v>95</v>
      </c>
      <c r="AD419" s="13" t="s">
        <v>112</v>
      </c>
      <c r="AE419" s="8">
        <v>29.001808465585185</v>
      </c>
      <c r="AF419" s="8">
        <v>14.8</v>
      </c>
      <c r="AG419" s="224" t="s">
        <v>95</v>
      </c>
      <c r="AH419" s="246" t="s">
        <v>182</v>
      </c>
      <c r="AI419" s="8">
        <v>27.778260341913452</v>
      </c>
      <c r="AJ419" s="8">
        <v>8</v>
      </c>
      <c r="AK419" s="49" t="s">
        <v>74</v>
      </c>
      <c r="AL419" s="13" t="s">
        <v>112</v>
      </c>
      <c r="AM419" s="8">
        <v>26.177673365831446</v>
      </c>
      <c r="AN419" s="8">
        <v>11.5</v>
      </c>
      <c r="AO419" s="49" t="s">
        <v>74</v>
      </c>
      <c r="AP419" s="246" t="s">
        <v>182</v>
      </c>
      <c r="AQ419" s="8">
        <v>25.308800311272559</v>
      </c>
      <c r="AR419" s="8">
        <v>6.166666666666667</v>
      </c>
      <c r="AS419" s="55" t="s">
        <v>95</v>
      </c>
      <c r="AT419" s="55" t="s">
        <v>1512</v>
      </c>
      <c r="AU419" s="8">
        <v>23.991183453398882</v>
      </c>
      <c r="AV419" s="8">
        <v>9.5</v>
      </c>
      <c r="AW419" s="58"/>
      <c r="AX419" s="55" t="s">
        <v>95</v>
      </c>
      <c r="AY419" s="8">
        <v>18.753299424583151</v>
      </c>
      <c r="AZ419" s="55" t="s">
        <v>95</v>
      </c>
      <c r="BA419" s="8">
        <v>6.2510998081943834</v>
      </c>
      <c r="BB419" s="246" t="s">
        <v>74</v>
      </c>
      <c r="BC419" s="8">
        <v>3.6666666666666998</v>
      </c>
      <c r="BD419" s="13" t="s">
        <v>112</v>
      </c>
      <c r="BE419" s="8">
        <v>278.39530350911173</v>
      </c>
      <c r="BF419" s="224" t="s">
        <v>1512</v>
      </c>
      <c r="BG419" s="8">
        <v>4.4668962847172171</v>
      </c>
      <c r="BH419" s="246" t="s">
        <v>74</v>
      </c>
      <c r="BI419" s="224" t="s">
        <v>1512</v>
      </c>
      <c r="BJ419" s="8">
        <v>17.917094169914588</v>
      </c>
      <c r="BK419" s="8">
        <v>10.545454545454545</v>
      </c>
      <c r="BL419" s="246" t="s">
        <v>74</v>
      </c>
      <c r="BM419" s="62" t="s">
        <v>112</v>
      </c>
      <c r="BN419" s="8">
        <v>15.466410948039284</v>
      </c>
      <c r="BO419" s="8">
        <v>22.818181818181817</v>
      </c>
      <c r="BP419" s="224" t="s">
        <v>95</v>
      </c>
      <c r="BQ419" s="55" t="s">
        <v>1512</v>
      </c>
      <c r="BR419" s="8">
        <v>14.364087384243476</v>
      </c>
      <c r="BS419" s="8">
        <v>18.5</v>
      </c>
      <c r="BT419" s="49" t="s">
        <v>74</v>
      </c>
      <c r="BU419" s="246" t="s">
        <v>182</v>
      </c>
      <c r="BV419" s="8">
        <v>13.666858293144939</v>
      </c>
      <c r="BW419" s="8">
        <v>16</v>
      </c>
      <c r="BX419" s="55" t="s">
        <v>95</v>
      </c>
      <c r="BY419" s="62" t="s">
        <v>112</v>
      </c>
      <c r="BZ419" s="8">
        <v>12.888763313094808</v>
      </c>
      <c r="CA419" s="8">
        <v>41</v>
      </c>
      <c r="CB419" s="8"/>
      <c r="CC419" s="59" t="s">
        <v>4758</v>
      </c>
      <c r="CD419" s="59" t="s">
        <v>4759</v>
      </c>
      <c r="CE419" s="555">
        <v>68.970795500610237</v>
      </c>
      <c r="CF419" s="555">
        <v>61.860175837226798</v>
      </c>
      <c r="CG419" s="555" t="s">
        <v>4756</v>
      </c>
      <c r="CH419" s="555" t="s">
        <v>4757</v>
      </c>
      <c r="CI419" s="408">
        <v>145.14786894100942</v>
      </c>
      <c r="CJ419" s="408">
        <v>133.65611115558019</v>
      </c>
      <c r="CK419" s="555" t="s">
        <v>4755</v>
      </c>
      <c r="CL419" s="59"/>
      <c r="CM419" s="8">
        <v>200.31405716562082</v>
      </c>
      <c r="CN419" s="8">
        <v>154.64528994218239</v>
      </c>
    </row>
    <row r="420" spans="1:92" x14ac:dyDescent="0.45">
      <c r="A420" s="9">
        <v>387</v>
      </c>
      <c r="B420" s="9" t="s">
        <v>705</v>
      </c>
      <c r="C420" s="77" t="s">
        <v>1803</v>
      </c>
      <c r="D420" s="63"/>
      <c r="E420" s="61" t="s">
        <v>1964</v>
      </c>
      <c r="F420" s="78" t="s">
        <v>1965</v>
      </c>
      <c r="G420" s="224"/>
      <c r="H420" s="9"/>
      <c r="I420" s="60">
        <v>105.90020133966088</v>
      </c>
      <c r="J420" s="60">
        <v>98.787501249683658</v>
      </c>
      <c r="K420" s="60">
        <v>127.23830160959255</v>
      </c>
      <c r="L420" s="47">
        <v>1187.289747930226</v>
      </c>
      <c r="M420" s="47">
        <v>1210.0716877648144</v>
      </c>
      <c r="N420" s="47">
        <v>1228.6115831036536</v>
      </c>
      <c r="O420" s="59">
        <v>11.418051847550934</v>
      </c>
      <c r="P420" s="59">
        <v>133.19026467596666</v>
      </c>
      <c r="Q420" s="59">
        <v>85.746646302115522</v>
      </c>
      <c r="R420" s="58"/>
      <c r="S420" s="70" t="s">
        <v>64</v>
      </c>
      <c r="T420" s="8">
        <v>9.2602157044935485</v>
      </c>
      <c r="U420" s="70" t="s">
        <v>64</v>
      </c>
      <c r="V420" s="8">
        <v>9.2602157044935485</v>
      </c>
      <c r="W420" s="13" t="s">
        <v>127</v>
      </c>
      <c r="X420" s="8">
        <v>10</v>
      </c>
      <c r="Y420" s="77" t="s">
        <v>33</v>
      </c>
      <c r="Z420" s="8">
        <v>58.186108723416872</v>
      </c>
      <c r="AA420" s="62" t="s">
        <v>52</v>
      </c>
      <c r="AB420" s="8">
        <v>27.903621763486651</v>
      </c>
      <c r="AC420" s="70" t="s">
        <v>64</v>
      </c>
      <c r="AD420" s="70" t="s">
        <v>263</v>
      </c>
      <c r="AE420" s="8">
        <v>11.664885258384487</v>
      </c>
      <c r="AF420" s="8">
        <v>6.8619047619047624</v>
      </c>
      <c r="AG420" s="77" t="s">
        <v>64</v>
      </c>
      <c r="AH420" s="62" t="s">
        <v>52</v>
      </c>
      <c r="AI420" s="8">
        <v>11.649562426962586</v>
      </c>
      <c r="AJ420" s="8">
        <v>5.461904761904762</v>
      </c>
      <c r="AK420" s="70" t="s">
        <v>64</v>
      </c>
      <c r="AL420" s="70" t="s">
        <v>33</v>
      </c>
      <c r="AM420" s="8">
        <v>11.258907455221159</v>
      </c>
      <c r="AN420" s="8">
        <v>11.042857142857143</v>
      </c>
      <c r="AO420" s="13" t="s">
        <v>127</v>
      </c>
      <c r="AP420" s="77" t="s">
        <v>263</v>
      </c>
      <c r="AQ420" s="8">
        <v>11.091490797306424</v>
      </c>
      <c r="AR420" s="8">
        <v>5.4333333333333336</v>
      </c>
      <c r="AS420" s="13" t="s">
        <v>127</v>
      </c>
      <c r="AT420" s="13" t="s">
        <v>52</v>
      </c>
      <c r="AU420" s="8">
        <v>10.871711270508463</v>
      </c>
      <c r="AV420" s="8">
        <v>4.0333333333333332</v>
      </c>
      <c r="AW420" s="58"/>
      <c r="AX420" s="70" t="s">
        <v>64</v>
      </c>
      <c r="AY420" s="8">
        <v>10.086237274942905</v>
      </c>
      <c r="AZ420" s="70" t="s">
        <v>64</v>
      </c>
      <c r="BA420" s="8">
        <v>5.0431186374714523</v>
      </c>
      <c r="BB420" s="62" t="s">
        <v>3594</v>
      </c>
      <c r="BC420" s="8">
        <v>2</v>
      </c>
      <c r="BD420" s="13" t="s">
        <v>52</v>
      </c>
      <c r="BE420" s="8">
        <v>90.485670132013453</v>
      </c>
      <c r="BF420" s="77" t="s">
        <v>33</v>
      </c>
      <c r="BG420" s="8">
        <v>1.3698534789171262</v>
      </c>
      <c r="BH420" s="77" t="s">
        <v>64</v>
      </c>
      <c r="BI420" s="77" t="s">
        <v>33</v>
      </c>
      <c r="BJ420" s="8">
        <v>7.5097439954704166</v>
      </c>
      <c r="BK420" s="8">
        <v>28.5</v>
      </c>
      <c r="BL420" s="77" t="s">
        <v>64</v>
      </c>
      <c r="BM420" s="62" t="s">
        <v>52</v>
      </c>
      <c r="BN420" s="8">
        <v>7.4165228456531747</v>
      </c>
      <c r="BO420" s="8">
        <v>36</v>
      </c>
      <c r="BP420" s="77" t="s">
        <v>64</v>
      </c>
      <c r="BQ420" s="13" t="s">
        <v>1466</v>
      </c>
      <c r="BR420" s="8">
        <v>7.0570624150388195</v>
      </c>
      <c r="BS420" s="8">
        <v>18.5</v>
      </c>
      <c r="BT420" s="70" t="s">
        <v>64</v>
      </c>
      <c r="BU420" s="77" t="s">
        <v>263</v>
      </c>
      <c r="BV420" s="8">
        <v>7.0139790059115983</v>
      </c>
      <c r="BW420" s="8">
        <v>21</v>
      </c>
      <c r="BX420" s="13" t="s">
        <v>127</v>
      </c>
      <c r="BY420" s="77" t="s">
        <v>33</v>
      </c>
      <c r="BZ420" s="8">
        <v>5.6010850634678979</v>
      </c>
      <c r="CA420" s="8">
        <v>28.5</v>
      </c>
      <c r="CB420" s="8"/>
      <c r="CC420" s="59" t="s">
        <v>5713</v>
      </c>
      <c r="CD420" s="59"/>
      <c r="CE420" s="555">
        <v>85.746646302115522</v>
      </c>
      <c r="CF420" s="555">
        <v>61.873320989789626</v>
      </c>
      <c r="CG420" s="555"/>
      <c r="CH420" s="555"/>
      <c r="CI420" s="408"/>
      <c r="CJ420" s="408"/>
      <c r="CK420" s="7"/>
      <c r="CL420" s="8"/>
      <c r="CM420" s="8"/>
      <c r="CN420" s="8"/>
    </row>
    <row r="421" spans="1:92" x14ac:dyDescent="0.45">
      <c r="A421" s="9">
        <v>388</v>
      </c>
      <c r="B421" s="9" t="s">
        <v>703</v>
      </c>
      <c r="C421" s="77" t="s">
        <v>1803</v>
      </c>
      <c r="D421" s="63"/>
      <c r="E421" s="61" t="s">
        <v>1964</v>
      </c>
      <c r="F421" s="78" t="s">
        <v>1965</v>
      </c>
      <c r="G421" s="224"/>
      <c r="H421" s="9"/>
      <c r="I421" s="60">
        <v>135.93160171956472</v>
      </c>
      <c r="J421" s="60">
        <v>124.86740157960016</v>
      </c>
      <c r="K421" s="60">
        <v>154.89880195950397</v>
      </c>
      <c r="L421" s="47">
        <v>1890.4665656219477</v>
      </c>
      <c r="M421" s="47">
        <v>1904.9271794340009</v>
      </c>
      <c r="N421" s="47">
        <v>1916.5752710089437</v>
      </c>
      <c r="O421" s="59">
        <v>17.094974764363513</v>
      </c>
      <c r="P421" s="59">
        <v>276.47995093716719</v>
      </c>
      <c r="Q421" s="59">
        <v>172.32510197452299</v>
      </c>
      <c r="R421" s="58"/>
      <c r="S421" s="70" t="s">
        <v>64</v>
      </c>
      <c r="T421" s="8">
        <v>11.602664934126048</v>
      </c>
      <c r="U421" s="70" t="s">
        <v>64</v>
      </c>
      <c r="V421" s="8">
        <v>11.602664934126048</v>
      </c>
      <c r="W421" s="65" t="s">
        <v>66</v>
      </c>
      <c r="X421" s="8">
        <v>8</v>
      </c>
      <c r="Y421" s="77" t="s">
        <v>9</v>
      </c>
      <c r="Z421" s="8">
        <v>147.80612985712989</v>
      </c>
      <c r="AA421" s="62" t="s">
        <v>52</v>
      </c>
      <c r="AB421" s="8">
        <v>35.411471858462612</v>
      </c>
      <c r="AC421" s="70" t="s">
        <v>64</v>
      </c>
      <c r="AD421" s="70" t="s">
        <v>9</v>
      </c>
      <c r="AE421" s="8">
        <v>16.173171048694506</v>
      </c>
      <c r="AF421" s="8">
        <v>19.899999999999999</v>
      </c>
      <c r="AG421" s="74" t="s">
        <v>66</v>
      </c>
      <c r="AH421" s="77" t="s">
        <v>9</v>
      </c>
      <c r="AI421" s="8">
        <v>15.790507537172612</v>
      </c>
      <c r="AJ421" s="8">
        <v>17.399999999999999</v>
      </c>
      <c r="AK421" s="70" t="s">
        <v>64</v>
      </c>
      <c r="AL421" s="13" t="s">
        <v>52</v>
      </c>
      <c r="AM421" s="8">
        <v>14.654011593129949</v>
      </c>
      <c r="AN421" s="8">
        <v>5.461904761904762</v>
      </c>
      <c r="AO421" s="70" t="s">
        <v>64</v>
      </c>
      <c r="AP421" s="77" t="s">
        <v>33</v>
      </c>
      <c r="AQ421" s="8">
        <v>14.242622266575125</v>
      </c>
      <c r="AR421" s="8">
        <v>11.042857142857143</v>
      </c>
      <c r="AS421" s="65" t="s">
        <v>66</v>
      </c>
      <c r="AT421" s="13" t="s">
        <v>52</v>
      </c>
      <c r="AU421" s="8">
        <v>13.788547410441439</v>
      </c>
      <c r="AV421" s="8">
        <v>4.8666666666666671</v>
      </c>
      <c r="AW421" s="58"/>
      <c r="AX421" s="70" t="s">
        <v>64</v>
      </c>
      <c r="AY421" s="8">
        <v>12.662931427538654</v>
      </c>
      <c r="AZ421" s="70" t="s">
        <v>64</v>
      </c>
      <c r="BA421" s="8">
        <v>6.3314657137693269</v>
      </c>
      <c r="BB421" s="74" t="s">
        <v>3613</v>
      </c>
      <c r="BC421" s="8">
        <v>2</v>
      </c>
      <c r="BD421" s="70" t="s">
        <v>9</v>
      </c>
      <c r="BE421" s="8">
        <v>160.03997401189073</v>
      </c>
      <c r="BF421" s="77" t="s">
        <v>9</v>
      </c>
      <c r="BG421" s="8">
        <v>2.0004996751486344</v>
      </c>
      <c r="BH421" s="77" t="s">
        <v>64</v>
      </c>
      <c r="BI421" s="77" t="s">
        <v>9</v>
      </c>
      <c r="BJ421" s="8">
        <v>10.08045372104058</v>
      </c>
      <c r="BK421" s="8">
        <v>41</v>
      </c>
      <c r="BL421" s="77" t="s">
        <v>64</v>
      </c>
      <c r="BM421" s="77" t="s">
        <v>33</v>
      </c>
      <c r="BN421" s="8">
        <v>9.4926067205540683</v>
      </c>
      <c r="BO421" s="8">
        <v>28.5</v>
      </c>
      <c r="BP421" s="77" t="s">
        <v>64</v>
      </c>
      <c r="BQ421" s="13" t="s">
        <v>52</v>
      </c>
      <c r="BR421" s="8">
        <v>9.3739862065266291</v>
      </c>
      <c r="BS421" s="8">
        <v>36</v>
      </c>
      <c r="BT421" s="70" t="s">
        <v>64</v>
      </c>
      <c r="BU421" s="62" t="s">
        <v>1466</v>
      </c>
      <c r="BV421" s="8">
        <v>8.9088634952212686</v>
      </c>
      <c r="BW421" s="8">
        <v>18.5</v>
      </c>
      <c r="BX421" s="65" t="s">
        <v>66</v>
      </c>
      <c r="BY421" s="77" t="s">
        <v>9</v>
      </c>
      <c r="BZ421" s="8">
        <v>8.3270448731765381</v>
      </c>
      <c r="CA421" s="8">
        <v>41</v>
      </c>
      <c r="CB421" s="8"/>
      <c r="CC421" s="59" t="s">
        <v>4760</v>
      </c>
      <c r="CD421" s="59" t="s">
        <v>4761</v>
      </c>
      <c r="CE421" s="555">
        <v>129.53218132321069</v>
      </c>
      <c r="CF421" s="555">
        <v>117.10749878427389</v>
      </c>
      <c r="CG421" s="555"/>
      <c r="CH421" s="555"/>
      <c r="CI421" s="408"/>
      <c r="CJ421" s="408"/>
      <c r="CK421" s="555"/>
      <c r="CL421" s="59"/>
      <c r="CM421" s="8"/>
      <c r="CN421" s="8"/>
    </row>
    <row r="422" spans="1:92" x14ac:dyDescent="0.45">
      <c r="A422" s="9">
        <v>389</v>
      </c>
      <c r="B422" s="9" t="s">
        <v>200</v>
      </c>
      <c r="C422" s="78" t="s">
        <v>1880</v>
      </c>
      <c r="D422" s="247" t="s">
        <v>1799</v>
      </c>
      <c r="E422" s="243" t="s">
        <v>2046</v>
      </c>
      <c r="F422" s="78" t="s">
        <v>1823</v>
      </c>
      <c r="G422" s="224"/>
      <c r="H422" s="246" t="s">
        <v>1804</v>
      </c>
      <c r="I422" s="60">
        <v>171.49510216945083</v>
      </c>
      <c r="J422" s="60">
        <v>160.43090202948628</v>
      </c>
      <c r="K422" s="60">
        <v>182.55930230941541</v>
      </c>
      <c r="L422" s="47">
        <v>2934.9297980581277</v>
      </c>
      <c r="M422" s="47">
        <v>2932.8902331287077</v>
      </c>
      <c r="N422" s="47">
        <v>2931.2596017250407</v>
      </c>
      <c r="O422" s="59">
        <v>25.161708567309919</v>
      </c>
      <c r="P422" s="59">
        <v>533.52795628383615</v>
      </c>
      <c r="Q422" s="59">
        <v>333.58196919692392</v>
      </c>
      <c r="R422" s="58"/>
      <c r="S422" s="70" t="s">
        <v>64</v>
      </c>
      <c r="T422" s="8">
        <v>14.376617969217165</v>
      </c>
      <c r="U422" s="70" t="s">
        <v>64</v>
      </c>
      <c r="V422" s="8">
        <v>14.376617969217165</v>
      </c>
      <c r="W422" s="65" t="s">
        <v>66</v>
      </c>
      <c r="X422" s="8">
        <v>8</v>
      </c>
      <c r="Y422" s="77" t="s">
        <v>9</v>
      </c>
      <c r="Z422" s="8">
        <v>186.21471034300689</v>
      </c>
      <c r="AA422" s="62" t="s">
        <v>52</v>
      </c>
      <c r="AB422" s="8">
        <v>44.302346970934138</v>
      </c>
      <c r="AC422" s="70" t="s">
        <v>64</v>
      </c>
      <c r="AD422" s="70" t="s">
        <v>1551</v>
      </c>
      <c r="AE422" s="8">
        <v>21.203963747398117</v>
      </c>
      <c r="AF422" s="8">
        <v>9.7428571428571438</v>
      </c>
      <c r="AG422" s="74" t="s">
        <v>66</v>
      </c>
      <c r="AH422" s="77" t="s">
        <v>1551</v>
      </c>
      <c r="AI422" s="8">
        <v>20.41895193392255</v>
      </c>
      <c r="AJ422" s="8">
        <v>8.85</v>
      </c>
      <c r="AK422" s="70" t="s">
        <v>64</v>
      </c>
      <c r="AL422" s="70" t="s">
        <v>9</v>
      </c>
      <c r="AM422" s="8">
        <v>20.194169843279617</v>
      </c>
      <c r="AN422" s="8">
        <v>19.899999999999999</v>
      </c>
      <c r="AO422" s="65" t="s">
        <v>66</v>
      </c>
      <c r="AP422" s="77" t="s">
        <v>9</v>
      </c>
      <c r="AQ422" s="8">
        <v>19.530806722419253</v>
      </c>
      <c r="AR422" s="8">
        <v>17.399999999999999</v>
      </c>
      <c r="AS422" s="70" t="s">
        <v>64</v>
      </c>
      <c r="AT422" s="69" t="s">
        <v>79</v>
      </c>
      <c r="AU422" s="8">
        <v>19.392750288204095</v>
      </c>
      <c r="AV422" s="8">
        <v>18.600000000000001</v>
      </c>
      <c r="AW422" s="58"/>
      <c r="AX422" s="70" t="s">
        <v>64</v>
      </c>
      <c r="AY422" s="8">
        <v>15.714279766138882</v>
      </c>
      <c r="AZ422" s="70" t="s">
        <v>64</v>
      </c>
      <c r="BA422" s="8">
        <v>7.8571398830694408</v>
      </c>
      <c r="BB422" s="74" t="s">
        <v>3613</v>
      </c>
      <c r="BC422" s="8">
        <v>2</v>
      </c>
      <c r="BD422" s="70" t="s">
        <v>9</v>
      </c>
      <c r="BE422" s="8">
        <v>201.64926953825747</v>
      </c>
      <c r="BF422" s="77" t="s">
        <v>1551</v>
      </c>
      <c r="BG422" s="8">
        <v>2.99480399315937</v>
      </c>
      <c r="BH422" s="77" t="s">
        <v>64</v>
      </c>
      <c r="BI422" s="77" t="s">
        <v>1551</v>
      </c>
      <c r="BJ422" s="8">
        <v>13.257524555797195</v>
      </c>
      <c r="BK422" s="8">
        <v>23.5</v>
      </c>
      <c r="BL422" s="77" t="s">
        <v>64</v>
      </c>
      <c r="BM422" s="77" t="s">
        <v>9</v>
      </c>
      <c r="BN422" s="8">
        <v>12.583777191732562</v>
      </c>
      <c r="BO422" s="8">
        <v>41</v>
      </c>
      <c r="BP422" s="77" t="s">
        <v>64</v>
      </c>
      <c r="BQ422" s="69" t="s">
        <v>79</v>
      </c>
      <c r="BR422" s="8">
        <v>12.444073487473517</v>
      </c>
      <c r="BS422" s="8">
        <v>33.5</v>
      </c>
      <c r="BT422" s="70" t="s">
        <v>64</v>
      </c>
      <c r="BU422" s="62" t="s">
        <v>52</v>
      </c>
      <c r="BV422" s="8">
        <v>11.692034923350455</v>
      </c>
      <c r="BW422" s="8">
        <v>36</v>
      </c>
      <c r="BX422" s="70" t="s">
        <v>64</v>
      </c>
      <c r="BY422" s="54" t="s">
        <v>87</v>
      </c>
      <c r="BZ422" s="8">
        <v>11.527830287528165</v>
      </c>
      <c r="CA422" s="8">
        <v>28.5</v>
      </c>
      <c r="CB422" s="8"/>
      <c r="CC422" s="59" t="s">
        <v>4765</v>
      </c>
      <c r="CD422" s="59" t="s">
        <v>4766</v>
      </c>
      <c r="CE422" s="555">
        <v>132.89859979324703</v>
      </c>
      <c r="CF422" s="555">
        <v>120.50234575585441</v>
      </c>
      <c r="CG422" s="555" t="s">
        <v>4763</v>
      </c>
      <c r="CH422" s="555" t="s">
        <v>4764</v>
      </c>
      <c r="CI422" s="408">
        <v>274.41714121683566</v>
      </c>
      <c r="CJ422" s="408">
        <v>255.27542458855331</v>
      </c>
      <c r="CK422" s="555" t="s">
        <v>4762</v>
      </c>
      <c r="CL422" s="59"/>
      <c r="CM422" s="8">
        <v>333.58196919692392</v>
      </c>
      <c r="CN422" s="8">
        <v>272.18182919152082</v>
      </c>
    </row>
    <row r="423" spans="1:92" x14ac:dyDescent="0.45">
      <c r="A423" s="9">
        <v>390</v>
      </c>
      <c r="B423" s="9" t="s">
        <v>701</v>
      </c>
      <c r="C423" s="73" t="s">
        <v>1802</v>
      </c>
      <c r="D423" s="63"/>
      <c r="E423" s="78" t="s">
        <v>1897</v>
      </c>
      <c r="F423" s="245" t="s">
        <v>1898</v>
      </c>
      <c r="G423" s="224"/>
      <c r="H423" s="9"/>
      <c r="I423" s="60">
        <v>101.15840127967607</v>
      </c>
      <c r="J423" s="60">
        <v>79.820301009744398</v>
      </c>
      <c r="K423" s="60">
        <v>112.22260141964064</v>
      </c>
      <c r="L423" s="47">
        <v>957.41186125080435</v>
      </c>
      <c r="M423" s="47">
        <v>936.4050922088436</v>
      </c>
      <c r="N423" s="47">
        <v>919.93202356676284</v>
      </c>
      <c r="O423" s="59">
        <v>8.2790383777112364</v>
      </c>
      <c r="P423" s="59">
        <v>92.02070719584276</v>
      </c>
      <c r="Q423" s="59">
        <v>53.347048006055722</v>
      </c>
      <c r="R423" s="58"/>
      <c r="S423" s="68" t="s">
        <v>138</v>
      </c>
      <c r="T423" s="8">
        <v>7.0695040767805644</v>
      </c>
      <c r="U423" s="13" t="s">
        <v>1475</v>
      </c>
      <c r="V423" s="8">
        <v>8.0695040767805644</v>
      </c>
      <c r="W423" s="68" t="s">
        <v>138</v>
      </c>
      <c r="X423" s="8">
        <v>10</v>
      </c>
      <c r="Y423" s="73" t="s">
        <v>3534</v>
      </c>
      <c r="Z423" s="8">
        <v>43.486528537463947</v>
      </c>
      <c r="AA423" s="73" t="s">
        <v>76</v>
      </c>
      <c r="AB423" s="8">
        <v>19.766603880665429</v>
      </c>
      <c r="AC423" s="13" t="s">
        <v>1475</v>
      </c>
      <c r="AD423" s="68" t="s">
        <v>76</v>
      </c>
      <c r="AE423" s="8">
        <v>11.114902842289052</v>
      </c>
      <c r="AF423" s="8">
        <v>8.4499999999999993</v>
      </c>
      <c r="AG423" s="73" t="s">
        <v>138</v>
      </c>
      <c r="AH423" s="73" t="s">
        <v>76</v>
      </c>
      <c r="AI423" s="8">
        <v>10.949173461300941</v>
      </c>
      <c r="AJ423" s="8">
        <v>7.2</v>
      </c>
      <c r="AK423" s="13" t="s">
        <v>1475</v>
      </c>
      <c r="AL423" s="68" t="s">
        <v>1511</v>
      </c>
      <c r="AM423" s="8">
        <v>9.815801669336528</v>
      </c>
      <c r="AN423" s="8">
        <v>8.9499999999999993</v>
      </c>
      <c r="AO423" s="13" t="s">
        <v>1475</v>
      </c>
      <c r="AP423" s="73" t="s">
        <v>1468</v>
      </c>
      <c r="AQ423" s="8">
        <v>9.6790119904664813</v>
      </c>
      <c r="AR423" s="8">
        <v>7.9666666666666668</v>
      </c>
      <c r="AS423" s="68" t="s">
        <v>138</v>
      </c>
      <c r="AT423" s="68" t="s">
        <v>1511</v>
      </c>
      <c r="AU423" s="8">
        <v>9.4499408889072996</v>
      </c>
      <c r="AV423" s="8">
        <v>7.7</v>
      </c>
      <c r="AW423" s="58"/>
      <c r="AX423" s="68" t="s">
        <v>138</v>
      </c>
      <c r="AY423" s="8">
        <v>5.7342131798888403</v>
      </c>
      <c r="AZ423" s="13" t="s">
        <v>1475</v>
      </c>
      <c r="BA423" s="8">
        <v>3.6301184332715781</v>
      </c>
      <c r="BB423" s="73" t="s">
        <v>138</v>
      </c>
      <c r="BC423" s="8">
        <v>3</v>
      </c>
      <c r="BD423" s="68" t="s">
        <v>76</v>
      </c>
      <c r="BE423" s="8">
        <v>72.013197698332604</v>
      </c>
      <c r="BF423" s="73" t="s">
        <v>76</v>
      </c>
      <c r="BG423" s="8">
        <v>1.3093308672424109</v>
      </c>
      <c r="BH423" s="73" t="s">
        <v>138</v>
      </c>
      <c r="BI423" s="73" t="s">
        <v>76</v>
      </c>
      <c r="BJ423" s="8">
        <v>6.4436285438265672</v>
      </c>
      <c r="BK423" s="8">
        <v>19.333333333333332</v>
      </c>
      <c r="BL423" s="62" t="s">
        <v>1475</v>
      </c>
      <c r="BM423" s="73" t="s">
        <v>76</v>
      </c>
      <c r="BN423" s="8">
        <v>6.0295247232737195</v>
      </c>
      <c r="BO423" s="8">
        <v>28.5</v>
      </c>
      <c r="BP423" s="73" t="s">
        <v>138</v>
      </c>
      <c r="BQ423" s="68" t="s">
        <v>1468</v>
      </c>
      <c r="BR423" s="8">
        <v>5.8877885055345365</v>
      </c>
      <c r="BS423" s="8">
        <v>17.666666666666668</v>
      </c>
      <c r="BT423" s="13" t="s">
        <v>1475</v>
      </c>
      <c r="BU423" s="73" t="s">
        <v>1468</v>
      </c>
      <c r="BV423" s="8">
        <v>5.6532864588651002</v>
      </c>
      <c r="BW423" s="8">
        <v>26</v>
      </c>
      <c r="BX423" s="68" t="s">
        <v>138</v>
      </c>
      <c r="BY423" s="73" t="s">
        <v>1511</v>
      </c>
      <c r="BZ423" s="8">
        <v>5.2192630662691091</v>
      </c>
      <c r="CA423" s="8">
        <v>19.333333333333332</v>
      </c>
      <c r="CB423" s="8"/>
      <c r="CC423" s="59"/>
      <c r="CD423" s="59"/>
      <c r="CE423" s="555"/>
      <c r="CF423" s="555"/>
      <c r="CG423" s="555"/>
      <c r="CH423" s="555"/>
      <c r="CI423" s="408"/>
      <c r="CJ423" s="408"/>
      <c r="CK423" s="7"/>
      <c r="CL423" s="8"/>
      <c r="CM423" s="8"/>
      <c r="CN423" s="8"/>
    </row>
    <row r="424" spans="1:92" x14ac:dyDescent="0.45">
      <c r="A424" s="9">
        <v>391</v>
      </c>
      <c r="B424" s="9" t="s">
        <v>698</v>
      </c>
      <c r="C424" s="56" t="s">
        <v>1861</v>
      </c>
      <c r="D424" s="63"/>
      <c r="E424" s="78" t="s">
        <v>2015</v>
      </c>
      <c r="F424" s="57" t="s">
        <v>2016</v>
      </c>
      <c r="G424" s="245" t="s">
        <v>1788</v>
      </c>
      <c r="H424" s="9"/>
      <c r="I424" s="60">
        <v>136.72190172956218</v>
      </c>
      <c r="J424" s="60">
        <v>94.836001199696312</v>
      </c>
      <c r="K424" s="60">
        <v>139.88310176955207</v>
      </c>
      <c r="L424" s="47">
        <v>1574.734470581275</v>
      </c>
      <c r="M424" s="47">
        <v>1487.2513959311268</v>
      </c>
      <c r="N424" s="47">
        <v>1420.7773534950136</v>
      </c>
      <c r="O424" s="59">
        <v>12.040345907800829</v>
      </c>
      <c r="P424" s="59">
        <v>174.65152058946211</v>
      </c>
      <c r="Q424" s="59">
        <v>102.63303212491908</v>
      </c>
      <c r="R424" s="58"/>
      <c r="S424" s="53" t="s">
        <v>53</v>
      </c>
      <c r="T424" s="8">
        <v>13.304971155660596</v>
      </c>
      <c r="U424" s="53" t="s">
        <v>53</v>
      </c>
      <c r="V424" s="8">
        <v>10.234593196661995</v>
      </c>
      <c r="W424" s="68" t="s">
        <v>138</v>
      </c>
      <c r="X424" s="8">
        <v>10</v>
      </c>
      <c r="Y424" s="73" t="s">
        <v>76</v>
      </c>
      <c r="Z424" s="8">
        <v>58.423198726416111</v>
      </c>
      <c r="AA424" s="73" t="s">
        <v>76</v>
      </c>
      <c r="AB424" s="8">
        <v>26.555999421098228</v>
      </c>
      <c r="AC424" s="68" t="s">
        <v>138</v>
      </c>
      <c r="AD424" s="68" t="s">
        <v>76</v>
      </c>
      <c r="AE424" s="8">
        <v>14.505523506289551</v>
      </c>
      <c r="AF424" s="8">
        <v>7.2</v>
      </c>
      <c r="AG424" s="56" t="s">
        <v>53</v>
      </c>
      <c r="AH424" s="73" t="s">
        <v>76</v>
      </c>
      <c r="AI424" s="8">
        <v>14.361845345370009</v>
      </c>
      <c r="AJ424" s="8">
        <v>8.7000000000000011</v>
      </c>
      <c r="AK424" s="53" t="s">
        <v>53</v>
      </c>
      <c r="AL424" s="68" t="s">
        <v>1511</v>
      </c>
      <c r="AM424" s="8">
        <v>12.68964569575493</v>
      </c>
      <c r="AN424" s="8">
        <v>9.2000000000000011</v>
      </c>
      <c r="AO424" s="53" t="s">
        <v>53</v>
      </c>
      <c r="AP424" s="56" t="s">
        <v>201</v>
      </c>
      <c r="AQ424" s="8">
        <v>12.539544427908593</v>
      </c>
      <c r="AR424" s="8">
        <v>6.2333333333333334</v>
      </c>
      <c r="AS424" s="68" t="s">
        <v>138</v>
      </c>
      <c r="AT424" s="68" t="s">
        <v>1511</v>
      </c>
      <c r="AU424" s="8">
        <v>12.498240927468965</v>
      </c>
      <c r="AV424" s="8">
        <v>7.7</v>
      </c>
      <c r="AW424" s="58"/>
      <c r="AX424" s="53" t="s">
        <v>53</v>
      </c>
      <c r="AY424" s="8">
        <v>10.597877501415265</v>
      </c>
      <c r="AZ424" s="68" t="s">
        <v>138</v>
      </c>
      <c r="BA424" s="8">
        <v>3.699292500471755</v>
      </c>
      <c r="BB424" s="73" t="s">
        <v>138</v>
      </c>
      <c r="BC424" s="8">
        <v>3</v>
      </c>
      <c r="BD424" s="68" t="s">
        <v>76</v>
      </c>
      <c r="BE424" s="8">
        <v>96.978775014152646</v>
      </c>
      <c r="BF424" s="73" t="s">
        <v>76</v>
      </c>
      <c r="BG424" s="8">
        <v>1.7632504548027754</v>
      </c>
      <c r="BH424" s="73" t="s">
        <v>138</v>
      </c>
      <c r="BI424" s="73" t="s">
        <v>76</v>
      </c>
      <c r="BJ424" s="8">
        <v>8.524093320144905</v>
      </c>
      <c r="BK424" s="8">
        <v>19.333333333333332</v>
      </c>
      <c r="BL424" s="56" t="s">
        <v>53</v>
      </c>
      <c r="BM424" s="73" t="s">
        <v>76</v>
      </c>
      <c r="BN424" s="8">
        <v>7.3356667888192337</v>
      </c>
      <c r="BO424" s="8">
        <v>24.571428571428569</v>
      </c>
      <c r="BP424" s="73" t="s">
        <v>138</v>
      </c>
      <c r="BQ424" s="68" t="s">
        <v>1511</v>
      </c>
      <c r="BR424" s="8">
        <v>6.8692868543836516</v>
      </c>
      <c r="BS424" s="8">
        <v>19.333333333333332</v>
      </c>
      <c r="BT424" s="68" t="s">
        <v>138</v>
      </c>
      <c r="BU424" s="56" t="s">
        <v>201</v>
      </c>
      <c r="BV424" s="8">
        <v>6.487055814831173</v>
      </c>
      <c r="BW424" s="8">
        <v>14.333333333333334</v>
      </c>
      <c r="BX424" s="53" t="s">
        <v>53</v>
      </c>
      <c r="BY424" s="73" t="s">
        <v>1511</v>
      </c>
      <c r="BZ424" s="8">
        <v>6.0336291432784028</v>
      </c>
      <c r="CA424" s="8">
        <v>24.571428571428569</v>
      </c>
      <c r="CB424" s="8"/>
      <c r="CC424" s="59" t="s">
        <v>4767</v>
      </c>
      <c r="CD424" s="59" t="s">
        <v>4768</v>
      </c>
      <c r="CE424" s="555">
        <v>98.179784914986968</v>
      </c>
      <c r="CF424" s="555">
        <v>76.800763697975199</v>
      </c>
      <c r="CG424" s="555"/>
      <c r="CH424" s="555"/>
      <c r="CI424" s="408"/>
      <c r="CJ424" s="408"/>
      <c r="CK424" s="555"/>
      <c r="CL424" s="59"/>
      <c r="CM424" s="8"/>
      <c r="CN424" s="8"/>
    </row>
    <row r="425" spans="1:92" x14ac:dyDescent="0.45">
      <c r="A425" s="9">
        <v>392</v>
      </c>
      <c r="B425" s="9" t="s">
        <v>217</v>
      </c>
      <c r="C425" s="56" t="s">
        <v>1861</v>
      </c>
      <c r="D425" s="63"/>
      <c r="E425" s="78" t="s">
        <v>2015</v>
      </c>
      <c r="F425" s="57" t="s">
        <v>2016</v>
      </c>
      <c r="G425" s="245" t="s">
        <v>1788</v>
      </c>
      <c r="H425" s="9"/>
      <c r="I425" s="60">
        <v>187.30110236940021</v>
      </c>
      <c r="J425" s="60">
        <v>131.1898016595799</v>
      </c>
      <c r="K425" s="60">
        <v>156.47940197949893</v>
      </c>
      <c r="L425" s="47">
        <v>2683.6072718571613</v>
      </c>
      <c r="M425" s="47">
        <v>2454.3230403411349</v>
      </c>
      <c r="N425" s="47">
        <v>2285.0827713525105</v>
      </c>
      <c r="O425" s="59">
        <v>18.09210888293827</v>
      </c>
      <c r="P425" s="59">
        <v>428.21799389728517</v>
      </c>
      <c r="Q425" s="59">
        <v>262.97601211505031</v>
      </c>
      <c r="R425" s="58"/>
      <c r="S425" s="53" t="s">
        <v>53</v>
      </c>
      <c r="T425" s="8">
        <v>17.85709921324602</v>
      </c>
      <c r="U425" s="68" t="s">
        <v>36</v>
      </c>
      <c r="V425" s="8">
        <v>15.212084180936015</v>
      </c>
      <c r="W425" s="68" t="s">
        <v>36</v>
      </c>
      <c r="X425" s="8">
        <v>9.0909999999999993</v>
      </c>
      <c r="Y425" s="77" t="s">
        <v>9</v>
      </c>
      <c r="Z425" s="8">
        <v>169.57099213246019</v>
      </c>
      <c r="AA425" s="56" t="s">
        <v>216</v>
      </c>
      <c r="AB425" s="8">
        <v>49.29593974853919</v>
      </c>
      <c r="AC425" s="68" t="s">
        <v>36</v>
      </c>
      <c r="AD425" s="68" t="s">
        <v>1549</v>
      </c>
      <c r="AE425" s="8">
        <v>23.668771654426386</v>
      </c>
      <c r="AF425" s="8">
        <v>8.8000000000000007</v>
      </c>
      <c r="AG425" s="56" t="s">
        <v>53</v>
      </c>
      <c r="AH425" s="73" t="s">
        <v>1549</v>
      </c>
      <c r="AI425" s="8">
        <v>21.826961594901451</v>
      </c>
      <c r="AJ425" s="8">
        <v>9.8000000000000007</v>
      </c>
      <c r="AK425" s="68" t="s">
        <v>36</v>
      </c>
      <c r="AL425" s="68" t="s">
        <v>76</v>
      </c>
      <c r="AM425" s="8">
        <v>21.212068310428069</v>
      </c>
      <c r="AN425" s="8">
        <v>7.7000000000000011</v>
      </c>
      <c r="AO425" s="68" t="s">
        <v>36</v>
      </c>
      <c r="AP425" s="77" t="s">
        <v>9</v>
      </c>
      <c r="AQ425" s="8">
        <v>21.18892566809788</v>
      </c>
      <c r="AR425" s="8">
        <v>15.900000000000002</v>
      </c>
      <c r="AS425" s="68" t="s">
        <v>36</v>
      </c>
      <c r="AT425" s="53" t="s">
        <v>216</v>
      </c>
      <c r="AU425" s="8">
        <v>21.10628476781476</v>
      </c>
      <c r="AV425" s="8">
        <v>13.3</v>
      </c>
      <c r="AW425" s="58"/>
      <c r="AX425" s="53" t="s">
        <v>5568</v>
      </c>
      <c r="AY425" s="8">
        <v>14.148537386331896</v>
      </c>
      <c r="AZ425" s="53" t="s">
        <v>5568</v>
      </c>
      <c r="BA425" s="8">
        <v>4.7161791287772985</v>
      </c>
      <c r="BB425" s="73" t="s">
        <v>36</v>
      </c>
      <c r="BC425" s="8">
        <v>3.3333333333333002</v>
      </c>
      <c r="BD425" s="70" t="s">
        <v>9</v>
      </c>
      <c r="BE425" s="8">
        <v>183.6185748101652</v>
      </c>
      <c r="BF425" s="56" t="s">
        <v>216</v>
      </c>
      <c r="BG425" s="8">
        <v>3.268774663291826</v>
      </c>
      <c r="BH425" s="73" t="s">
        <v>36</v>
      </c>
      <c r="BI425" s="56" t="s">
        <v>216</v>
      </c>
      <c r="BJ425" s="8">
        <v>14.535398488732806</v>
      </c>
      <c r="BK425" s="8">
        <v>14.5</v>
      </c>
      <c r="BL425" s="73" t="s">
        <v>36</v>
      </c>
      <c r="BM425" s="73" t="s">
        <v>1549</v>
      </c>
      <c r="BN425" s="8">
        <v>14.527939547787804</v>
      </c>
      <c r="BO425" s="8">
        <v>16</v>
      </c>
      <c r="BP425" s="73" t="s">
        <v>36</v>
      </c>
      <c r="BQ425" s="68" t="s">
        <v>76</v>
      </c>
      <c r="BR425" s="8">
        <v>12.017275970751108</v>
      </c>
      <c r="BS425" s="8">
        <v>17.5</v>
      </c>
      <c r="BT425" s="68" t="s">
        <v>36</v>
      </c>
      <c r="BU425" s="77" t="s">
        <v>9</v>
      </c>
      <c r="BV425" s="8">
        <v>11.872274956032816</v>
      </c>
      <c r="BW425" s="8">
        <v>25</v>
      </c>
      <c r="BX425" s="53" t="s">
        <v>53</v>
      </c>
      <c r="BY425" s="56" t="s">
        <v>216</v>
      </c>
      <c r="BZ425" s="8">
        <v>11.734846488182116</v>
      </c>
      <c r="CA425" s="8">
        <v>20.285714285714285</v>
      </c>
      <c r="CB425" s="8"/>
      <c r="CC425" s="59" t="s">
        <v>4772</v>
      </c>
      <c r="CD425" s="59" t="s">
        <v>4773</v>
      </c>
      <c r="CE425" s="555">
        <v>117.57429636069347</v>
      </c>
      <c r="CF425" s="555">
        <v>106.63230131541756</v>
      </c>
      <c r="CG425" s="555" t="s">
        <v>4770</v>
      </c>
      <c r="CH425" s="555" t="s">
        <v>4771</v>
      </c>
      <c r="CI425" s="408">
        <v>244.62566139328152</v>
      </c>
      <c r="CJ425" s="408">
        <v>209.39575762578269</v>
      </c>
      <c r="CK425" s="555" t="s">
        <v>4769</v>
      </c>
      <c r="CL425" s="59"/>
      <c r="CM425" s="8">
        <v>262.97601211505031</v>
      </c>
      <c r="CN425" s="8">
        <v>209.39575762578269</v>
      </c>
    </row>
    <row r="426" spans="1:92" x14ac:dyDescent="0.45">
      <c r="A426" s="9">
        <v>393</v>
      </c>
      <c r="B426" s="9" t="s">
        <v>694</v>
      </c>
      <c r="C426" s="244" t="s">
        <v>1805</v>
      </c>
      <c r="D426" s="63"/>
      <c r="E426" s="246" t="s">
        <v>1900</v>
      </c>
      <c r="F426" s="57" t="s">
        <v>1901</v>
      </c>
      <c r="G426" s="224"/>
      <c r="H426" s="9"/>
      <c r="I426" s="60">
        <v>100.3681012696786</v>
      </c>
      <c r="J426" s="60">
        <v>92.465101169703914</v>
      </c>
      <c r="K426" s="60">
        <v>124.07710156960268</v>
      </c>
      <c r="L426" s="47">
        <v>1075.0544294167678</v>
      </c>
      <c r="M426" s="47">
        <v>1098.6097903184816</v>
      </c>
      <c r="N426" s="47">
        <v>1117.8251447787386</v>
      </c>
      <c r="O426" s="59">
        <v>10.495230037798896</v>
      </c>
      <c r="P426" s="59">
        <v>106.63213064523252</v>
      </c>
      <c r="Q426" s="59">
        <v>58.652948399159726</v>
      </c>
      <c r="R426" s="58"/>
      <c r="S426" s="71" t="s">
        <v>214</v>
      </c>
      <c r="T426" s="8">
        <v>8.2265032914168597</v>
      </c>
      <c r="U426" s="13" t="s">
        <v>287</v>
      </c>
      <c r="V426" s="8">
        <v>7.5214725740645862</v>
      </c>
      <c r="W426" s="71" t="s">
        <v>214</v>
      </c>
      <c r="X426" s="8">
        <v>11.667</v>
      </c>
      <c r="Y426" s="247" t="s">
        <v>3559</v>
      </c>
      <c r="Z426" s="8">
        <v>31.11043038090358</v>
      </c>
      <c r="AA426" s="244" t="s">
        <v>1510</v>
      </c>
      <c r="AB426" s="8">
        <v>14.789151233059592</v>
      </c>
      <c r="AC426" s="13" t="s">
        <v>287</v>
      </c>
      <c r="AD426" s="71" t="s">
        <v>1510</v>
      </c>
      <c r="AE426" s="8">
        <v>10.160056545801627</v>
      </c>
      <c r="AF426" s="8">
        <v>5.2333333333333334</v>
      </c>
      <c r="AG426" s="244" t="s">
        <v>214</v>
      </c>
      <c r="AH426" s="244" t="s">
        <v>1510</v>
      </c>
      <c r="AI426" s="8">
        <v>10.02414713483404</v>
      </c>
      <c r="AJ426" s="8">
        <v>4.7571428571428571</v>
      </c>
      <c r="AK426" s="13" t="s">
        <v>287</v>
      </c>
      <c r="AL426" s="14" t="s">
        <v>146</v>
      </c>
      <c r="AM426" s="8">
        <v>9.9731370936897399</v>
      </c>
      <c r="AN426" s="8">
        <v>5.6333333333333337</v>
      </c>
      <c r="AO426" s="71" t="s">
        <v>214</v>
      </c>
      <c r="AP426" s="243" t="s">
        <v>146</v>
      </c>
      <c r="AQ426" s="8">
        <v>9.8305097190195596</v>
      </c>
      <c r="AR426" s="8">
        <v>5.1571428571428566</v>
      </c>
      <c r="AS426" s="13" t="s">
        <v>287</v>
      </c>
      <c r="AT426" s="72" t="s">
        <v>69</v>
      </c>
      <c r="AU426" s="8">
        <v>8.4696490896159098</v>
      </c>
      <c r="AV426" s="8">
        <v>6.6333333333333337</v>
      </c>
      <c r="AW426" s="58"/>
      <c r="AX426" s="71" t="s">
        <v>214</v>
      </c>
      <c r="AY426" s="8">
        <v>7.2629695192279451</v>
      </c>
      <c r="AZ426" s="71" t="s">
        <v>214</v>
      </c>
      <c r="BA426" s="8">
        <v>2.4209898397426484</v>
      </c>
      <c r="BB426" s="244" t="s">
        <v>214</v>
      </c>
      <c r="BC426" s="8">
        <v>3.6666666666666998</v>
      </c>
      <c r="BD426" s="72" t="s">
        <v>5569</v>
      </c>
      <c r="BE426" s="8">
        <v>40.143559495174657</v>
      </c>
      <c r="BF426" s="243" t="s">
        <v>146</v>
      </c>
      <c r="BG426" s="8">
        <v>1.0035889873793664</v>
      </c>
      <c r="BH426" s="244" t="s">
        <v>214</v>
      </c>
      <c r="BI426" s="243" t="s">
        <v>146</v>
      </c>
      <c r="BJ426" s="8">
        <v>5.5885338566109857</v>
      </c>
      <c r="BK426" s="8">
        <v>11.909090909090908</v>
      </c>
      <c r="BL426" s="244" t="s">
        <v>214</v>
      </c>
      <c r="BM426" s="247" t="s">
        <v>69</v>
      </c>
      <c r="BN426" s="8">
        <v>5.2631012521382097</v>
      </c>
      <c r="BO426" s="8">
        <v>13.272727272727273</v>
      </c>
      <c r="BP426" s="244" t="s">
        <v>214</v>
      </c>
      <c r="BQ426" s="71" t="s">
        <v>1510</v>
      </c>
      <c r="BR426" s="8">
        <v>3.9451019694089955</v>
      </c>
      <c r="BS426" s="8">
        <v>11.909090909090908</v>
      </c>
      <c r="BT426" s="13" t="s">
        <v>287</v>
      </c>
      <c r="BU426" s="243" t="s">
        <v>146</v>
      </c>
      <c r="BV426" s="8">
        <v>3.9411044003723905</v>
      </c>
      <c r="BW426" s="8">
        <v>21</v>
      </c>
      <c r="BX426" s="13" t="s">
        <v>287</v>
      </c>
      <c r="BY426" s="247" t="s">
        <v>69</v>
      </c>
      <c r="BZ426" s="8">
        <v>3.7485381498681232</v>
      </c>
      <c r="CA426" s="8">
        <v>23.5</v>
      </c>
      <c r="CB426" s="8"/>
      <c r="CC426" s="59" t="s">
        <v>5714</v>
      </c>
      <c r="CD426" s="59"/>
      <c r="CE426" s="555">
        <v>58.652948399159726</v>
      </c>
      <c r="CF426" s="555">
        <v>41.56102592493324</v>
      </c>
      <c r="CG426" s="555"/>
      <c r="CH426" s="555"/>
      <c r="CI426" s="408"/>
      <c r="CJ426" s="408"/>
      <c r="CK426" s="7"/>
      <c r="CL426" s="8"/>
      <c r="CM426" s="8"/>
      <c r="CN426" s="8"/>
    </row>
    <row r="427" spans="1:92" x14ac:dyDescent="0.45">
      <c r="A427" s="9">
        <v>394</v>
      </c>
      <c r="B427" s="9" t="s">
        <v>691</v>
      </c>
      <c r="C427" s="244" t="s">
        <v>1805</v>
      </c>
      <c r="D427" s="63"/>
      <c r="E427" s="246" t="s">
        <v>1900</v>
      </c>
      <c r="F427" s="57" t="s">
        <v>1901</v>
      </c>
      <c r="G427" s="224"/>
      <c r="H427" s="9"/>
      <c r="I427" s="60">
        <v>130.39950164958245</v>
      </c>
      <c r="J427" s="60">
        <v>121.70620153961028</v>
      </c>
      <c r="K427" s="60">
        <v>139.88310176955207</v>
      </c>
      <c r="L427" s="47">
        <v>1701.4332382225875</v>
      </c>
      <c r="M427" s="47">
        <v>1701.7767886396541</v>
      </c>
      <c r="N427" s="47">
        <v>1702.0516789183887</v>
      </c>
      <c r="O427" s="59">
        <v>15.081633667341761</v>
      </c>
      <c r="P427" s="59">
        <v>217.24768778090927</v>
      </c>
      <c r="Q427" s="59">
        <v>137.44389362943778</v>
      </c>
      <c r="R427" s="58"/>
      <c r="S427" s="71" t="s">
        <v>214</v>
      </c>
      <c r="T427" s="8">
        <v>10.388764118769936</v>
      </c>
      <c r="U427" s="51" t="s">
        <v>56</v>
      </c>
      <c r="V427" s="8">
        <v>8.8799715228332836</v>
      </c>
      <c r="W427" s="71" t="s">
        <v>214</v>
      </c>
      <c r="X427" s="8">
        <v>11.667</v>
      </c>
      <c r="Y427" s="244" t="s">
        <v>197</v>
      </c>
      <c r="Z427" s="8">
        <v>102.7116112866743</v>
      </c>
      <c r="AA427" s="244" t="s">
        <v>197</v>
      </c>
      <c r="AB427" s="8">
        <v>31.124730692931607</v>
      </c>
      <c r="AC427" s="71" t="s">
        <v>214</v>
      </c>
      <c r="AD427" s="71" t="s">
        <v>197</v>
      </c>
      <c r="AE427" s="8">
        <v>14.404784824560762</v>
      </c>
      <c r="AF427" s="8">
        <v>12.899999999999999</v>
      </c>
      <c r="AG427" s="57" t="s">
        <v>56</v>
      </c>
      <c r="AH427" s="244" t="s">
        <v>197</v>
      </c>
      <c r="AI427" s="8">
        <v>14.199370454813318</v>
      </c>
      <c r="AJ427" s="8">
        <v>13.799999999999999</v>
      </c>
      <c r="AK427" s="71" t="s">
        <v>214</v>
      </c>
      <c r="AL427" s="71" t="s">
        <v>1510</v>
      </c>
      <c r="AM427" s="8">
        <v>12.810844647563856</v>
      </c>
      <c r="AN427" s="8">
        <v>4.7571428571428571</v>
      </c>
      <c r="AO427" s="51" t="s">
        <v>56</v>
      </c>
      <c r="AP427" s="244" t="s">
        <v>1510</v>
      </c>
      <c r="AQ427" s="8">
        <v>12.574733220668445</v>
      </c>
      <c r="AR427" s="8">
        <v>5.2333333333333334</v>
      </c>
      <c r="AS427" s="71" t="s">
        <v>214</v>
      </c>
      <c r="AT427" s="72" t="s">
        <v>69</v>
      </c>
      <c r="AU427" s="8">
        <v>10.533295176572825</v>
      </c>
      <c r="AV427" s="8">
        <v>6.1571428571428566</v>
      </c>
      <c r="AW427" s="58"/>
      <c r="AX427" s="71" t="s">
        <v>214</v>
      </c>
      <c r="AY427" s="8">
        <v>9.1369289029339456</v>
      </c>
      <c r="AZ427" s="71" t="s">
        <v>214</v>
      </c>
      <c r="BA427" s="8">
        <v>3.0456429676446484</v>
      </c>
      <c r="BB427" s="244" t="s">
        <v>214</v>
      </c>
      <c r="BC427" s="8">
        <v>3.6666666666666998</v>
      </c>
      <c r="BD427" s="71" t="s">
        <v>197</v>
      </c>
      <c r="BE427" s="8">
        <v>133.22509467267662</v>
      </c>
      <c r="BF427" s="244" t="s">
        <v>197</v>
      </c>
      <c r="BG427" s="8">
        <v>1.7763345956356882</v>
      </c>
      <c r="BH427" s="244" t="s">
        <v>214</v>
      </c>
      <c r="BI427" s="244" t="s">
        <v>197</v>
      </c>
      <c r="BJ427" s="8">
        <v>9.1133292759300382</v>
      </c>
      <c r="BK427" s="8">
        <v>21.454545454545453</v>
      </c>
      <c r="BL427" s="57" t="s">
        <v>56</v>
      </c>
      <c r="BM427" s="244" t="s">
        <v>197</v>
      </c>
      <c r="BN427" s="8">
        <v>7.6423035468392113</v>
      </c>
      <c r="BO427" s="8">
        <v>26</v>
      </c>
      <c r="BP427" s="244" t="s">
        <v>214</v>
      </c>
      <c r="BQ427" s="72" t="s">
        <v>69</v>
      </c>
      <c r="BR427" s="8">
        <v>6.7231209774570972</v>
      </c>
      <c r="BS427" s="8">
        <v>13.272727272727273</v>
      </c>
      <c r="BT427" s="51" t="s">
        <v>56</v>
      </c>
      <c r="BU427" s="247" t="s">
        <v>69</v>
      </c>
      <c r="BV427" s="8">
        <v>5.6962927606514295</v>
      </c>
      <c r="BW427" s="8">
        <v>16</v>
      </c>
      <c r="BX427" s="71" t="s">
        <v>214</v>
      </c>
      <c r="BY427" s="244" t="s">
        <v>1510</v>
      </c>
      <c r="BZ427" s="8">
        <v>5.0090388332497113</v>
      </c>
      <c r="CA427" s="8">
        <v>11.909090909090908</v>
      </c>
      <c r="CB427" s="8"/>
      <c r="CC427" s="59" t="s">
        <v>4774</v>
      </c>
      <c r="CD427" s="59" t="s">
        <v>4775</v>
      </c>
      <c r="CE427" s="555">
        <v>120.37699196242467</v>
      </c>
      <c r="CF427" s="555">
        <v>105.38269361418492</v>
      </c>
      <c r="CG427" s="555"/>
      <c r="CH427" s="555"/>
      <c r="CI427" s="408"/>
      <c r="CJ427" s="408"/>
      <c r="CK427" s="555"/>
      <c r="CL427" s="59"/>
      <c r="CM427" s="8"/>
      <c r="CN427" s="8"/>
    </row>
    <row r="428" spans="1:92" x14ac:dyDescent="0.45">
      <c r="A428" s="9">
        <v>395</v>
      </c>
      <c r="B428" s="9" t="s">
        <v>688</v>
      </c>
      <c r="C428" s="57" t="s">
        <v>1881</v>
      </c>
      <c r="D428" s="63"/>
      <c r="E428" s="56" t="s">
        <v>1970</v>
      </c>
      <c r="F428" s="62" t="s">
        <v>2047</v>
      </c>
      <c r="G428" s="61" t="s">
        <v>2048</v>
      </c>
      <c r="H428" s="9"/>
      <c r="I428" s="60">
        <v>177.81750224943059</v>
      </c>
      <c r="J428" s="60">
        <v>158.85030200949132</v>
      </c>
      <c r="K428" s="60">
        <v>167.54360211946349</v>
      </c>
      <c r="L428" s="47">
        <v>2900.8979568353147</v>
      </c>
      <c r="M428" s="47">
        <v>2818.7740575795497</v>
      </c>
      <c r="N428" s="47">
        <v>2754.7520618284857</v>
      </c>
      <c r="O428" s="59">
        <v>22.891654245232942</v>
      </c>
      <c r="P428" s="59">
        <v>547.84144086732385</v>
      </c>
      <c r="Q428" s="59">
        <v>286.39850559367653</v>
      </c>
      <c r="R428" s="58"/>
      <c r="S428" s="71" t="s">
        <v>206</v>
      </c>
      <c r="T428" s="8">
        <v>18.070480215945334</v>
      </c>
      <c r="U428" s="71" t="s">
        <v>206</v>
      </c>
      <c r="V428" s="8">
        <v>15.058733513287779</v>
      </c>
      <c r="W428" s="51" t="s">
        <v>56</v>
      </c>
      <c r="X428" s="8">
        <v>10</v>
      </c>
      <c r="Y428" s="244" t="s">
        <v>197</v>
      </c>
      <c r="Z428" s="8">
        <v>139.69765175455586</v>
      </c>
      <c r="AA428" s="244" t="s">
        <v>1550</v>
      </c>
      <c r="AB428" s="8">
        <v>51.063921691943435</v>
      </c>
      <c r="AC428" s="51" t="s">
        <v>56</v>
      </c>
      <c r="AD428" s="71" t="s">
        <v>1550</v>
      </c>
      <c r="AE428" s="8">
        <v>23.931928859243918</v>
      </c>
      <c r="AF428" s="8">
        <v>6.8999999999999995</v>
      </c>
      <c r="AG428" s="244" t="s">
        <v>206</v>
      </c>
      <c r="AH428" s="244" t="s">
        <v>1550</v>
      </c>
      <c r="AI428" s="8">
        <v>22.336377932377751</v>
      </c>
      <c r="AJ428" s="8">
        <v>9.4</v>
      </c>
      <c r="AK428" s="51" t="s">
        <v>56</v>
      </c>
      <c r="AL428" s="71" t="s">
        <v>197</v>
      </c>
      <c r="AM428" s="8">
        <v>20.48740966479318</v>
      </c>
      <c r="AN428" s="8">
        <v>13.799999999999999</v>
      </c>
      <c r="AO428" s="71" t="s">
        <v>206</v>
      </c>
      <c r="AP428" s="244" t="s">
        <v>197</v>
      </c>
      <c r="AQ428" s="8">
        <v>19.820840982108212</v>
      </c>
      <c r="AR428" s="8">
        <v>18.899999999999999</v>
      </c>
      <c r="AS428" s="51" t="s">
        <v>56</v>
      </c>
      <c r="AT428" s="72" t="s">
        <v>132</v>
      </c>
      <c r="AU428" s="8">
        <v>19.088968976597052</v>
      </c>
      <c r="AV428" s="8">
        <v>13.6</v>
      </c>
      <c r="AW428" s="58"/>
      <c r="AX428" s="71" t="s">
        <v>206</v>
      </c>
      <c r="AY428" s="8">
        <v>17.643718210546705</v>
      </c>
      <c r="AZ428" s="71" t="s">
        <v>206</v>
      </c>
      <c r="BA428" s="8">
        <v>5.8812394035155684</v>
      </c>
      <c r="BB428" s="57" t="s">
        <v>56</v>
      </c>
      <c r="BC428" s="8">
        <v>3</v>
      </c>
      <c r="BD428" s="71" t="s">
        <v>197</v>
      </c>
      <c r="BE428" s="8">
        <v>181.30694728092263</v>
      </c>
      <c r="BF428" s="244" t="s">
        <v>1550</v>
      </c>
      <c r="BG428" s="8">
        <v>2.7989530350911176</v>
      </c>
      <c r="BH428" s="244" t="s">
        <v>206</v>
      </c>
      <c r="BI428" s="244" t="s">
        <v>1550</v>
      </c>
      <c r="BJ428" s="8">
        <v>12.511044528523639</v>
      </c>
      <c r="BK428" s="8">
        <v>16</v>
      </c>
      <c r="BL428" s="244" t="s">
        <v>206</v>
      </c>
      <c r="BM428" s="244" t="s">
        <v>197</v>
      </c>
      <c r="BN428" s="8">
        <v>11.904439673984481</v>
      </c>
      <c r="BO428" s="8">
        <v>29.125</v>
      </c>
      <c r="BP428" s="244" t="s">
        <v>206</v>
      </c>
      <c r="BQ428" s="51" t="s">
        <v>180</v>
      </c>
      <c r="BR428" s="8">
        <v>11.701384330668116</v>
      </c>
      <c r="BS428" s="8">
        <v>25.375</v>
      </c>
      <c r="BT428" s="51" t="s">
        <v>56</v>
      </c>
      <c r="BU428" s="244" t="s">
        <v>1550</v>
      </c>
      <c r="BV428" s="8">
        <v>11.501674789895114</v>
      </c>
      <c r="BW428" s="8">
        <v>14.333333333333334</v>
      </c>
      <c r="BX428" s="71" t="s">
        <v>206</v>
      </c>
      <c r="BY428" s="247" t="s">
        <v>132</v>
      </c>
      <c r="BZ428" s="8">
        <v>10.872640261790361</v>
      </c>
      <c r="CA428" s="8">
        <v>29.125</v>
      </c>
      <c r="CB428" s="8"/>
      <c r="CC428" s="59" t="s">
        <v>4779</v>
      </c>
      <c r="CD428" s="59" t="s">
        <v>4780</v>
      </c>
      <c r="CE428" s="555">
        <v>115.94931281750664</v>
      </c>
      <c r="CF428" s="555">
        <v>104.29150929763934</v>
      </c>
      <c r="CG428" s="555" t="s">
        <v>4777</v>
      </c>
      <c r="CH428" s="555" t="s">
        <v>4778</v>
      </c>
      <c r="CI428" s="408">
        <v>239.21236789931615</v>
      </c>
      <c r="CJ428" s="408">
        <v>222.59666341344541</v>
      </c>
      <c r="CK428" s="555" t="s">
        <v>4776</v>
      </c>
      <c r="CL428" s="59"/>
      <c r="CM428" s="8">
        <v>286.39850559367653</v>
      </c>
      <c r="CN428" s="8">
        <v>232.45236198641857</v>
      </c>
    </row>
    <row r="429" spans="1:92" x14ac:dyDescent="0.45">
      <c r="A429" s="9">
        <v>396</v>
      </c>
      <c r="B429" s="9" t="s">
        <v>685</v>
      </c>
      <c r="C429" s="62" t="s">
        <v>1811</v>
      </c>
      <c r="D429" s="63"/>
      <c r="E429" s="54" t="s">
        <v>1907</v>
      </c>
      <c r="F429" s="245" t="s">
        <v>1819</v>
      </c>
      <c r="G429" s="78" t="s">
        <v>1892</v>
      </c>
      <c r="H429" s="9"/>
      <c r="I429" s="60">
        <v>91.674801159706433</v>
      </c>
      <c r="J429" s="60">
        <v>57.691900729815259</v>
      </c>
      <c r="K429" s="60">
        <v>106.69050134965836</v>
      </c>
      <c r="L429" s="47">
        <v>719.23411426761947</v>
      </c>
      <c r="M429" s="47">
        <v>682.85273534438716</v>
      </c>
      <c r="N429" s="47">
        <v>655.07718400993349</v>
      </c>
      <c r="O429" s="59">
        <v>5.7817796214008883</v>
      </c>
      <c r="P429" s="59">
        <v>60.472246565862626</v>
      </c>
      <c r="Q429" s="59">
        <v>35.043140024327933</v>
      </c>
      <c r="R429" s="58"/>
      <c r="S429" s="13" t="s">
        <v>290</v>
      </c>
      <c r="T429" s="8">
        <v>5.4003904556659084</v>
      </c>
      <c r="U429" s="13" t="s">
        <v>127</v>
      </c>
      <c r="V429" s="8">
        <v>7.5004880695823859</v>
      </c>
      <c r="W429" s="13" t="s">
        <v>290</v>
      </c>
      <c r="X429" s="8">
        <v>12.5</v>
      </c>
      <c r="Y429" s="243" t="s">
        <v>1503</v>
      </c>
      <c r="Z429" s="8">
        <v>50.504392626241476</v>
      </c>
      <c r="AA429" s="243" t="s">
        <v>1503</v>
      </c>
      <c r="AB429" s="8">
        <v>25.252196313120738</v>
      </c>
      <c r="AC429" s="13" t="s">
        <v>127</v>
      </c>
      <c r="AD429" s="14" t="s">
        <v>1503</v>
      </c>
      <c r="AE429" s="8">
        <v>10.459106110172112</v>
      </c>
      <c r="AF429" s="8">
        <v>12</v>
      </c>
      <c r="AG429" s="62" t="s">
        <v>290</v>
      </c>
      <c r="AH429" s="243" t="s">
        <v>1503</v>
      </c>
      <c r="AI429" s="8">
        <v>10.450829718290056</v>
      </c>
      <c r="AJ429" s="8">
        <v>10</v>
      </c>
      <c r="AK429" s="13" t="s">
        <v>127</v>
      </c>
      <c r="AL429" s="14" t="s">
        <v>203</v>
      </c>
      <c r="AM429" s="8">
        <v>9.8117984792984441</v>
      </c>
      <c r="AN429" s="8">
        <v>5.7333333333333334</v>
      </c>
      <c r="AO429" s="13" t="s">
        <v>290</v>
      </c>
      <c r="AP429" s="243" t="s">
        <v>203</v>
      </c>
      <c r="AQ429" s="8">
        <v>9.7211814279452948</v>
      </c>
      <c r="AR429" s="8">
        <v>5.0666666666666664</v>
      </c>
      <c r="AS429" s="13"/>
      <c r="AT429" s="68"/>
      <c r="AU429" s="8"/>
      <c r="AV429" s="8"/>
      <c r="AW429" s="58"/>
      <c r="AX429" s="13" t="s">
        <v>290</v>
      </c>
      <c r="AY429" s="8">
        <v>4.5753172452285513</v>
      </c>
      <c r="AZ429" s="13" t="s">
        <v>127</v>
      </c>
      <c r="BA429" s="8">
        <v>3.1451903471371305</v>
      </c>
      <c r="BB429" s="62" t="s">
        <v>290</v>
      </c>
      <c r="BC429" s="8">
        <v>3.5</v>
      </c>
      <c r="BD429" s="14" t="s">
        <v>1503</v>
      </c>
      <c r="BE429" s="8">
        <v>65.355710414113915</v>
      </c>
      <c r="BF429" s="243" t="s">
        <v>1503</v>
      </c>
      <c r="BG429" s="8">
        <v>1.1882856438929803</v>
      </c>
      <c r="BH429" s="62" t="s">
        <v>290</v>
      </c>
      <c r="BI429" s="243" t="s">
        <v>1503</v>
      </c>
      <c r="BJ429" s="8">
        <v>6.0609608665501513</v>
      </c>
      <c r="BK429" s="8">
        <v>16.714285714285715</v>
      </c>
      <c r="BL429" s="62" t="s">
        <v>127</v>
      </c>
      <c r="BM429" s="243" t="s">
        <v>1503</v>
      </c>
      <c r="BN429" s="8">
        <v>5.3280156126450873</v>
      </c>
      <c r="BO429" s="8">
        <v>28.5</v>
      </c>
      <c r="BP429" s="62" t="s">
        <v>290</v>
      </c>
      <c r="BQ429" s="14" t="s">
        <v>203</v>
      </c>
      <c r="BR429" s="8">
        <v>5.0328732362668376</v>
      </c>
      <c r="BS429" s="8">
        <v>13.857142857142858</v>
      </c>
      <c r="BT429" s="13" t="s">
        <v>127</v>
      </c>
      <c r="BU429" s="243" t="s">
        <v>203</v>
      </c>
      <c r="BV429" s="8">
        <v>4.7274584045999788</v>
      </c>
      <c r="BW429" s="8">
        <v>23.5</v>
      </c>
      <c r="BX429" s="14"/>
      <c r="BY429" s="76"/>
      <c r="BZ429" s="8"/>
      <c r="CA429" s="8"/>
      <c r="CB429" s="8"/>
      <c r="CC429" s="59"/>
      <c r="CD429" s="59"/>
      <c r="CE429" s="555"/>
      <c r="CF429" s="555"/>
      <c r="CG429" s="555"/>
      <c r="CH429" s="555"/>
      <c r="CI429" s="408"/>
      <c r="CJ429" s="408"/>
      <c r="CK429" s="7"/>
      <c r="CL429" s="8"/>
      <c r="CM429" s="8"/>
      <c r="CN429" s="8"/>
    </row>
    <row r="430" spans="1:92" x14ac:dyDescent="0.45">
      <c r="A430" s="9">
        <v>397</v>
      </c>
      <c r="B430" s="9" t="s">
        <v>682</v>
      </c>
      <c r="C430" s="62" t="s">
        <v>1811</v>
      </c>
      <c r="D430" s="63"/>
      <c r="E430" s="54" t="s">
        <v>1907</v>
      </c>
      <c r="F430" s="245" t="s">
        <v>1819</v>
      </c>
      <c r="G430" s="78" t="s">
        <v>1892</v>
      </c>
      <c r="H430" s="9"/>
      <c r="I430" s="60">
        <v>124.07710156960268</v>
      </c>
      <c r="J430" s="60">
        <v>86.142701089724156</v>
      </c>
      <c r="K430" s="60">
        <v>127.23830160959255</v>
      </c>
      <c r="L430" s="47">
        <v>1299.0019836375059</v>
      </c>
      <c r="M430" s="47">
        <v>1227.4919682522627</v>
      </c>
      <c r="N430" s="47">
        <v>1173.1289033845078</v>
      </c>
      <c r="O430" s="59">
        <v>10.072454593138426</v>
      </c>
      <c r="P430" s="59">
        <v>138.5553191564731</v>
      </c>
      <c r="Q430" s="59">
        <v>80.739785327827263</v>
      </c>
      <c r="R430" s="58"/>
      <c r="S430" s="14" t="s">
        <v>3560</v>
      </c>
      <c r="T430" s="8">
        <v>6.955700875340928</v>
      </c>
      <c r="U430" s="14" t="s">
        <v>3560</v>
      </c>
      <c r="V430" s="8">
        <v>8.6946260941761597</v>
      </c>
      <c r="W430" s="13" t="s">
        <v>290</v>
      </c>
      <c r="X430" s="8">
        <v>12.5</v>
      </c>
      <c r="Y430" s="243" t="s">
        <v>1503</v>
      </c>
      <c r="Z430" s="8">
        <v>68.001634847585436</v>
      </c>
      <c r="AA430" s="243" t="s">
        <v>1503</v>
      </c>
      <c r="AB430" s="8">
        <v>34.000817423792718</v>
      </c>
      <c r="AC430" s="13" t="s">
        <v>290</v>
      </c>
      <c r="AD430" s="14" t="s">
        <v>1503</v>
      </c>
      <c r="AE430" s="8">
        <v>13.755864360099471</v>
      </c>
      <c r="AF430" s="8">
        <v>10</v>
      </c>
      <c r="AG430" s="243" t="s">
        <v>1491</v>
      </c>
      <c r="AH430" s="243" t="s">
        <v>1503</v>
      </c>
      <c r="AI430" s="8">
        <v>13.057762530316943</v>
      </c>
      <c r="AJ430" s="8">
        <v>11.600000000000001</v>
      </c>
      <c r="AK430" s="13" t="s">
        <v>290</v>
      </c>
      <c r="AL430" s="14" t="s">
        <v>203</v>
      </c>
      <c r="AM430" s="8">
        <v>12.854824954428681</v>
      </c>
      <c r="AN430" s="8">
        <v>5.0666666666666664</v>
      </c>
      <c r="AO430" s="14" t="s">
        <v>1491</v>
      </c>
      <c r="AP430" s="243" t="s">
        <v>203</v>
      </c>
      <c r="AQ430" s="8">
        <v>12.624979713530749</v>
      </c>
      <c r="AR430" s="8">
        <v>5.3629629629629632</v>
      </c>
      <c r="AS430" s="13" t="s">
        <v>290</v>
      </c>
      <c r="AT430" s="68" t="s">
        <v>269</v>
      </c>
      <c r="AU430" s="8">
        <v>11.772148363542778</v>
      </c>
      <c r="AV430" s="8">
        <v>11</v>
      </c>
      <c r="AW430" s="58"/>
      <c r="AX430" s="14" t="s">
        <v>3560</v>
      </c>
      <c r="AY430" s="8">
        <v>5.8390069612145048</v>
      </c>
      <c r="AZ430" s="14" t="s">
        <v>3560</v>
      </c>
      <c r="BA430" s="8">
        <v>2.9195034806072524</v>
      </c>
      <c r="BB430" s="243" t="s">
        <v>3600</v>
      </c>
      <c r="BC430" s="8">
        <v>3.5</v>
      </c>
      <c r="BD430" s="14" t="s">
        <v>1503</v>
      </c>
      <c r="BE430" s="8">
        <v>88.102125301861079</v>
      </c>
      <c r="BF430" s="243" t="s">
        <v>1503</v>
      </c>
      <c r="BG430" s="8">
        <v>1.6018568236702015</v>
      </c>
      <c r="BH430" s="243" t="s">
        <v>1491</v>
      </c>
      <c r="BI430" s="243" t="s">
        <v>1503</v>
      </c>
      <c r="BJ430" s="8">
        <v>8.0158996579472248</v>
      </c>
      <c r="BK430" s="8">
        <v>16.714285714285715</v>
      </c>
      <c r="BL430" s="62" t="s">
        <v>290</v>
      </c>
      <c r="BM430" s="243" t="s">
        <v>1503</v>
      </c>
      <c r="BN430" s="8">
        <v>8.0158996579472248</v>
      </c>
      <c r="BO430" s="8">
        <v>16.714285714285715</v>
      </c>
      <c r="BP430" s="243" t="s">
        <v>1491</v>
      </c>
      <c r="BQ430" s="14" t="s">
        <v>203</v>
      </c>
      <c r="BR430" s="8">
        <v>6.6222561780223659</v>
      </c>
      <c r="BS430" s="8">
        <v>13.857142857142858</v>
      </c>
      <c r="BT430" s="13" t="s">
        <v>290</v>
      </c>
      <c r="BU430" s="243" t="s">
        <v>203</v>
      </c>
      <c r="BV430" s="8">
        <v>6.6222561780223659</v>
      </c>
      <c r="BW430" s="8">
        <v>13.857142857142858</v>
      </c>
      <c r="BX430" s="14" t="s">
        <v>1491</v>
      </c>
      <c r="BY430" s="73" t="s">
        <v>269</v>
      </c>
      <c r="BZ430" s="8">
        <v>6.2499923160872326</v>
      </c>
      <c r="CA430" s="8">
        <v>22.428571428571427</v>
      </c>
      <c r="CB430" s="8"/>
      <c r="CC430" s="59" t="s">
        <v>5715</v>
      </c>
      <c r="CD430" s="59"/>
      <c r="CE430" s="555">
        <v>80.739785327827263</v>
      </c>
      <c r="CF430" s="555">
        <v>58.057733630013786</v>
      </c>
      <c r="CG430" s="555"/>
      <c r="CH430" s="555"/>
      <c r="CI430" s="408"/>
      <c r="CJ430" s="408"/>
      <c r="CK430" s="555"/>
      <c r="CL430" s="59"/>
      <c r="CM430" s="8"/>
      <c r="CN430" s="8"/>
    </row>
    <row r="431" spans="1:92" x14ac:dyDescent="0.45">
      <c r="A431" s="9">
        <v>398</v>
      </c>
      <c r="B431" s="9" t="s">
        <v>680</v>
      </c>
      <c r="C431" s="62" t="s">
        <v>1811</v>
      </c>
      <c r="D431" s="63"/>
      <c r="E431" s="54" t="s">
        <v>1907</v>
      </c>
      <c r="F431" s="245" t="s">
        <v>1819</v>
      </c>
      <c r="G431" s="78" t="s">
        <v>1892</v>
      </c>
      <c r="H431" s="9"/>
      <c r="I431" s="60">
        <v>196.78470248936986</v>
      </c>
      <c r="J431" s="60">
        <v>122.49650154960774</v>
      </c>
      <c r="K431" s="60">
        <v>168.33390212946097</v>
      </c>
      <c r="L431" s="47">
        <v>2825.7840716074311</v>
      </c>
      <c r="M431" s="47">
        <v>2544.0427642350901</v>
      </c>
      <c r="N431" s="47">
        <v>2339.0136431194969</v>
      </c>
      <c r="O431" s="59">
        <v>18.333609264638419</v>
      </c>
      <c r="P431" s="59">
        <v>388.15990235032132</v>
      </c>
      <c r="Q431" s="59">
        <v>244.33362652147949</v>
      </c>
      <c r="R431" s="58"/>
      <c r="S431" s="14" t="s">
        <v>5500</v>
      </c>
      <c r="T431" s="8">
        <v>10.445665719489753</v>
      </c>
      <c r="U431" s="14" t="s">
        <v>5500</v>
      </c>
      <c r="V431" s="8">
        <v>13.057082149362191</v>
      </c>
      <c r="W431" s="13" t="s">
        <v>290</v>
      </c>
      <c r="X431" s="8">
        <v>12.5</v>
      </c>
      <c r="Y431" s="243" t="s">
        <v>1503</v>
      </c>
      <c r="Z431" s="8">
        <v>107.26373934425972</v>
      </c>
      <c r="AA431" s="243" t="s">
        <v>1503</v>
      </c>
      <c r="AB431" s="8">
        <v>53.631869672129859</v>
      </c>
      <c r="AC431" s="13" t="s">
        <v>290</v>
      </c>
      <c r="AD431" s="14" t="s">
        <v>1503</v>
      </c>
      <c r="AE431" s="8">
        <v>21.172039653915725</v>
      </c>
      <c r="AF431" s="8">
        <v>10</v>
      </c>
      <c r="AG431" s="243" t="s">
        <v>1491</v>
      </c>
      <c r="AH431" s="243" t="s">
        <v>1503</v>
      </c>
      <c r="AI431" s="8">
        <v>20.052735170529026</v>
      </c>
      <c r="AJ431" s="8">
        <v>11.600000000000001</v>
      </c>
      <c r="AK431" s="13" t="s">
        <v>290</v>
      </c>
      <c r="AL431" s="53" t="s">
        <v>216</v>
      </c>
      <c r="AM431" s="8">
        <v>19.791165867920625</v>
      </c>
      <c r="AN431" s="8">
        <v>10.3</v>
      </c>
      <c r="AO431" s="14" t="s">
        <v>1491</v>
      </c>
      <c r="AP431" s="56" t="s">
        <v>216</v>
      </c>
      <c r="AQ431" s="8">
        <v>18.88574284693798</v>
      </c>
      <c r="AR431" s="8">
        <v>11.9</v>
      </c>
      <c r="AS431" s="13" t="s">
        <v>290</v>
      </c>
      <c r="AT431" s="68" t="s">
        <v>269</v>
      </c>
      <c r="AU431" s="8">
        <v>18.084490079758929</v>
      </c>
      <c r="AV431" s="8">
        <v>11</v>
      </c>
      <c r="AW431" s="58"/>
      <c r="AX431" s="14" t="s">
        <v>5500</v>
      </c>
      <c r="AY431" s="8">
        <v>8.6746033970854253</v>
      </c>
      <c r="AZ431" s="14" t="s">
        <v>5500</v>
      </c>
      <c r="BA431" s="8">
        <v>4.3373016985427126</v>
      </c>
      <c r="BB431" s="243" t="s">
        <v>3600</v>
      </c>
      <c r="BC431" s="8">
        <v>3.5</v>
      </c>
      <c r="BD431" s="14" t="s">
        <v>1503</v>
      </c>
      <c r="BE431" s="8">
        <v>139.14286114753764</v>
      </c>
      <c r="BF431" s="56" t="s">
        <v>216</v>
      </c>
      <c r="BG431" s="8">
        <v>2.8646679248464535</v>
      </c>
      <c r="BH431" s="243" t="s">
        <v>1491</v>
      </c>
      <c r="BI431" s="56" t="s">
        <v>216</v>
      </c>
      <c r="BJ431" s="8">
        <v>13.327088136035844</v>
      </c>
      <c r="BK431" s="8">
        <v>13.857142857142858</v>
      </c>
      <c r="BL431" s="62" t="s">
        <v>290</v>
      </c>
      <c r="BM431" s="56" t="s">
        <v>216</v>
      </c>
      <c r="BN431" s="8">
        <v>13.327088136035844</v>
      </c>
      <c r="BO431" s="8">
        <v>13.857142857142858</v>
      </c>
      <c r="BP431" s="243" t="s">
        <v>1491</v>
      </c>
      <c r="BQ431" s="14" t="s">
        <v>1503</v>
      </c>
      <c r="BR431" s="8">
        <v>12.40259158010651</v>
      </c>
      <c r="BS431" s="8">
        <v>16.714285714285715</v>
      </c>
      <c r="BT431" s="13" t="s">
        <v>290</v>
      </c>
      <c r="BU431" s="243" t="s">
        <v>1503</v>
      </c>
      <c r="BV431" s="8">
        <v>12.40259158010651</v>
      </c>
      <c r="BW431" s="8">
        <v>16.714285714285715</v>
      </c>
      <c r="BX431" s="14" t="s">
        <v>1491</v>
      </c>
      <c r="BY431" s="73" t="s">
        <v>269</v>
      </c>
      <c r="BZ431" s="8">
        <v>9.6063511547242566</v>
      </c>
      <c r="CA431" s="8">
        <v>22.428571428571427</v>
      </c>
      <c r="CB431" s="8"/>
      <c r="CC431" s="59" t="s">
        <v>4784</v>
      </c>
      <c r="CD431" s="59" t="s">
        <v>4785</v>
      </c>
      <c r="CE431" s="555">
        <v>101.53878182445284</v>
      </c>
      <c r="CF431" s="555">
        <v>91.775784118065843</v>
      </c>
      <c r="CG431" s="555" t="s">
        <v>4782</v>
      </c>
      <c r="CH431" s="555" t="s">
        <v>4783</v>
      </c>
      <c r="CI431" s="408">
        <v>210.60916290260624</v>
      </c>
      <c r="CJ431" s="408">
        <v>195.021070759445</v>
      </c>
      <c r="CK431" s="555" t="s">
        <v>4781</v>
      </c>
      <c r="CL431" s="59"/>
      <c r="CM431" s="8">
        <v>244.33362652147949</v>
      </c>
      <c r="CN431" s="8">
        <v>195.13748676279459</v>
      </c>
    </row>
    <row r="432" spans="1:92" x14ac:dyDescent="0.45">
      <c r="A432" s="9">
        <v>399</v>
      </c>
      <c r="B432" s="9" t="s">
        <v>677</v>
      </c>
      <c r="C432" s="62" t="s">
        <v>1790</v>
      </c>
      <c r="D432" s="63"/>
      <c r="E432" s="56" t="s">
        <v>1798</v>
      </c>
      <c r="F432" s="75"/>
      <c r="G432" s="75" t="s">
        <v>1789</v>
      </c>
      <c r="H432" s="9"/>
      <c r="I432" s="60">
        <v>75.078500949759587</v>
      </c>
      <c r="J432" s="60">
        <v>69.546400879777295</v>
      </c>
      <c r="K432" s="60">
        <v>132.77040167957483</v>
      </c>
      <c r="L432" s="47">
        <v>721.44554690834025</v>
      </c>
      <c r="M432" s="47">
        <v>783.29919637021942</v>
      </c>
      <c r="N432" s="47">
        <v>836.57904134209821</v>
      </c>
      <c r="O432" s="59">
        <v>8.5831946221120496</v>
      </c>
      <c r="P432" s="59">
        <v>79.607677546938277</v>
      </c>
      <c r="Q432" s="59">
        <v>38.54841705196386</v>
      </c>
      <c r="R432" s="58"/>
      <c r="S432" s="13" t="s">
        <v>173</v>
      </c>
      <c r="T432" s="8">
        <v>4.6037680455884598</v>
      </c>
      <c r="U432" s="13" t="s">
        <v>127</v>
      </c>
      <c r="V432" s="8">
        <v>6.5047100569855747</v>
      </c>
      <c r="W432" s="13" t="s">
        <v>127</v>
      </c>
      <c r="X432" s="8">
        <v>10</v>
      </c>
      <c r="Y432" s="62" t="s">
        <v>1479</v>
      </c>
      <c r="Z432" s="8">
        <v>37.037680455884598</v>
      </c>
      <c r="AA432" s="62" t="s">
        <v>1479</v>
      </c>
      <c r="AB432" s="8">
        <v>14.815072182353839</v>
      </c>
      <c r="AC432" s="13" t="s">
        <v>127</v>
      </c>
      <c r="AD432" s="13" t="s">
        <v>1479</v>
      </c>
      <c r="AE432" s="8">
        <v>9.2748307654416635</v>
      </c>
      <c r="AF432" s="8">
        <v>7.5</v>
      </c>
      <c r="AG432" s="62" t="s">
        <v>127</v>
      </c>
      <c r="AH432" s="77" t="s">
        <v>23</v>
      </c>
      <c r="AI432" s="8">
        <v>8.8564310147789076</v>
      </c>
      <c r="AJ432" s="8">
        <v>7.6</v>
      </c>
      <c r="AK432" s="13" t="s">
        <v>127</v>
      </c>
      <c r="AL432" s="65" t="s">
        <v>91</v>
      </c>
      <c r="AM432" s="8">
        <v>7.4938533962807821</v>
      </c>
      <c r="AN432" s="8">
        <v>6.5333333333333332</v>
      </c>
      <c r="AO432" s="13" t="s">
        <v>173</v>
      </c>
      <c r="AP432" s="62" t="s">
        <v>1479</v>
      </c>
      <c r="AQ432" s="8">
        <v>7.0654730216266941</v>
      </c>
      <c r="AR432" s="8">
        <v>8.5</v>
      </c>
      <c r="AS432" s="13" t="s">
        <v>173</v>
      </c>
      <c r="AT432" s="70" t="s">
        <v>23</v>
      </c>
      <c r="AU432" s="8">
        <v>6.7214146110853621</v>
      </c>
      <c r="AV432" s="8">
        <v>8.6</v>
      </c>
      <c r="AW432" s="58"/>
      <c r="AX432" s="13" t="s">
        <v>173</v>
      </c>
      <c r="AY432" s="8">
        <v>3.928061537040624</v>
      </c>
      <c r="AZ432" s="13" t="s">
        <v>127</v>
      </c>
      <c r="BA432" s="8">
        <v>2.7568369222243745</v>
      </c>
      <c r="BB432" s="62" t="s">
        <v>173</v>
      </c>
      <c r="BC432" s="8">
        <v>2.6666666666666998</v>
      </c>
      <c r="BD432" s="13" t="s">
        <v>1479</v>
      </c>
      <c r="BE432" s="8">
        <v>47.848984592649984</v>
      </c>
      <c r="BF432" s="62" t="s">
        <v>1479</v>
      </c>
      <c r="BG432" s="8">
        <v>0.95697969185299969</v>
      </c>
      <c r="BH432" s="62" t="s">
        <v>127</v>
      </c>
      <c r="BI432" s="62" t="s">
        <v>1479</v>
      </c>
      <c r="BJ432" s="8">
        <v>4.4911502941638215</v>
      </c>
      <c r="BK432" s="8">
        <v>26</v>
      </c>
      <c r="BL432" s="62" t="s">
        <v>127</v>
      </c>
      <c r="BM432" s="77" t="s">
        <v>23</v>
      </c>
      <c r="BN432" s="8">
        <v>4.3785325427391815</v>
      </c>
      <c r="BO432" s="8">
        <v>26</v>
      </c>
      <c r="BP432" s="62" t="s">
        <v>127</v>
      </c>
      <c r="BQ432" s="65" t="s">
        <v>91</v>
      </c>
      <c r="BR432" s="8">
        <v>4.1357254758378312</v>
      </c>
      <c r="BS432" s="8">
        <v>23.5</v>
      </c>
      <c r="BT432" s="13" t="s">
        <v>173</v>
      </c>
      <c r="BU432" s="62" t="s">
        <v>1479</v>
      </c>
      <c r="BV432" s="8">
        <v>3.6657908455267787</v>
      </c>
      <c r="BW432" s="8">
        <v>19.75</v>
      </c>
      <c r="BX432" s="13" t="s">
        <v>173</v>
      </c>
      <c r="BY432" s="77" t="s">
        <v>23</v>
      </c>
      <c r="BZ432" s="8">
        <v>3.5175345651702918</v>
      </c>
      <c r="CA432" s="8">
        <v>19.75</v>
      </c>
      <c r="CB432" s="8"/>
      <c r="CC432" s="59"/>
      <c r="CD432" s="59"/>
      <c r="CE432" s="555"/>
      <c r="CF432" s="555"/>
      <c r="CG432" s="555"/>
      <c r="CH432" s="555"/>
      <c r="CI432" s="408"/>
      <c r="CJ432" s="408"/>
      <c r="CK432" s="7"/>
      <c r="CL432" s="8"/>
      <c r="CM432" s="8"/>
      <c r="CN432" s="8"/>
    </row>
    <row r="433" spans="1:92" x14ac:dyDescent="0.45">
      <c r="A433" s="9">
        <v>400</v>
      </c>
      <c r="B433" s="9" t="s">
        <v>676</v>
      </c>
      <c r="C433" s="62" t="s">
        <v>1882</v>
      </c>
      <c r="D433" s="63"/>
      <c r="E433" s="56" t="s">
        <v>2049</v>
      </c>
      <c r="F433" s="57" t="s">
        <v>1901</v>
      </c>
      <c r="G433" s="75" t="s">
        <v>1789</v>
      </c>
      <c r="H433" s="9"/>
      <c r="I433" s="60">
        <v>139.88310176955207</v>
      </c>
      <c r="J433" s="60">
        <v>105.90020133966088</v>
      </c>
      <c r="K433" s="60">
        <v>160.43090202948628</v>
      </c>
      <c r="L433" s="47">
        <v>1823.2980158659636</v>
      </c>
      <c r="M433" s="47">
        <v>1780.8747511600209</v>
      </c>
      <c r="N433" s="47">
        <v>1747.6479441594438</v>
      </c>
      <c r="O433" s="59">
        <v>15.32148397642043</v>
      </c>
      <c r="P433" s="59">
        <v>256.27363891348546</v>
      </c>
      <c r="Q433" s="59">
        <v>154.29488508440306</v>
      </c>
      <c r="R433" s="58"/>
      <c r="S433" s="13" t="s">
        <v>173</v>
      </c>
      <c r="T433" s="8">
        <v>7.7143888849384989</v>
      </c>
      <c r="U433" s="71" t="s">
        <v>121</v>
      </c>
      <c r="V433" s="8">
        <v>10.392986106173124</v>
      </c>
      <c r="W433" s="71" t="s">
        <v>121</v>
      </c>
      <c r="X433" s="8">
        <v>10</v>
      </c>
      <c r="Y433" s="62" t="s">
        <v>112</v>
      </c>
      <c r="Z433" s="8">
        <v>126.89479159259686</v>
      </c>
      <c r="AA433" s="62" t="s">
        <v>112</v>
      </c>
      <c r="AB433" s="8">
        <v>33.393366208578122</v>
      </c>
      <c r="AC433" s="71" t="s">
        <v>121</v>
      </c>
      <c r="AD433" s="13" t="s">
        <v>112</v>
      </c>
      <c r="AE433" s="8">
        <v>16.726424105386094</v>
      </c>
      <c r="AF433" s="8">
        <v>13.8</v>
      </c>
      <c r="AG433" s="244" t="s">
        <v>121</v>
      </c>
      <c r="AH433" s="244" t="s">
        <v>218</v>
      </c>
      <c r="AI433" s="8">
        <v>16.047662719550885</v>
      </c>
      <c r="AJ433" s="8">
        <v>6.7</v>
      </c>
      <c r="AK433" s="71" t="s">
        <v>121</v>
      </c>
      <c r="AL433" s="13" t="s">
        <v>1479</v>
      </c>
      <c r="AM433" s="8">
        <v>16.01450925070008</v>
      </c>
      <c r="AN433" s="8">
        <v>7.5</v>
      </c>
      <c r="AO433" s="13" t="s">
        <v>173</v>
      </c>
      <c r="AP433" s="62" t="s">
        <v>112</v>
      </c>
      <c r="AQ433" s="8">
        <v>12.913840534302651</v>
      </c>
      <c r="AR433" s="8">
        <v>15.799999999999999</v>
      </c>
      <c r="AS433" s="13" t="s">
        <v>173</v>
      </c>
      <c r="AT433" s="13" t="s">
        <v>1479</v>
      </c>
      <c r="AU433" s="8">
        <v>12.55480391459735</v>
      </c>
      <c r="AV433" s="8">
        <v>8.5</v>
      </c>
      <c r="AW433" s="58"/>
      <c r="AX433" s="13" t="s">
        <v>173</v>
      </c>
      <c r="AY433" s="8">
        <v>6.4554409690125309</v>
      </c>
      <c r="AZ433" s="71" t="s">
        <v>121</v>
      </c>
      <c r="BA433" s="8">
        <v>4.2732645814075187</v>
      </c>
      <c r="BB433" s="244" t="s">
        <v>121</v>
      </c>
      <c r="BC433" s="8">
        <v>3</v>
      </c>
      <c r="BD433" s="13" t="s">
        <v>112</v>
      </c>
      <c r="BE433" s="8">
        <v>164.66322907037593</v>
      </c>
      <c r="BF433" s="62" t="s">
        <v>112</v>
      </c>
      <c r="BG433" s="8">
        <v>2.0582903633796992</v>
      </c>
      <c r="BH433" s="244" t="s">
        <v>121</v>
      </c>
      <c r="BI433" s="62" t="s">
        <v>112</v>
      </c>
      <c r="BJ433" s="8">
        <v>10.070492213538907</v>
      </c>
      <c r="BK433" s="8">
        <v>27.666666666666668</v>
      </c>
      <c r="BL433" s="244" t="s">
        <v>121</v>
      </c>
      <c r="BM433" s="62" t="s">
        <v>1479</v>
      </c>
      <c r="BN433" s="8">
        <v>9.0287621808108938</v>
      </c>
      <c r="BO433" s="8">
        <v>17.666666666666668</v>
      </c>
      <c r="BP433" s="244" t="s">
        <v>121</v>
      </c>
      <c r="BQ433" s="71" t="s">
        <v>218</v>
      </c>
      <c r="BR433" s="8">
        <v>8.9928553732044065</v>
      </c>
      <c r="BS433" s="8">
        <v>14.333333333333334</v>
      </c>
      <c r="BT433" s="13" t="s">
        <v>173</v>
      </c>
      <c r="BU433" s="62" t="s">
        <v>112</v>
      </c>
      <c r="BV433" s="8">
        <v>7.394117379371008</v>
      </c>
      <c r="BW433" s="8">
        <v>31</v>
      </c>
      <c r="BX433" s="13" t="s">
        <v>173</v>
      </c>
      <c r="BY433" s="62" t="s">
        <v>1479</v>
      </c>
      <c r="BZ433" s="8">
        <v>6.5130917245837372</v>
      </c>
      <c r="CA433" s="8">
        <v>19.75</v>
      </c>
      <c r="CB433" s="8"/>
      <c r="CC433" s="59" t="s">
        <v>4786</v>
      </c>
      <c r="CD433" s="59" t="s">
        <v>4787</v>
      </c>
      <c r="CE433" s="555">
        <v>122.39627617619827</v>
      </c>
      <c r="CF433" s="555">
        <v>110.93787416729501</v>
      </c>
      <c r="CG433" s="555"/>
      <c r="CH433" s="555"/>
      <c r="CI433" s="408"/>
      <c r="CJ433" s="408"/>
      <c r="CK433" s="7"/>
      <c r="CL433" s="8"/>
      <c r="CM433" s="8"/>
      <c r="CN433" s="8"/>
    </row>
    <row r="434" spans="1:92" x14ac:dyDescent="0.45">
      <c r="A434" s="9">
        <v>401</v>
      </c>
      <c r="B434" s="9" t="s">
        <v>673</v>
      </c>
      <c r="C434" s="245" t="s">
        <v>1788</v>
      </c>
      <c r="D434" s="63"/>
      <c r="E434" s="243" t="s">
        <v>1902</v>
      </c>
      <c r="F434" s="56" t="s">
        <v>1903</v>
      </c>
      <c r="G434" s="224"/>
      <c r="H434" s="9"/>
      <c r="I434" s="60">
        <v>47.418000599848156</v>
      </c>
      <c r="J434" s="60">
        <v>70.336700889774761</v>
      </c>
      <c r="K434" s="60">
        <v>101.94870128967354</v>
      </c>
      <c r="L434" s="47">
        <v>401.53655046801862</v>
      </c>
      <c r="M434" s="47">
        <v>487.15962379360155</v>
      </c>
      <c r="N434" s="47">
        <v>568.62800976152892</v>
      </c>
      <c r="O434" s="59">
        <v>6.6371701390428495</v>
      </c>
      <c r="P434" s="59">
        <v>30.34288284440613</v>
      </c>
      <c r="Q434" s="59">
        <v>15.872560847781285</v>
      </c>
      <c r="R434" s="58"/>
      <c r="S434" s="67" t="s">
        <v>1509</v>
      </c>
      <c r="T434" s="8">
        <v>5.2676200539863336</v>
      </c>
      <c r="U434" s="67" t="s">
        <v>38</v>
      </c>
      <c r="V434" s="8">
        <v>4.8450800359908897</v>
      </c>
      <c r="W434" s="67" t="s">
        <v>38</v>
      </c>
      <c r="X434" s="8">
        <v>12</v>
      </c>
      <c r="Y434" s="62" t="s">
        <v>640</v>
      </c>
      <c r="Z434" s="8">
        <v>9.298150104973427</v>
      </c>
      <c r="AA434" s="62" t="s">
        <v>640</v>
      </c>
      <c r="AB434" s="8">
        <v>4.2264318658970117</v>
      </c>
      <c r="AC434" s="67" t="s">
        <v>38</v>
      </c>
      <c r="AD434" s="13" t="s">
        <v>640</v>
      </c>
      <c r="AE434" s="8">
        <v>4.5716596393868993</v>
      </c>
      <c r="AF434" s="8">
        <v>4.9777777777777779</v>
      </c>
      <c r="AG434" s="245" t="s">
        <v>1509</v>
      </c>
      <c r="AH434" s="62" t="s">
        <v>640</v>
      </c>
      <c r="AI434" s="8">
        <v>3.7958986350298698</v>
      </c>
      <c r="AJ434" s="8">
        <v>5.5333333333333332</v>
      </c>
      <c r="AK434" s="67"/>
      <c r="AL434" s="67"/>
      <c r="AM434" s="8"/>
      <c r="AN434" s="8"/>
      <c r="AO434" s="67"/>
      <c r="AP434" s="76"/>
      <c r="AQ434" s="8"/>
      <c r="AR434" s="8"/>
      <c r="AS434" s="67"/>
      <c r="AT434" s="14"/>
      <c r="AU434" s="8"/>
      <c r="AV434" s="8"/>
      <c r="AW434" s="58"/>
      <c r="AX434" s="67" t="s">
        <v>1509</v>
      </c>
      <c r="AY434" s="8">
        <v>4.328743642109341</v>
      </c>
      <c r="AZ434" s="67" t="s">
        <v>38</v>
      </c>
      <c r="BA434" s="8">
        <v>2.1095812140364467</v>
      </c>
      <c r="BB434" s="245" t="s">
        <v>38</v>
      </c>
      <c r="BC434" s="8">
        <v>3</v>
      </c>
      <c r="BD434" s="13" t="s">
        <v>640</v>
      </c>
      <c r="BE434" s="8">
        <v>11.787595136465455</v>
      </c>
      <c r="BF434" s="62" t="s">
        <v>640</v>
      </c>
      <c r="BG434" s="8">
        <v>0.11787595136465455</v>
      </c>
      <c r="BH434" s="245" t="s">
        <v>38</v>
      </c>
      <c r="BI434" s="62" t="s">
        <v>640</v>
      </c>
      <c r="BJ434" s="8">
        <v>2.3914651146897188</v>
      </c>
      <c r="BK434" s="8">
        <v>34.333333333333336</v>
      </c>
      <c r="BL434" s="245" t="s">
        <v>1509</v>
      </c>
      <c r="BM434" s="62" t="s">
        <v>640</v>
      </c>
      <c r="BN434" s="8">
        <v>1.7116075496839538</v>
      </c>
      <c r="BO434" s="8">
        <v>38.5</v>
      </c>
      <c r="BP434" s="76"/>
      <c r="BQ434" s="67"/>
      <c r="BR434" s="8"/>
      <c r="BS434" s="8"/>
      <c r="BT434" s="67"/>
      <c r="BU434" s="74"/>
      <c r="BV434" s="8"/>
      <c r="BW434" s="8"/>
      <c r="BX434" s="67"/>
      <c r="BY434" s="76"/>
      <c r="BZ434" s="8"/>
      <c r="CA434" s="8"/>
      <c r="CB434" s="8"/>
      <c r="CC434" s="59"/>
      <c r="CD434" s="59"/>
      <c r="CE434" s="555"/>
      <c r="CF434" s="555"/>
      <c r="CG434" s="555"/>
      <c r="CH434" s="555"/>
      <c r="CI434" s="408"/>
      <c r="CJ434" s="408"/>
      <c r="CK434" s="7"/>
      <c r="CL434" s="8"/>
      <c r="CM434" s="8"/>
      <c r="CN434" s="8"/>
    </row>
    <row r="435" spans="1:92" x14ac:dyDescent="0.45">
      <c r="A435" s="9">
        <v>402</v>
      </c>
      <c r="B435" s="9" t="s">
        <v>671</v>
      </c>
      <c r="C435" s="245" t="s">
        <v>1788</v>
      </c>
      <c r="D435" s="63"/>
      <c r="E435" s="243" t="s">
        <v>1902</v>
      </c>
      <c r="F435" s="56" t="s">
        <v>1903</v>
      </c>
      <c r="G435" s="224"/>
      <c r="H435" s="9"/>
      <c r="I435" s="60">
        <v>138.30250174955714</v>
      </c>
      <c r="J435" s="60">
        <v>90.884501149708967</v>
      </c>
      <c r="K435" s="60">
        <v>157.26970198949638</v>
      </c>
      <c r="L435" s="47">
        <v>1653.4744251983241</v>
      </c>
      <c r="M435" s="47">
        <v>1575.1066019884586</v>
      </c>
      <c r="N435" s="47">
        <v>1515.09521901524</v>
      </c>
      <c r="O435" s="59">
        <v>13.080089290356598</v>
      </c>
      <c r="P435" s="59">
        <v>197.55015923752467</v>
      </c>
      <c r="Q435" s="59">
        <v>118.90712000024517</v>
      </c>
      <c r="R435" s="58"/>
      <c r="S435" s="67" t="s">
        <v>1509</v>
      </c>
      <c r="T435" s="8">
        <v>13.447225157460142</v>
      </c>
      <c r="U435" s="67" t="s">
        <v>1509</v>
      </c>
      <c r="V435" s="8">
        <v>8.9648167716400948</v>
      </c>
      <c r="W435" s="67" t="s">
        <v>27</v>
      </c>
      <c r="X435" s="8">
        <v>15</v>
      </c>
      <c r="Y435" s="245" t="s">
        <v>126</v>
      </c>
      <c r="Z435" s="8">
        <v>75.683350944760846</v>
      </c>
      <c r="AA435" s="245" t="s">
        <v>26</v>
      </c>
      <c r="AB435" s="8">
        <v>23.963547170237764</v>
      </c>
      <c r="AC435" s="67" t="s">
        <v>27</v>
      </c>
      <c r="AD435" s="67" t="s">
        <v>26</v>
      </c>
      <c r="AE435" s="8">
        <v>15.103120082151895</v>
      </c>
      <c r="AF435" s="8">
        <v>3.8222222222222229</v>
      </c>
      <c r="AG435" s="245" t="s">
        <v>27</v>
      </c>
      <c r="AH435" s="245" t="s">
        <v>126</v>
      </c>
      <c r="AI435" s="8">
        <v>14.895079555525273</v>
      </c>
      <c r="AJ435" s="8">
        <v>7.0333333333333341</v>
      </c>
      <c r="AK435" s="67" t="s">
        <v>1509</v>
      </c>
      <c r="AL435" s="67" t="s">
        <v>126</v>
      </c>
      <c r="AM435" s="8">
        <v>13.851429287696703</v>
      </c>
      <c r="AN435" s="8">
        <v>8.7000000000000011</v>
      </c>
      <c r="AO435" s="67" t="s">
        <v>1509</v>
      </c>
      <c r="AP435" s="245" t="s">
        <v>26</v>
      </c>
      <c r="AQ435" s="8">
        <v>13.829269873887988</v>
      </c>
      <c r="AR435" s="8">
        <v>4.9333333333333336</v>
      </c>
      <c r="AS435" s="67" t="s">
        <v>27</v>
      </c>
      <c r="AT435" s="14" t="s">
        <v>203</v>
      </c>
      <c r="AU435" s="8">
        <v>12.638724601075848</v>
      </c>
      <c r="AV435" s="8">
        <v>4.6222222222222227</v>
      </c>
      <c r="AW435" s="58"/>
      <c r="AX435" s="67" t="s">
        <v>1509</v>
      </c>
      <c r="AY435" s="8">
        <v>10.708835622818912</v>
      </c>
      <c r="AZ435" s="67" t="s">
        <v>1509</v>
      </c>
      <c r="BA435" s="8">
        <v>3.5696118742729706</v>
      </c>
      <c r="BB435" s="245" t="s">
        <v>27</v>
      </c>
      <c r="BC435" s="8">
        <v>4</v>
      </c>
      <c r="BD435" s="67" t="s">
        <v>126</v>
      </c>
      <c r="BE435" s="8">
        <v>98.088356228189113</v>
      </c>
      <c r="BF435" s="245" t="s">
        <v>126</v>
      </c>
      <c r="BG435" s="8">
        <v>1.6348059371364851</v>
      </c>
      <c r="BH435" s="245" t="s">
        <v>27</v>
      </c>
      <c r="BI435" s="245" t="s">
        <v>126</v>
      </c>
      <c r="BJ435" s="8">
        <v>9.0906963523490933</v>
      </c>
      <c r="BK435" s="8">
        <v>16</v>
      </c>
      <c r="BL435" s="245" t="s">
        <v>27</v>
      </c>
      <c r="BM435" s="245" t="s">
        <v>26</v>
      </c>
      <c r="BN435" s="8">
        <v>7.9151250874778567</v>
      </c>
      <c r="BO435" s="8">
        <v>9.75</v>
      </c>
      <c r="BP435" s="245" t="s">
        <v>1509</v>
      </c>
      <c r="BQ435" s="67" t="s">
        <v>126</v>
      </c>
      <c r="BR435" s="8">
        <v>7.5916861020991888</v>
      </c>
      <c r="BS435" s="8">
        <v>23.5</v>
      </c>
      <c r="BT435" s="67" t="s">
        <v>27</v>
      </c>
      <c r="BU435" s="243" t="s">
        <v>203</v>
      </c>
      <c r="BV435" s="8">
        <v>7.0175700761235884</v>
      </c>
      <c r="BW435" s="8">
        <v>12.25</v>
      </c>
      <c r="BX435" s="67" t="s">
        <v>1509</v>
      </c>
      <c r="BY435" s="245" t="s">
        <v>26</v>
      </c>
      <c r="BZ435" s="8">
        <v>6.8244484222249415</v>
      </c>
      <c r="CA435" s="8">
        <v>14.125</v>
      </c>
      <c r="CB435" s="8"/>
      <c r="CC435" s="59" t="s">
        <v>4788</v>
      </c>
      <c r="CD435" s="59" t="s">
        <v>4789</v>
      </c>
      <c r="CE435" s="555">
        <v>108.43602683345114</v>
      </c>
      <c r="CF435" s="555">
        <v>89.178751003451765</v>
      </c>
      <c r="CG435" s="555"/>
      <c r="CH435" s="555"/>
      <c r="CI435" s="408"/>
      <c r="CJ435" s="408"/>
      <c r="CK435" s="7"/>
      <c r="CL435" s="8"/>
      <c r="CM435" s="8"/>
      <c r="CN435" s="8"/>
    </row>
    <row r="436" spans="1:92" x14ac:dyDescent="0.45">
      <c r="A436" s="9">
        <v>403</v>
      </c>
      <c r="B436" s="9" t="s">
        <v>668</v>
      </c>
      <c r="C436" s="246" t="s">
        <v>1804</v>
      </c>
      <c r="D436" s="63"/>
      <c r="E436" s="78" t="s">
        <v>1793</v>
      </c>
      <c r="F436" s="243" t="s">
        <v>1910</v>
      </c>
      <c r="G436" s="224"/>
      <c r="H436" s="9"/>
      <c r="I436" s="60">
        <v>104.31960131966595</v>
      </c>
      <c r="J436" s="60">
        <v>62.433700789800078</v>
      </c>
      <c r="K436" s="60">
        <v>113.01290142963811</v>
      </c>
      <c r="L436" s="47">
        <v>876.27308104882559</v>
      </c>
      <c r="M436" s="47">
        <v>815.22098058135737</v>
      </c>
      <c r="N436" s="47">
        <v>769.45646038334519</v>
      </c>
      <c r="O436" s="59">
        <v>6.6404220649277246</v>
      </c>
      <c r="P436" s="59">
        <v>80.543811098523193</v>
      </c>
      <c r="Q436" s="59">
        <v>46.588262368667564</v>
      </c>
      <c r="R436" s="58"/>
      <c r="S436" s="49" t="s">
        <v>6</v>
      </c>
      <c r="T436" s="8">
        <v>4.7555056475079738</v>
      </c>
      <c r="U436" s="13" t="s">
        <v>127</v>
      </c>
      <c r="V436" s="8">
        <v>7.2159800659832971</v>
      </c>
      <c r="W436" s="49" t="s">
        <v>6</v>
      </c>
      <c r="X436" s="8">
        <v>12.856999999999999</v>
      </c>
      <c r="Y436" s="246" t="s">
        <v>182</v>
      </c>
      <c r="Z436" s="8">
        <v>51.073408633439655</v>
      </c>
      <c r="AA436" s="246" t="s">
        <v>182</v>
      </c>
      <c r="AB436" s="8">
        <v>20.429363453375863</v>
      </c>
      <c r="AC436" s="49" t="s">
        <v>6</v>
      </c>
      <c r="AD436" s="49" t="s">
        <v>182</v>
      </c>
      <c r="AE436" s="8">
        <v>12.129321044806185</v>
      </c>
      <c r="AF436" s="8">
        <v>6.3888888888888884</v>
      </c>
      <c r="AG436" s="246" t="s">
        <v>6</v>
      </c>
      <c r="AH436" s="246" t="s">
        <v>301</v>
      </c>
      <c r="AI436" s="8">
        <v>11.643897939250035</v>
      </c>
      <c r="AJ436" s="8">
        <v>5.0925925925925926</v>
      </c>
      <c r="AK436" s="13" t="s">
        <v>127</v>
      </c>
      <c r="AL436" s="49" t="s">
        <v>182</v>
      </c>
      <c r="AM436" s="8">
        <v>11.620441195114152</v>
      </c>
      <c r="AN436" s="8">
        <v>7.5</v>
      </c>
      <c r="AO436" s="13" t="s">
        <v>127</v>
      </c>
      <c r="AP436" s="246" t="s">
        <v>301</v>
      </c>
      <c r="AQ436" s="8">
        <v>11.269356240219549</v>
      </c>
      <c r="AR436" s="8">
        <v>5.8333333333333339</v>
      </c>
      <c r="AS436" s="49" t="s">
        <v>6</v>
      </c>
      <c r="AT436" s="13" t="s">
        <v>120</v>
      </c>
      <c r="AU436" s="8">
        <v>8.7780432880148975</v>
      </c>
      <c r="AV436" s="8">
        <v>6.6888888888888882</v>
      </c>
      <c r="AW436" s="58"/>
      <c r="AX436" s="49" t="s">
        <v>6</v>
      </c>
      <c r="AY436" s="8">
        <v>4.2547715611735777</v>
      </c>
      <c r="AZ436" s="13" t="s">
        <v>127</v>
      </c>
      <c r="BA436" s="8">
        <v>3.0342322257334859</v>
      </c>
      <c r="BB436" s="246" t="s">
        <v>6</v>
      </c>
      <c r="BC436" s="8">
        <v>4</v>
      </c>
      <c r="BD436" s="49" t="s">
        <v>182</v>
      </c>
      <c r="BE436" s="8">
        <v>74.232360126405496</v>
      </c>
      <c r="BF436" s="246" t="s">
        <v>182</v>
      </c>
      <c r="BG436" s="8">
        <v>1.3496792750255544</v>
      </c>
      <c r="BH436" s="246" t="s">
        <v>6</v>
      </c>
      <c r="BI436" s="246" t="s">
        <v>182</v>
      </c>
      <c r="BJ436" s="8">
        <v>7.015858617591447</v>
      </c>
      <c r="BK436" s="8">
        <v>14.75</v>
      </c>
      <c r="BL436" s="246" t="s">
        <v>6</v>
      </c>
      <c r="BM436" s="246" t="s">
        <v>301</v>
      </c>
      <c r="BN436" s="8">
        <v>6.3529084000548588</v>
      </c>
      <c r="BO436" s="8">
        <v>12.25</v>
      </c>
      <c r="BP436" s="62" t="s">
        <v>127</v>
      </c>
      <c r="BQ436" s="49" t="s">
        <v>182</v>
      </c>
      <c r="BR436" s="8">
        <v>5.5324121520728546</v>
      </c>
      <c r="BS436" s="8">
        <v>28.5</v>
      </c>
      <c r="BT436" s="13" t="s">
        <v>127</v>
      </c>
      <c r="BU436" s="246" t="s">
        <v>301</v>
      </c>
      <c r="BV436" s="8">
        <v>5.1983090616201739</v>
      </c>
      <c r="BW436" s="8">
        <v>23.5</v>
      </c>
      <c r="BX436" s="49" t="s">
        <v>6</v>
      </c>
      <c r="BY436" s="62" t="s">
        <v>120</v>
      </c>
      <c r="BZ436" s="8">
        <v>4.8092338303551223</v>
      </c>
      <c r="CA436" s="8">
        <v>14.75</v>
      </c>
      <c r="CB436" s="8"/>
      <c r="CC436" s="59"/>
      <c r="CD436" s="59"/>
      <c r="CE436" s="555"/>
      <c r="CF436" s="555"/>
      <c r="CG436" s="555"/>
      <c r="CH436" s="555"/>
      <c r="CI436" s="408"/>
      <c r="CJ436" s="408"/>
      <c r="CK436" s="7"/>
      <c r="CL436" s="8"/>
      <c r="CM436" s="8"/>
      <c r="CN436" s="8"/>
    </row>
    <row r="437" spans="1:92" x14ac:dyDescent="0.45">
      <c r="A437" s="9">
        <v>404</v>
      </c>
      <c r="B437" s="9" t="s">
        <v>665</v>
      </c>
      <c r="C437" s="246" t="s">
        <v>1804</v>
      </c>
      <c r="D437" s="63"/>
      <c r="E437" s="78" t="s">
        <v>1793</v>
      </c>
      <c r="F437" s="243" t="s">
        <v>1910</v>
      </c>
      <c r="G437" s="224"/>
      <c r="H437" s="9"/>
      <c r="I437" s="60">
        <v>137.51220173955966</v>
      </c>
      <c r="J437" s="60">
        <v>86.933001099721622</v>
      </c>
      <c r="K437" s="60">
        <v>134.35100169956979</v>
      </c>
      <c r="L437" s="47">
        <v>1486.120504807315</v>
      </c>
      <c r="M437" s="47">
        <v>1371.4433661161484</v>
      </c>
      <c r="N437" s="47">
        <v>1286.1065777134013</v>
      </c>
      <c r="O437" s="59">
        <v>10.717332287801193</v>
      </c>
      <c r="P437" s="59">
        <v>178.89709891066036</v>
      </c>
      <c r="Q437" s="59">
        <v>120.74969713235768</v>
      </c>
      <c r="R437" s="58"/>
      <c r="S437" s="49" t="s">
        <v>6</v>
      </c>
      <c r="T437" s="8">
        <v>5.9504392626241476</v>
      </c>
      <c r="U437" s="65" t="s">
        <v>66</v>
      </c>
      <c r="V437" s="8">
        <v>10.250732104373579</v>
      </c>
      <c r="W437" s="49" t="s">
        <v>6</v>
      </c>
      <c r="X437" s="8">
        <v>12.856999999999999</v>
      </c>
      <c r="Y437" s="246" t="s">
        <v>94</v>
      </c>
      <c r="Z437" s="8">
        <v>75.256588939362217</v>
      </c>
      <c r="AA437" s="246" t="s">
        <v>94</v>
      </c>
      <c r="AB437" s="8">
        <v>28.944841899754699</v>
      </c>
      <c r="AC437" s="49" t="s">
        <v>6</v>
      </c>
      <c r="AD437" s="49" t="s">
        <v>94</v>
      </c>
      <c r="AE437" s="8">
        <v>16.692316157285401</v>
      </c>
      <c r="AF437" s="8">
        <v>6.4888888888888889</v>
      </c>
      <c r="AG437" s="74" t="s">
        <v>66</v>
      </c>
      <c r="AH437" s="246" t="s">
        <v>94</v>
      </c>
      <c r="AI437" s="8">
        <v>15.742786959513795</v>
      </c>
      <c r="AJ437" s="8">
        <v>8.85</v>
      </c>
      <c r="AK437" s="49" t="s">
        <v>6</v>
      </c>
      <c r="AL437" s="49" t="s">
        <v>182</v>
      </c>
      <c r="AM437" s="8">
        <v>15.662168254714873</v>
      </c>
      <c r="AN437" s="8">
        <v>6.3888888888888884</v>
      </c>
      <c r="AO437" s="65" t="s">
        <v>66</v>
      </c>
      <c r="AP437" s="246" t="s">
        <v>182</v>
      </c>
      <c r="AQ437" s="8">
        <v>14.979763712836972</v>
      </c>
      <c r="AR437" s="8">
        <v>8.75</v>
      </c>
      <c r="AS437" s="65" t="s">
        <v>66</v>
      </c>
      <c r="AT437" s="65" t="s">
        <v>91</v>
      </c>
      <c r="AU437" s="8">
        <v>12.467057155258251</v>
      </c>
      <c r="AV437" s="8">
        <v>7.3666666666666671</v>
      </c>
      <c r="AW437" s="58"/>
      <c r="AX437" s="49" t="s">
        <v>6</v>
      </c>
      <c r="AY437" s="8">
        <v>5.2903806942742611</v>
      </c>
      <c r="AZ437" s="65" t="s">
        <v>66</v>
      </c>
      <c r="BA437" s="8">
        <v>4.5753172452285513</v>
      </c>
      <c r="BB437" s="246" t="s">
        <v>6</v>
      </c>
      <c r="BC437" s="8">
        <v>4</v>
      </c>
      <c r="BD437" s="49" t="s">
        <v>94</v>
      </c>
      <c r="BE437" s="8">
        <v>108.25951735685653</v>
      </c>
      <c r="BF437" s="246" t="s">
        <v>94</v>
      </c>
      <c r="BG437" s="8">
        <v>2.4057670523745895</v>
      </c>
      <c r="BH437" s="246" t="s">
        <v>6</v>
      </c>
      <c r="BI437" s="246" t="s">
        <v>94</v>
      </c>
      <c r="BJ437" s="8">
        <v>11.266768062216267</v>
      </c>
      <c r="BK437" s="8">
        <v>12.25</v>
      </c>
      <c r="BL437" s="246" t="s">
        <v>6</v>
      </c>
      <c r="BM437" s="246" t="s">
        <v>182</v>
      </c>
      <c r="BN437" s="8">
        <v>9.0783005352072159</v>
      </c>
      <c r="BO437" s="8">
        <v>14.75</v>
      </c>
      <c r="BP437" s="74" t="s">
        <v>66</v>
      </c>
      <c r="BQ437" s="49" t="s">
        <v>94</v>
      </c>
      <c r="BR437" s="8">
        <v>8.9874108669999551</v>
      </c>
      <c r="BS437" s="8">
        <v>23.5</v>
      </c>
      <c r="BT437" s="65" t="s">
        <v>66</v>
      </c>
      <c r="BU437" s="246" t="s">
        <v>182</v>
      </c>
      <c r="BV437" s="8">
        <v>7.8370101707002124</v>
      </c>
      <c r="BW437" s="8">
        <v>28.5</v>
      </c>
      <c r="BX437" s="49" t="s">
        <v>6</v>
      </c>
      <c r="BY437" s="74" t="s">
        <v>91</v>
      </c>
      <c r="BZ437" s="8">
        <v>7.6184851589218257</v>
      </c>
      <c r="CA437" s="8">
        <v>12.25</v>
      </c>
      <c r="CB437" s="8"/>
      <c r="CC437" s="59" t="s">
        <v>4790</v>
      </c>
      <c r="CD437" s="59"/>
      <c r="CE437" s="555">
        <v>120.74969713235768</v>
      </c>
      <c r="CF437" s="555">
        <v>88.113955010638492</v>
      </c>
      <c r="CG437" s="555"/>
      <c r="CH437" s="555"/>
      <c r="CI437" s="408"/>
      <c r="CJ437" s="408"/>
      <c r="CK437" s="555"/>
      <c r="CL437" s="59"/>
      <c r="CM437" s="8"/>
      <c r="CN437" s="8"/>
    </row>
    <row r="438" spans="1:92" x14ac:dyDescent="0.45">
      <c r="A438" s="9">
        <v>405</v>
      </c>
      <c r="B438" s="9" t="s">
        <v>135</v>
      </c>
      <c r="C438" s="246" t="s">
        <v>1804</v>
      </c>
      <c r="D438" s="63"/>
      <c r="E438" s="78" t="s">
        <v>1793</v>
      </c>
      <c r="F438" s="243" t="s">
        <v>1910</v>
      </c>
      <c r="G438" s="224"/>
      <c r="H438" s="9"/>
      <c r="I438" s="60">
        <v>195.20410246937493</v>
      </c>
      <c r="J438" s="60">
        <v>135.14130170956724</v>
      </c>
      <c r="K438" s="60">
        <v>162.01150204948121</v>
      </c>
      <c r="L438" s="47">
        <v>2888.3905394525709</v>
      </c>
      <c r="M438" s="47">
        <v>2633.5925885173124</v>
      </c>
      <c r="N438" s="47">
        <v>2446.0353735272824</v>
      </c>
      <c r="O438" s="59">
        <v>19.286489570926847</v>
      </c>
      <c r="P438" s="59">
        <v>448.82677138058898</v>
      </c>
      <c r="Q438" s="59">
        <v>304.08499558668296</v>
      </c>
      <c r="R438" s="58"/>
      <c r="S438" s="49" t="s">
        <v>1508</v>
      </c>
      <c r="T438" s="8">
        <v>18.568369222243742</v>
      </c>
      <c r="U438" s="49" t="s">
        <v>1508</v>
      </c>
      <c r="V438" s="8">
        <v>12.378912814829162</v>
      </c>
      <c r="W438" s="49" t="s">
        <v>6</v>
      </c>
      <c r="X438" s="8">
        <v>12.856999999999999</v>
      </c>
      <c r="Y438" s="62" t="s">
        <v>112</v>
      </c>
      <c r="Z438" s="8">
        <v>147.40307685203121</v>
      </c>
      <c r="AA438" s="246" t="s">
        <v>94</v>
      </c>
      <c r="AB438" s="8">
        <v>40.927005897485557</v>
      </c>
      <c r="AC438" s="49" t="s">
        <v>6</v>
      </c>
      <c r="AD438" s="49" t="s">
        <v>94</v>
      </c>
      <c r="AE438" s="8">
        <v>23.271563740514331</v>
      </c>
      <c r="AF438" s="8">
        <v>6.4888888888888889</v>
      </c>
      <c r="AG438" s="74" t="s">
        <v>20</v>
      </c>
      <c r="AH438" s="246" t="s">
        <v>94</v>
      </c>
      <c r="AI438" s="8">
        <v>23.253340504120342</v>
      </c>
      <c r="AJ438" s="8">
        <v>6.5285714285714294</v>
      </c>
      <c r="AK438" s="49" t="s">
        <v>1508</v>
      </c>
      <c r="AL438" s="49" t="s">
        <v>94</v>
      </c>
      <c r="AM438" s="8">
        <v>22.145365711527401</v>
      </c>
      <c r="AN438" s="8">
        <v>7.6000000000000005</v>
      </c>
      <c r="AO438" s="69" t="s">
        <v>1504</v>
      </c>
      <c r="AP438" s="246" t="s">
        <v>94</v>
      </c>
      <c r="AQ438" s="8">
        <v>20.861128195281513</v>
      </c>
      <c r="AR438" s="8">
        <v>7.6000000000000005</v>
      </c>
      <c r="AS438" s="50" t="s">
        <v>1486</v>
      </c>
      <c r="AT438" s="49" t="s">
        <v>94</v>
      </c>
      <c r="AU438" s="8">
        <v>20.861128195281513</v>
      </c>
      <c r="AV438" s="8">
        <v>7.6000000000000005</v>
      </c>
      <c r="AW438" s="58"/>
      <c r="AX438" s="49" t="s">
        <v>1508</v>
      </c>
      <c r="AY438" s="8">
        <v>14.70332799335012</v>
      </c>
      <c r="AZ438" s="49" t="s">
        <v>1508</v>
      </c>
      <c r="BA438" s="8">
        <v>4.9011093311167064</v>
      </c>
      <c r="BB438" s="74" t="s">
        <v>20</v>
      </c>
      <c r="BC438" s="8">
        <v>4.3333333333333002</v>
      </c>
      <c r="BD438" s="13" t="s">
        <v>112</v>
      </c>
      <c r="BE438" s="8">
        <v>191.32399990764057</v>
      </c>
      <c r="BF438" s="246" t="s">
        <v>94</v>
      </c>
      <c r="BG438" s="8">
        <v>3.4057599983580542</v>
      </c>
      <c r="BH438" s="246" t="s">
        <v>6</v>
      </c>
      <c r="BI438" s="246" t="s">
        <v>94</v>
      </c>
      <c r="BJ438" s="8">
        <v>15.766736319141858</v>
      </c>
      <c r="BK438" s="8">
        <v>12.25</v>
      </c>
      <c r="BL438" s="74" t="s">
        <v>20</v>
      </c>
      <c r="BM438" s="246" t="s">
        <v>94</v>
      </c>
      <c r="BN438" s="8">
        <v>15.69497026284407</v>
      </c>
      <c r="BO438" s="8">
        <v>11.384615384615385</v>
      </c>
      <c r="BP438" s="246" t="s">
        <v>1508</v>
      </c>
      <c r="BQ438" s="49" t="s">
        <v>94</v>
      </c>
      <c r="BR438" s="8">
        <v>13.200862651116468</v>
      </c>
      <c r="BS438" s="8">
        <v>17.875</v>
      </c>
      <c r="BT438" s="49" t="s">
        <v>6</v>
      </c>
      <c r="BU438" s="62" t="s">
        <v>112</v>
      </c>
      <c r="BV438" s="8">
        <v>12.487032375146931</v>
      </c>
      <c r="BW438" s="8">
        <v>21</v>
      </c>
      <c r="BX438" s="69" t="s">
        <v>1504</v>
      </c>
      <c r="BY438" s="246" t="s">
        <v>94</v>
      </c>
      <c r="BZ438" s="8">
        <v>12.482156637479225</v>
      </c>
      <c r="CA438" s="8">
        <v>17.875</v>
      </c>
      <c r="CB438" s="8"/>
      <c r="CC438" s="59" t="s">
        <v>5718</v>
      </c>
      <c r="CD438" s="59" t="s">
        <v>5719</v>
      </c>
      <c r="CE438" s="555">
        <v>122.29031146952251</v>
      </c>
      <c r="CF438" s="555">
        <v>110.60313353535155</v>
      </c>
      <c r="CG438" s="555" t="s">
        <v>5717</v>
      </c>
      <c r="CH438" s="555" t="s">
        <v>4791</v>
      </c>
      <c r="CI438" s="408">
        <v>253.96757216862753</v>
      </c>
      <c r="CJ438" s="408">
        <v>235.2875453751837</v>
      </c>
      <c r="CK438" s="555" t="s">
        <v>5716</v>
      </c>
      <c r="CL438" s="59"/>
      <c r="CM438" s="8">
        <v>304.08499558668296</v>
      </c>
      <c r="CN438" s="8">
        <v>244.34986997386852</v>
      </c>
    </row>
    <row r="439" spans="1:92" x14ac:dyDescent="0.45">
      <c r="A439" s="9">
        <v>406</v>
      </c>
      <c r="B439" s="9" t="s">
        <v>660</v>
      </c>
      <c r="C439" s="61" t="s">
        <v>1807</v>
      </c>
      <c r="D439" s="63"/>
      <c r="E439" s="243" t="s">
        <v>1895</v>
      </c>
      <c r="F439" s="56" t="s">
        <v>1896</v>
      </c>
      <c r="G439" s="77" t="s">
        <v>1803</v>
      </c>
      <c r="H439" s="9"/>
      <c r="I439" s="60">
        <v>83.771801059731743</v>
      </c>
      <c r="J439" s="60">
        <v>97.997201239686191</v>
      </c>
      <c r="K439" s="60">
        <v>106.69050134965836</v>
      </c>
      <c r="L439" s="47">
        <v>856.57928399326443</v>
      </c>
      <c r="M439" s="47">
        <v>915.42939577980485</v>
      </c>
      <c r="N439" s="47">
        <v>965.40753441375455</v>
      </c>
      <c r="O439" s="59">
        <v>9.4605918117810965</v>
      </c>
      <c r="P439" s="59">
        <v>97.15381808988144</v>
      </c>
      <c r="Q439" s="59">
        <v>59.002458498742378</v>
      </c>
      <c r="R439" s="58"/>
      <c r="S439" s="52" t="s">
        <v>5501</v>
      </c>
      <c r="T439" s="8">
        <v>8.5394620953758569</v>
      </c>
      <c r="U439" s="70" t="s">
        <v>64</v>
      </c>
      <c r="V439" s="8">
        <v>7.5342004826590756</v>
      </c>
      <c r="W439" s="69" t="s">
        <v>5502</v>
      </c>
      <c r="X439" s="8">
        <v>10</v>
      </c>
      <c r="Y439" s="77" t="s">
        <v>3543</v>
      </c>
      <c r="Z439" s="8">
        <v>46.236772572255141</v>
      </c>
      <c r="AA439" s="77" t="s">
        <v>23</v>
      </c>
      <c r="AB439" s="8">
        <v>17.783374066251977</v>
      </c>
      <c r="AC439" s="70" t="s">
        <v>64</v>
      </c>
      <c r="AD439" s="70" t="s">
        <v>23</v>
      </c>
      <c r="AE439" s="8">
        <v>10.26931718678504</v>
      </c>
      <c r="AF439" s="8">
        <v>9.7428571428571438</v>
      </c>
      <c r="AG439" s="61" t="s">
        <v>1507</v>
      </c>
      <c r="AH439" s="77" t="s">
        <v>23</v>
      </c>
      <c r="AI439" s="8">
        <v>9.829163976777366</v>
      </c>
      <c r="AJ439" s="8">
        <v>7.6000000000000005</v>
      </c>
      <c r="AK439" s="70" t="s">
        <v>223</v>
      </c>
      <c r="AL439" s="70" t="s">
        <v>23</v>
      </c>
      <c r="AM439" s="8">
        <v>9.829163976777366</v>
      </c>
      <c r="AN439" s="8">
        <v>7.6000000000000005</v>
      </c>
      <c r="AO439" s="69" t="s">
        <v>1504</v>
      </c>
      <c r="AP439" s="77" t="s">
        <v>23</v>
      </c>
      <c r="AQ439" s="8">
        <v>9.2780337066475536</v>
      </c>
      <c r="AR439" s="8">
        <v>7.6000000000000005</v>
      </c>
      <c r="AS439" s="50" t="s">
        <v>1486</v>
      </c>
      <c r="AT439" s="70" t="s">
        <v>23</v>
      </c>
      <c r="AU439" s="8">
        <v>9.2780337066475536</v>
      </c>
      <c r="AV439" s="8">
        <v>7.6000000000000005</v>
      </c>
      <c r="AW439" s="58"/>
      <c r="AX439" s="70" t="s">
        <v>64</v>
      </c>
      <c r="AY439" s="8">
        <v>8.187620530924983</v>
      </c>
      <c r="AZ439" s="70" t="s">
        <v>64</v>
      </c>
      <c r="BA439" s="8">
        <v>4.0938102654624915</v>
      </c>
      <c r="BB439" s="78" t="s">
        <v>3596</v>
      </c>
      <c r="BC439" s="8">
        <v>2.6666666666666998</v>
      </c>
      <c r="BD439" s="70" t="s">
        <v>3526</v>
      </c>
      <c r="BE439" s="8">
        <v>59.807804343931686</v>
      </c>
      <c r="BF439" s="77" t="s">
        <v>23</v>
      </c>
      <c r="BG439" s="8">
        <v>1.1961560868786336</v>
      </c>
      <c r="BH439" s="77" t="s">
        <v>64</v>
      </c>
      <c r="BI439" s="77" t="s">
        <v>23</v>
      </c>
      <c r="BJ439" s="8">
        <v>6.2366561915574596</v>
      </c>
      <c r="BK439" s="8">
        <v>26</v>
      </c>
      <c r="BL439" s="77" t="s">
        <v>64</v>
      </c>
      <c r="BM439" s="77" t="s">
        <v>33</v>
      </c>
      <c r="BN439" s="8">
        <v>6.0486872506719367</v>
      </c>
      <c r="BO439" s="8">
        <v>28.5</v>
      </c>
      <c r="BP439" s="61" t="s">
        <v>1507</v>
      </c>
      <c r="BQ439" s="70" t="s">
        <v>23</v>
      </c>
      <c r="BR439" s="8">
        <v>5.2057054207032394</v>
      </c>
      <c r="BS439" s="8">
        <v>19.75</v>
      </c>
      <c r="BT439" s="70" t="s">
        <v>223</v>
      </c>
      <c r="BU439" s="77" t="s">
        <v>23</v>
      </c>
      <c r="BV439" s="8">
        <v>5.2057054207032394</v>
      </c>
      <c r="BW439" s="8">
        <v>19.75</v>
      </c>
      <c r="BX439" s="52" t="s">
        <v>1507</v>
      </c>
      <c r="BY439" s="77" t="s">
        <v>33</v>
      </c>
      <c r="BZ439" s="8">
        <v>4.9532101655669232</v>
      </c>
      <c r="CA439" s="8">
        <v>21.625</v>
      </c>
      <c r="CB439" s="8"/>
      <c r="CC439" s="59"/>
      <c r="CD439" s="59"/>
      <c r="CE439" s="555"/>
      <c r="CF439" s="555"/>
      <c r="CG439" s="555"/>
      <c r="CH439" s="555"/>
      <c r="CI439" s="408"/>
      <c r="CJ439" s="408"/>
      <c r="CK439" s="555"/>
      <c r="CL439" s="59"/>
      <c r="CM439" s="8"/>
      <c r="CN439" s="8"/>
    </row>
    <row r="440" spans="1:92" x14ac:dyDescent="0.45">
      <c r="A440" s="9">
        <v>407</v>
      </c>
      <c r="B440" s="9" t="s">
        <v>260</v>
      </c>
      <c r="C440" s="61" t="s">
        <v>1807</v>
      </c>
      <c r="D440" s="63"/>
      <c r="E440" s="243" t="s">
        <v>1895</v>
      </c>
      <c r="F440" s="56" t="s">
        <v>1896</v>
      </c>
      <c r="G440" s="77" t="s">
        <v>1803</v>
      </c>
      <c r="H440" s="9"/>
      <c r="I440" s="60">
        <v>203.89740257934707</v>
      </c>
      <c r="J440" s="60">
        <v>158.06000199949386</v>
      </c>
      <c r="K440" s="60">
        <v>134.35100169956979</v>
      </c>
      <c r="L440" s="47">
        <v>2971.2769874227938</v>
      </c>
      <c r="M440" s="47">
        <v>2656.5401875338234</v>
      </c>
      <c r="N440" s="47">
        <v>2428.9299549874527</v>
      </c>
      <c r="O440" s="59">
        <v>18.289242553376294</v>
      </c>
      <c r="P440" s="59">
        <v>454.21913629424023</v>
      </c>
      <c r="Q440" s="59">
        <v>276.01551021587755</v>
      </c>
      <c r="R440" s="58"/>
      <c r="S440" s="70" t="s">
        <v>64</v>
      </c>
      <c r="T440" s="8">
        <v>16.90399740118907</v>
      </c>
      <c r="U440" s="70" t="s">
        <v>64</v>
      </c>
      <c r="V440" s="8">
        <v>16.90399740118907</v>
      </c>
      <c r="W440" s="52" t="s">
        <v>171</v>
      </c>
      <c r="X440" s="8">
        <v>8.75</v>
      </c>
      <c r="Y440" s="77" t="s">
        <v>9</v>
      </c>
      <c r="Z440" s="8">
        <v>221.20919478569482</v>
      </c>
      <c r="AA440" s="77" t="s">
        <v>9</v>
      </c>
      <c r="AB440" s="8">
        <v>45.144733629733636</v>
      </c>
      <c r="AC440" s="52" t="s">
        <v>171</v>
      </c>
      <c r="AD440" s="70" t="s">
        <v>9</v>
      </c>
      <c r="AE440" s="8">
        <v>24.835316988586218</v>
      </c>
      <c r="AF440" s="8">
        <v>16.900000000000002</v>
      </c>
      <c r="AG440" s="61" t="s">
        <v>171</v>
      </c>
      <c r="AH440" s="77" t="s">
        <v>23</v>
      </c>
      <c r="AI440" s="8">
        <v>24.732377826253831</v>
      </c>
      <c r="AJ440" s="8">
        <v>8.3142857142857149</v>
      </c>
      <c r="AK440" s="52" t="s">
        <v>171</v>
      </c>
      <c r="AL440" s="52" t="s">
        <v>124</v>
      </c>
      <c r="AM440" s="8">
        <v>24.131684142685337</v>
      </c>
      <c r="AN440" s="8">
        <v>8.0142857142857142</v>
      </c>
      <c r="AO440" s="70" t="s">
        <v>64</v>
      </c>
      <c r="AP440" s="77" t="s">
        <v>9</v>
      </c>
      <c r="AQ440" s="8">
        <v>23.857746522790496</v>
      </c>
      <c r="AR440" s="8">
        <v>19.899999999999999</v>
      </c>
      <c r="AS440" s="70" t="s">
        <v>64</v>
      </c>
      <c r="AT440" s="70" t="s">
        <v>23</v>
      </c>
      <c r="AU440" s="8">
        <v>23.796657651164008</v>
      </c>
      <c r="AV440" s="8">
        <v>9.7428571428571438</v>
      </c>
      <c r="AW440" s="58"/>
      <c r="AX440" s="70" t="s">
        <v>64</v>
      </c>
      <c r="AY440" s="8">
        <v>18.494397141307978</v>
      </c>
      <c r="AZ440" s="70" t="s">
        <v>64</v>
      </c>
      <c r="BA440" s="8">
        <v>9.247198570653989</v>
      </c>
      <c r="BB440" s="61" t="s">
        <v>171</v>
      </c>
      <c r="BC440" s="8">
        <v>3.5</v>
      </c>
      <c r="BD440" s="70" t="s">
        <v>9</v>
      </c>
      <c r="BE440" s="8">
        <v>239.55996101783609</v>
      </c>
      <c r="BF440" s="77" t="s">
        <v>9</v>
      </c>
      <c r="BG440" s="8">
        <v>2.994499512722951</v>
      </c>
      <c r="BH440" s="61" t="s">
        <v>171</v>
      </c>
      <c r="BI440" s="77" t="s">
        <v>9</v>
      </c>
      <c r="BJ440" s="8">
        <v>15.091686241807952</v>
      </c>
      <c r="BK440" s="8">
        <v>23.857142857142858</v>
      </c>
      <c r="BL440" s="77" t="s">
        <v>64</v>
      </c>
      <c r="BM440" s="77" t="s">
        <v>9</v>
      </c>
      <c r="BN440" s="8">
        <v>14.864583020585259</v>
      </c>
      <c r="BO440" s="8">
        <v>41</v>
      </c>
      <c r="BP440" s="77" t="s">
        <v>64</v>
      </c>
      <c r="BQ440" s="70" t="s">
        <v>23</v>
      </c>
      <c r="BR440" s="8">
        <v>14.435228495271208</v>
      </c>
      <c r="BS440" s="8">
        <v>26</v>
      </c>
      <c r="BT440" s="52" t="s">
        <v>171</v>
      </c>
      <c r="BU440" s="77" t="s">
        <v>23</v>
      </c>
      <c r="BV440" s="8">
        <v>14.355810825332558</v>
      </c>
      <c r="BW440" s="8">
        <v>15.285714285714286</v>
      </c>
      <c r="BX440" s="70" t="s">
        <v>64</v>
      </c>
      <c r="BY440" s="61" t="s">
        <v>124</v>
      </c>
      <c r="BZ440" s="8">
        <v>13.823536287533166</v>
      </c>
      <c r="CA440" s="8">
        <v>26</v>
      </c>
      <c r="CB440" s="8"/>
      <c r="CC440" s="59" t="s">
        <v>4795</v>
      </c>
      <c r="CD440" s="59" t="s">
        <v>4796</v>
      </c>
      <c r="CE440" s="555">
        <v>106.7343091707136</v>
      </c>
      <c r="CF440" s="555">
        <v>96.895254451362462</v>
      </c>
      <c r="CG440" s="555" t="s">
        <v>4793</v>
      </c>
      <c r="CH440" s="555" t="s">
        <v>4794</v>
      </c>
      <c r="CI440" s="408">
        <v>221.30995092223344</v>
      </c>
      <c r="CJ440" s="408">
        <v>205.13228575913982</v>
      </c>
      <c r="CK440" s="555" t="s">
        <v>4792</v>
      </c>
      <c r="CL440" s="59"/>
      <c r="CM440" s="8">
        <v>276.01551021587755</v>
      </c>
      <c r="CN440" s="8">
        <v>221.67147887651797</v>
      </c>
    </row>
    <row r="441" spans="1:92" x14ac:dyDescent="0.45">
      <c r="A441" s="9">
        <v>408</v>
      </c>
      <c r="B441" s="9" t="s">
        <v>655</v>
      </c>
      <c r="C441" s="54" t="s">
        <v>1806</v>
      </c>
      <c r="D441" s="63"/>
      <c r="E441" s="56" t="s">
        <v>1988</v>
      </c>
      <c r="F441" s="62" t="s">
        <v>1989</v>
      </c>
      <c r="G441" s="224"/>
      <c r="H441" s="9"/>
      <c r="I441" s="60">
        <v>184.13990232941035</v>
      </c>
      <c r="J441" s="60">
        <v>67.965800859782362</v>
      </c>
      <c r="K441" s="60">
        <v>143.83460181953942</v>
      </c>
      <c r="L441" s="47">
        <v>1820.6430830491413</v>
      </c>
      <c r="M441" s="47">
        <v>1479.7936125111455</v>
      </c>
      <c r="N441" s="47">
        <v>1253.6670591299328</v>
      </c>
      <c r="O441" s="59">
        <v>9.1005812312757186</v>
      </c>
      <c r="P441" s="59">
        <v>150.47714486851254</v>
      </c>
      <c r="Q441" s="59">
        <v>60.854452315822428</v>
      </c>
      <c r="R441" s="58"/>
      <c r="S441" s="55" t="s">
        <v>95</v>
      </c>
      <c r="T441" s="8">
        <v>12.048394139764621</v>
      </c>
      <c r="U441" s="55" t="s">
        <v>95</v>
      </c>
      <c r="V441" s="8">
        <v>10.953085581604201</v>
      </c>
      <c r="W441" s="55" t="s">
        <v>95</v>
      </c>
      <c r="X441" s="8">
        <v>9.0909999999999993</v>
      </c>
      <c r="Y441" s="54" t="s">
        <v>3542</v>
      </c>
      <c r="Z441" s="8">
        <v>78.338758978352345</v>
      </c>
      <c r="AA441" s="54" t="s">
        <v>1474</v>
      </c>
      <c r="AB441" s="8">
        <v>24.480862180735105</v>
      </c>
      <c r="AC441" s="55" t="s">
        <v>95</v>
      </c>
      <c r="AD441" s="50" t="s">
        <v>281</v>
      </c>
      <c r="AE441" s="8">
        <v>16.534893875939687</v>
      </c>
      <c r="AF441" s="8">
        <v>7.166666666666667</v>
      </c>
      <c r="AG441" s="224" t="s">
        <v>95</v>
      </c>
      <c r="AH441" s="54" t="s">
        <v>1474</v>
      </c>
      <c r="AI441" s="8">
        <v>15.928819503123611</v>
      </c>
      <c r="AJ441" s="8">
        <v>8.7000000000000011</v>
      </c>
      <c r="AK441" s="55" t="s">
        <v>95</v>
      </c>
      <c r="AL441" s="69" t="s">
        <v>1490</v>
      </c>
      <c r="AM441" s="8">
        <v>14.988659070065248</v>
      </c>
      <c r="AN441" s="8">
        <v>9</v>
      </c>
      <c r="AO441" s="13" t="s">
        <v>173</v>
      </c>
      <c r="AP441" s="54" t="s">
        <v>281</v>
      </c>
      <c r="AQ441" s="8">
        <v>14.163210571858718</v>
      </c>
      <c r="AR441" s="8">
        <v>7.5</v>
      </c>
      <c r="AS441" s="13" t="s">
        <v>173</v>
      </c>
      <c r="AT441" s="50" t="s">
        <v>1474</v>
      </c>
      <c r="AU441" s="8">
        <v>13.061602113503742</v>
      </c>
      <c r="AV441" s="8">
        <v>9.1999999999999993</v>
      </c>
      <c r="AW441" s="58"/>
      <c r="AX441" s="55" t="s">
        <v>95</v>
      </c>
      <c r="AY441" s="8">
        <v>10.575274921129338</v>
      </c>
      <c r="AZ441" s="55" t="s">
        <v>95</v>
      </c>
      <c r="BA441" s="8">
        <v>3.5250916403764463</v>
      </c>
      <c r="BB441" s="62" t="s">
        <v>173</v>
      </c>
      <c r="BC441" s="8">
        <v>2.6666666666666998</v>
      </c>
      <c r="BD441" s="50" t="s">
        <v>1474</v>
      </c>
      <c r="BE441" s="8">
        <v>101.54038667185806</v>
      </c>
      <c r="BF441" s="54" t="s">
        <v>1474</v>
      </c>
      <c r="BG441" s="8">
        <v>1.692339777864301</v>
      </c>
      <c r="BH441" s="224" t="s">
        <v>95</v>
      </c>
      <c r="BI441" s="54" t="s">
        <v>1474</v>
      </c>
      <c r="BJ441" s="8">
        <v>6.6868753510694017</v>
      </c>
      <c r="BK441" s="8">
        <v>31</v>
      </c>
      <c r="BL441" s="62" t="s">
        <v>173</v>
      </c>
      <c r="BM441" s="54" t="s">
        <v>1474</v>
      </c>
      <c r="BN441" s="8">
        <v>6.5499782070064612</v>
      </c>
      <c r="BO441" s="8">
        <v>23.5</v>
      </c>
      <c r="BP441" s="224" t="s">
        <v>95</v>
      </c>
      <c r="BQ441" s="69" t="s">
        <v>1490</v>
      </c>
      <c r="BR441" s="8">
        <v>6.5324354329866692</v>
      </c>
      <c r="BS441" s="8">
        <v>31</v>
      </c>
      <c r="BT441" s="13" t="s">
        <v>173</v>
      </c>
      <c r="BU441" s="78" t="s">
        <v>1490</v>
      </c>
      <c r="BV441" s="8">
        <v>6.3462489533654098</v>
      </c>
      <c r="BW441" s="8">
        <v>23.5</v>
      </c>
      <c r="BX441" s="55" t="s">
        <v>95</v>
      </c>
      <c r="BY441" s="54" t="s">
        <v>281</v>
      </c>
      <c r="BZ441" s="8">
        <v>6.1679858564294925</v>
      </c>
      <c r="CA441" s="8">
        <v>23.5</v>
      </c>
      <c r="CB441" s="8"/>
      <c r="CC441" s="59" t="s">
        <v>4797</v>
      </c>
      <c r="CD441" s="59" t="s">
        <v>4798</v>
      </c>
      <c r="CE441" s="555">
        <v>47.619682004735289</v>
      </c>
      <c r="CF441" s="555">
        <v>42.837182989869</v>
      </c>
      <c r="CG441" s="555"/>
      <c r="CH441" s="555"/>
      <c r="CI441" s="408"/>
      <c r="CJ441" s="408"/>
      <c r="CK441" s="555"/>
      <c r="CL441" s="59"/>
      <c r="CM441" s="8"/>
      <c r="CN441" s="8"/>
    </row>
    <row r="442" spans="1:92" x14ac:dyDescent="0.45">
      <c r="A442" s="9">
        <v>409</v>
      </c>
      <c r="B442" s="9" t="s">
        <v>249</v>
      </c>
      <c r="C442" s="54" t="s">
        <v>1806</v>
      </c>
      <c r="D442" s="63"/>
      <c r="E442" s="56" t="s">
        <v>1988</v>
      </c>
      <c r="F442" s="62" t="s">
        <v>1989</v>
      </c>
      <c r="G442" s="224"/>
      <c r="H442" s="9"/>
      <c r="I442" s="60">
        <v>244.99300309921549</v>
      </c>
      <c r="J442" s="60">
        <v>97.997201239686191</v>
      </c>
      <c r="K442" s="60">
        <v>184.93020233940783</v>
      </c>
      <c r="L442" s="47">
        <v>3298.1047118595525</v>
      </c>
      <c r="M442" s="47">
        <v>2701.3662262239932</v>
      </c>
      <c r="N442" s="47">
        <v>2302.7070279945251</v>
      </c>
      <c r="O442" s="59">
        <v>16.422159371393601</v>
      </c>
      <c r="P442" s="59">
        <v>437.67058123097826</v>
      </c>
      <c r="Q442" s="59">
        <v>265.04166298986058</v>
      </c>
      <c r="R442" s="58"/>
      <c r="S442" s="50" t="s">
        <v>248</v>
      </c>
      <c r="T442" s="8">
        <v>24.519328297524687</v>
      </c>
      <c r="U442" s="50" t="s">
        <v>248</v>
      </c>
      <c r="V442" s="8">
        <v>20.432773581270574</v>
      </c>
      <c r="W442" s="55" t="s">
        <v>95</v>
      </c>
      <c r="X442" s="8">
        <v>9.0909999999999993</v>
      </c>
      <c r="Y442" s="76" t="s">
        <v>175</v>
      </c>
      <c r="Z442" s="8">
        <v>135.74615170456852</v>
      </c>
      <c r="AA442" s="54" t="s">
        <v>40</v>
      </c>
      <c r="AB442" s="8">
        <v>43.92468203245312</v>
      </c>
      <c r="AC442" s="50" t="s">
        <v>248</v>
      </c>
      <c r="AD442" s="50" t="s">
        <v>40</v>
      </c>
      <c r="AE442" s="8">
        <v>26.651219935995364</v>
      </c>
      <c r="AF442" s="8">
        <v>10.199999999999999</v>
      </c>
      <c r="AG442" s="54" t="s">
        <v>248</v>
      </c>
      <c r="AH442" s="76" t="s">
        <v>175</v>
      </c>
      <c r="AI442" s="8">
        <v>25.350171365271734</v>
      </c>
      <c r="AJ442" s="8">
        <v>11.4</v>
      </c>
      <c r="AK442" s="50" t="s">
        <v>248</v>
      </c>
      <c r="AL442" s="68" t="s">
        <v>76</v>
      </c>
      <c r="AM442" s="8">
        <v>24.741582777758222</v>
      </c>
      <c r="AN442" s="8">
        <v>9.6999999999999993</v>
      </c>
      <c r="AO442" s="55" t="s">
        <v>95</v>
      </c>
      <c r="AP442" s="54" t="s">
        <v>40</v>
      </c>
      <c r="AQ442" s="8">
        <v>24.035919806998542</v>
      </c>
      <c r="AR442" s="8">
        <v>8.2000000000000011</v>
      </c>
      <c r="AS442" s="55" t="s">
        <v>95</v>
      </c>
      <c r="AT442" s="64" t="s">
        <v>175</v>
      </c>
      <c r="AU442" s="8">
        <v>22.791920493014167</v>
      </c>
      <c r="AV442" s="8">
        <v>9.4</v>
      </c>
      <c r="AW442" s="58"/>
      <c r="AX442" s="50" t="s">
        <v>248</v>
      </c>
      <c r="AY442" s="8">
        <v>23.93134509008657</v>
      </c>
      <c r="AZ442" s="50" t="s">
        <v>248</v>
      </c>
      <c r="BA442" s="8">
        <v>7.9771150300288562</v>
      </c>
      <c r="BB442" s="54" t="s">
        <v>248</v>
      </c>
      <c r="BC442" s="8">
        <v>2.6666666666666998</v>
      </c>
      <c r="BD442" s="64" t="s">
        <v>175</v>
      </c>
      <c r="BE442" s="8">
        <v>176.16999721593908</v>
      </c>
      <c r="BF442" s="54" t="s">
        <v>40</v>
      </c>
      <c r="BG442" s="8">
        <v>3.4194585318646773</v>
      </c>
      <c r="BH442" s="54" t="s">
        <v>248</v>
      </c>
      <c r="BI442" s="54" t="s">
        <v>40</v>
      </c>
      <c r="BJ442" s="8">
        <v>16.139269933742511</v>
      </c>
      <c r="BK442" s="8">
        <v>17.875</v>
      </c>
      <c r="BL442" s="54" t="s">
        <v>248</v>
      </c>
      <c r="BM442" s="76" t="s">
        <v>175</v>
      </c>
      <c r="BN442" s="8">
        <v>15.134258952833546</v>
      </c>
      <c r="BO442" s="8">
        <v>23.5</v>
      </c>
      <c r="BP442" s="54" t="s">
        <v>248</v>
      </c>
      <c r="BQ442" s="68" t="s">
        <v>76</v>
      </c>
      <c r="BR442" s="8">
        <v>14.282030256988959</v>
      </c>
      <c r="BS442" s="8">
        <v>21.625</v>
      </c>
      <c r="BT442" s="55" t="s">
        <v>95</v>
      </c>
      <c r="BU442" s="54" t="s">
        <v>40</v>
      </c>
      <c r="BV442" s="8">
        <v>10.932889580536363</v>
      </c>
      <c r="BW442" s="8">
        <v>23.5</v>
      </c>
      <c r="BX442" s="55" t="s">
        <v>95</v>
      </c>
      <c r="BY442" s="76" t="s">
        <v>175</v>
      </c>
      <c r="BZ442" s="8">
        <v>10.115043833146165</v>
      </c>
      <c r="CA442" s="8">
        <v>31</v>
      </c>
      <c r="CB442" s="8"/>
      <c r="CC442" s="59" t="s">
        <v>4803</v>
      </c>
      <c r="CD442" s="59" t="s">
        <v>4804</v>
      </c>
      <c r="CE442" s="555">
        <v>86.192428714664374</v>
      </c>
      <c r="CF442" s="555">
        <v>77.852877328402542</v>
      </c>
      <c r="CG442" s="555" t="s">
        <v>4801</v>
      </c>
      <c r="CH442" s="555" t="s">
        <v>4802</v>
      </c>
      <c r="CI442" s="408">
        <v>182.04129675941766</v>
      </c>
      <c r="CJ442" s="408">
        <v>166.74281441951936</v>
      </c>
      <c r="CK442" s="555" t="s">
        <v>4799</v>
      </c>
      <c r="CL442" s="59" t="s">
        <v>4800</v>
      </c>
      <c r="CM442" s="8">
        <v>265.04166298986058</v>
      </c>
      <c r="CN442" s="8">
        <v>210.97389972770867</v>
      </c>
    </row>
    <row r="443" spans="1:92" x14ac:dyDescent="0.45">
      <c r="A443" s="9">
        <v>410</v>
      </c>
      <c r="B443" s="9" t="s">
        <v>650</v>
      </c>
      <c r="C443" s="54" t="s">
        <v>1870</v>
      </c>
      <c r="D443" s="56" t="s">
        <v>1985</v>
      </c>
      <c r="E443" s="244" t="s">
        <v>1805</v>
      </c>
      <c r="F443" s="245" t="s">
        <v>2028</v>
      </c>
      <c r="G443" s="62" t="s">
        <v>1811</v>
      </c>
      <c r="H443" s="61" t="s">
        <v>1801</v>
      </c>
      <c r="I443" s="60">
        <v>71.917300909769708</v>
      </c>
      <c r="J443" s="60">
        <v>165.96300209946855</v>
      </c>
      <c r="K443" s="60">
        <v>92.465101169703914</v>
      </c>
      <c r="L443" s="47">
        <v>890.89792091964841</v>
      </c>
      <c r="M443" s="47">
        <v>1067.9436572934999</v>
      </c>
      <c r="N443" s="47">
        <v>1234.5954070781493</v>
      </c>
      <c r="O443" s="59">
        <v>13.095266458419355</v>
      </c>
      <c r="P443" s="59">
        <v>111.2373780904601</v>
      </c>
      <c r="Q443" s="59">
        <v>50.530871139173776</v>
      </c>
      <c r="R443" s="58"/>
      <c r="S443" s="51" t="s">
        <v>1</v>
      </c>
      <c r="T443" s="8">
        <v>7.4725570818792733</v>
      </c>
      <c r="U443" s="51" t="s">
        <v>1</v>
      </c>
      <c r="V443" s="8">
        <v>6.7932337107993384</v>
      </c>
      <c r="W443" s="13" t="s">
        <v>127</v>
      </c>
      <c r="X443" s="8">
        <v>10</v>
      </c>
      <c r="Y443" s="54" t="s">
        <v>3561</v>
      </c>
      <c r="Z443" s="8">
        <v>31.205266382103275</v>
      </c>
      <c r="AA443" s="57" t="s">
        <v>0</v>
      </c>
      <c r="AB443" s="8">
        <v>14.859650658144416</v>
      </c>
      <c r="AC443" s="51" t="s">
        <v>1</v>
      </c>
      <c r="AD443" s="51" t="s">
        <v>0</v>
      </c>
      <c r="AE443" s="8">
        <v>8.4944722922336666</v>
      </c>
      <c r="AF443" s="8">
        <v>9.9571428571428591</v>
      </c>
      <c r="AG443" s="62" t="s">
        <v>127</v>
      </c>
      <c r="AH443" s="57" t="s">
        <v>0</v>
      </c>
      <c r="AI443" s="8">
        <v>8.3358579731754521</v>
      </c>
      <c r="AJ443" s="8">
        <v>7.1</v>
      </c>
      <c r="AK443" s="51" t="s">
        <v>1</v>
      </c>
      <c r="AL443" s="50" t="s">
        <v>1474</v>
      </c>
      <c r="AM443" s="8">
        <v>7.6494149711716606</v>
      </c>
      <c r="AN443" s="8">
        <v>11.057142857142859</v>
      </c>
      <c r="AO443" s="51" t="s">
        <v>1</v>
      </c>
      <c r="AP443" s="54" t="s">
        <v>281</v>
      </c>
      <c r="AQ443" s="8">
        <v>7.6434130910740929</v>
      </c>
      <c r="AR443" s="8">
        <v>8.738095238095239</v>
      </c>
      <c r="AS443" s="13" t="s">
        <v>127</v>
      </c>
      <c r="AT443" s="50" t="s">
        <v>281</v>
      </c>
      <c r="AU443" s="8">
        <v>7.2963146146924229</v>
      </c>
      <c r="AV443" s="8">
        <v>6.8333333333333339</v>
      </c>
      <c r="AW443" s="58"/>
      <c r="AX443" s="51" t="s">
        <v>1</v>
      </c>
      <c r="AY443" s="8">
        <v>6.0485945238658338</v>
      </c>
      <c r="AZ443" s="13" t="s">
        <v>127</v>
      </c>
      <c r="BA443" s="8">
        <v>2.4023873677405092</v>
      </c>
      <c r="BB443" s="57" t="s">
        <v>3614</v>
      </c>
      <c r="BC443" s="8">
        <v>2</v>
      </c>
      <c r="BD443" s="50" t="s">
        <v>5570</v>
      </c>
      <c r="BE443" s="8">
        <v>40.266846296734265</v>
      </c>
      <c r="BF443" s="57" t="s">
        <v>0</v>
      </c>
      <c r="BG443" s="8">
        <v>0.80533692593468531</v>
      </c>
      <c r="BH443" s="62" t="s">
        <v>127</v>
      </c>
      <c r="BI443" s="57" t="s">
        <v>0</v>
      </c>
      <c r="BJ443" s="8">
        <v>3.8587127111633461</v>
      </c>
      <c r="BK443" s="8">
        <v>26</v>
      </c>
      <c r="BL443" s="62" t="s">
        <v>127</v>
      </c>
      <c r="BM443" s="54" t="s">
        <v>1474</v>
      </c>
      <c r="BN443" s="8">
        <v>3.6238215267403082</v>
      </c>
      <c r="BO443" s="8">
        <v>31</v>
      </c>
      <c r="BP443" s="57" t="s">
        <v>1</v>
      </c>
      <c r="BQ443" s="51" t="s">
        <v>0</v>
      </c>
      <c r="BR443" s="8">
        <v>3.487376948549342</v>
      </c>
      <c r="BS443" s="8">
        <v>26</v>
      </c>
      <c r="BT443" s="13" t="s">
        <v>127</v>
      </c>
      <c r="BU443" s="54" t="s">
        <v>281</v>
      </c>
      <c r="BV443" s="8">
        <v>3.4168803571698141</v>
      </c>
      <c r="BW443" s="8">
        <v>23.5</v>
      </c>
      <c r="BX443" s="51" t="s">
        <v>1</v>
      </c>
      <c r="BY443" s="54" t="s">
        <v>1474</v>
      </c>
      <c r="BZ443" s="8">
        <v>3.2500900495287937</v>
      </c>
      <c r="CA443" s="8">
        <v>31</v>
      </c>
      <c r="CB443" s="8"/>
      <c r="CC443" s="59"/>
      <c r="CD443" s="59"/>
      <c r="CE443" s="555"/>
      <c r="CF443" s="555"/>
      <c r="CG443" s="555"/>
      <c r="CH443" s="555"/>
      <c r="CI443" s="408"/>
      <c r="CJ443" s="408"/>
      <c r="CK443" s="7"/>
      <c r="CL443" s="8"/>
      <c r="CM443" s="8"/>
      <c r="CN443" s="8"/>
    </row>
    <row r="444" spans="1:92" x14ac:dyDescent="0.45">
      <c r="A444" s="9">
        <v>411</v>
      </c>
      <c r="B444" s="9" t="s">
        <v>647</v>
      </c>
      <c r="C444" s="54" t="s">
        <v>1870</v>
      </c>
      <c r="D444" s="56" t="s">
        <v>1985</v>
      </c>
      <c r="E444" s="244" t="s">
        <v>1805</v>
      </c>
      <c r="F444" s="245" t="s">
        <v>2028</v>
      </c>
      <c r="G444" s="62" t="s">
        <v>1811</v>
      </c>
      <c r="H444" s="61" t="s">
        <v>1801</v>
      </c>
      <c r="I444" s="60">
        <v>86.142701089724156</v>
      </c>
      <c r="J444" s="60">
        <v>237.88030300923825</v>
      </c>
      <c r="K444" s="60">
        <v>134.35100169956979</v>
      </c>
      <c r="L444" s="47">
        <v>1539.9909948532566</v>
      </c>
      <c r="M444" s="47">
        <v>1964.3185510204844</v>
      </c>
      <c r="N444" s="47">
        <v>2386.530052546052</v>
      </c>
      <c r="O444" s="59">
        <v>25.750438492113268</v>
      </c>
      <c r="P444" s="59">
        <v>251.99580061100642</v>
      </c>
      <c r="Q444" s="59">
        <v>155.39467972822942</v>
      </c>
      <c r="R444" s="58"/>
      <c r="S444" s="50" t="s">
        <v>248</v>
      </c>
      <c r="T444" s="8">
        <v>9.2696993046135194</v>
      </c>
      <c r="U444" s="51" t="s">
        <v>1</v>
      </c>
      <c r="V444" s="8">
        <v>7.9571300891592474</v>
      </c>
      <c r="W444" s="50" t="s">
        <v>248</v>
      </c>
      <c r="X444" s="8">
        <v>6.67</v>
      </c>
      <c r="Y444" s="54" t="s">
        <v>3562</v>
      </c>
      <c r="Z444" s="8">
        <v>52.685620653834491</v>
      </c>
      <c r="AA444" s="54" t="s">
        <v>87</v>
      </c>
      <c r="AB444" s="8">
        <v>22.906791588623694</v>
      </c>
      <c r="AC444" s="51" t="s">
        <v>1</v>
      </c>
      <c r="AD444" s="50" t="s">
        <v>87</v>
      </c>
      <c r="AE444" s="8">
        <v>9.7860780385618131</v>
      </c>
      <c r="AF444" s="8">
        <v>18.8</v>
      </c>
      <c r="AG444" s="54" t="s">
        <v>248</v>
      </c>
      <c r="AH444" s="54" t="s">
        <v>87</v>
      </c>
      <c r="AI444" s="8">
        <v>9.6755146152966631</v>
      </c>
      <c r="AJ444" s="8">
        <v>17.899999999999999</v>
      </c>
      <c r="AK444" s="51" t="s">
        <v>1</v>
      </c>
      <c r="AL444" s="51" t="s">
        <v>180</v>
      </c>
      <c r="AM444" s="8">
        <v>9.5822014127584403</v>
      </c>
      <c r="AN444" s="8">
        <v>19.200000000000003</v>
      </c>
      <c r="AO444" s="50" t="s">
        <v>248</v>
      </c>
      <c r="AP444" s="57" t="s">
        <v>180</v>
      </c>
      <c r="AQ444" s="8">
        <v>9.4640279570388106</v>
      </c>
      <c r="AR444" s="8">
        <v>18.3</v>
      </c>
      <c r="AS444" s="51" t="s">
        <v>1</v>
      </c>
      <c r="AT444" s="68" t="s">
        <v>76</v>
      </c>
      <c r="AU444" s="8">
        <v>9.3138035876929361</v>
      </c>
      <c r="AV444" s="8">
        <v>10.057142857142859</v>
      </c>
      <c r="AW444" s="58"/>
      <c r="AX444" s="50" t="s">
        <v>248</v>
      </c>
      <c r="AY444" s="8">
        <v>9.0629568219981813</v>
      </c>
      <c r="AZ444" s="50" t="s">
        <v>248</v>
      </c>
      <c r="BA444" s="8">
        <v>3.0209856073327273</v>
      </c>
      <c r="BB444" s="54" t="s">
        <v>248</v>
      </c>
      <c r="BC444" s="8">
        <v>2.6666666666666998</v>
      </c>
      <c r="BD444" s="51" t="s">
        <v>180</v>
      </c>
      <c r="BE444" s="8">
        <v>74.91043753498333</v>
      </c>
      <c r="BF444" s="54" t="s">
        <v>87</v>
      </c>
      <c r="BG444" s="8">
        <v>1.2398419427269971</v>
      </c>
      <c r="BH444" s="54" t="s">
        <v>248</v>
      </c>
      <c r="BI444" s="54" t="s">
        <v>87</v>
      </c>
      <c r="BJ444" s="8">
        <v>6.0346420809813797</v>
      </c>
      <c r="BK444" s="8">
        <v>21.625</v>
      </c>
      <c r="BL444" s="54" t="s">
        <v>248</v>
      </c>
      <c r="BM444" s="57" t="s">
        <v>180</v>
      </c>
      <c r="BN444" s="8">
        <v>5.8540674566982682</v>
      </c>
      <c r="BO444" s="8">
        <v>25.375</v>
      </c>
      <c r="BP444" s="54" t="s">
        <v>248</v>
      </c>
      <c r="BQ444" s="68" t="s">
        <v>76</v>
      </c>
      <c r="BR444" s="8">
        <v>5.2578639671087224</v>
      </c>
      <c r="BS444" s="8">
        <v>21.625</v>
      </c>
      <c r="BT444" s="51" t="s">
        <v>1</v>
      </c>
      <c r="BU444" s="54" t="s">
        <v>87</v>
      </c>
      <c r="BV444" s="8">
        <v>4.6593263743118953</v>
      </c>
      <c r="BW444" s="8">
        <v>28.5</v>
      </c>
      <c r="BX444" s="51" t="s">
        <v>1</v>
      </c>
      <c r="BY444" s="57" t="s">
        <v>180</v>
      </c>
      <c r="BZ444" s="8">
        <v>4.5150834342403554</v>
      </c>
      <c r="CA444" s="8">
        <v>33.5</v>
      </c>
      <c r="CB444" s="8"/>
      <c r="CC444" s="59" t="s">
        <v>4805</v>
      </c>
      <c r="CD444" s="59" t="s">
        <v>4806</v>
      </c>
      <c r="CE444" s="555">
        <v>151.37585351494303</v>
      </c>
      <c r="CF444" s="555">
        <v>118.17705681053494</v>
      </c>
      <c r="CG444" s="555"/>
      <c r="CH444" s="555"/>
      <c r="CI444" s="408"/>
      <c r="CJ444" s="408"/>
      <c r="CK444" s="7"/>
      <c r="CL444" s="8"/>
      <c r="CM444" s="8"/>
      <c r="CN444" s="8"/>
    </row>
    <row r="445" spans="1:92" x14ac:dyDescent="0.45">
      <c r="A445" s="9">
        <v>412</v>
      </c>
      <c r="B445" s="9" t="s">
        <v>644</v>
      </c>
      <c r="C445" s="245" t="s">
        <v>1788</v>
      </c>
      <c r="D445" s="63"/>
      <c r="E445" s="243" t="s">
        <v>1902</v>
      </c>
      <c r="F445" s="56" t="s">
        <v>1903</v>
      </c>
      <c r="G445" s="224"/>
      <c r="H445" s="9"/>
      <c r="I445" s="60">
        <v>53.740400679827914</v>
      </c>
      <c r="J445" s="60">
        <v>77.449400979751985</v>
      </c>
      <c r="K445" s="60">
        <v>106.69050134965836</v>
      </c>
      <c r="L445" s="47">
        <v>488.5092703582016</v>
      </c>
      <c r="M445" s="47">
        <v>582.0538230681733</v>
      </c>
      <c r="N445" s="47">
        <v>669.63079115665687</v>
      </c>
      <c r="O445" s="59">
        <v>7.6195100172578689</v>
      </c>
      <c r="P445" s="59">
        <v>38.140364264526127</v>
      </c>
      <c r="Q445" s="59">
        <v>19.635430047973479</v>
      </c>
      <c r="R445" s="58"/>
      <c r="S445" s="67" t="s">
        <v>38</v>
      </c>
      <c r="T445" s="8">
        <v>2.6122120203948374</v>
      </c>
      <c r="U445" s="67" t="s">
        <v>38</v>
      </c>
      <c r="V445" s="8">
        <v>5.2244240407896747</v>
      </c>
      <c r="W445" s="67" t="s">
        <v>38</v>
      </c>
      <c r="X445" s="8">
        <v>12</v>
      </c>
      <c r="Y445" s="62" t="s">
        <v>640</v>
      </c>
      <c r="Z445" s="8">
        <v>10.404570118969884</v>
      </c>
      <c r="AA445" s="62" t="s">
        <v>640</v>
      </c>
      <c r="AB445" s="8">
        <v>4.7293500540772193</v>
      </c>
      <c r="AC445" s="67" t="s">
        <v>38</v>
      </c>
      <c r="AD445" s="13" t="s">
        <v>640</v>
      </c>
      <c r="AE445" s="8">
        <v>5.0056190198765815</v>
      </c>
      <c r="AF445" s="8">
        <v>4.9777777777777779</v>
      </c>
      <c r="AG445" s="62" t="s">
        <v>127</v>
      </c>
      <c r="AH445" s="62" t="s">
        <v>640</v>
      </c>
      <c r="AI445" s="8">
        <v>4.7038500419773257</v>
      </c>
      <c r="AJ445" s="8">
        <v>5.5333333333333332</v>
      </c>
      <c r="AK445" s="55"/>
      <c r="AL445" s="67"/>
      <c r="AM445" s="8"/>
      <c r="AN445" s="8"/>
      <c r="AO445" s="55"/>
      <c r="AP445" s="76"/>
      <c r="AQ445" s="8"/>
      <c r="AR445" s="8"/>
      <c r="AS445" s="67"/>
      <c r="AT445" s="55"/>
      <c r="AU445" s="8"/>
      <c r="AV445" s="8"/>
      <c r="AW445" s="58"/>
      <c r="AX445" s="67" t="s">
        <v>38</v>
      </c>
      <c r="AY445" s="8">
        <v>2.2575253759079734</v>
      </c>
      <c r="AZ445" s="67" t="s">
        <v>38</v>
      </c>
      <c r="BA445" s="8">
        <v>2.2575253759079734</v>
      </c>
      <c r="BB445" s="245" t="s">
        <v>38</v>
      </c>
      <c r="BC445" s="8">
        <v>3</v>
      </c>
      <c r="BD445" s="13" t="s">
        <v>640</v>
      </c>
      <c r="BE445" s="8">
        <v>13.22594115466085</v>
      </c>
      <c r="BF445" s="62" t="s">
        <v>640</v>
      </c>
      <c r="BG445" s="8">
        <v>0.1322594115466085</v>
      </c>
      <c r="BH445" s="245" t="s">
        <v>38</v>
      </c>
      <c r="BI445" s="62" t="s">
        <v>640</v>
      </c>
      <c r="BJ445" s="8">
        <v>2.5769937966483485</v>
      </c>
      <c r="BK445" s="8">
        <v>34.333333333333336</v>
      </c>
      <c r="BL445" s="62" t="s">
        <v>127</v>
      </c>
      <c r="BM445" s="62" t="s">
        <v>640</v>
      </c>
      <c r="BN445" s="8">
        <v>2.2671143493626089</v>
      </c>
      <c r="BO445" s="8">
        <v>51</v>
      </c>
      <c r="BP445" s="76"/>
      <c r="BQ445" s="69"/>
      <c r="BR445" s="8"/>
      <c r="BS445" s="8"/>
      <c r="BT445" s="55"/>
      <c r="BU445" s="74"/>
      <c r="BV445" s="8"/>
      <c r="BW445" s="8"/>
      <c r="BX445" s="67"/>
      <c r="BY445" s="76"/>
      <c r="BZ445" s="8"/>
      <c r="CA445" s="8"/>
      <c r="CB445" s="8"/>
      <c r="CC445" s="59"/>
      <c r="CD445" s="59"/>
      <c r="CE445" s="555"/>
      <c r="CF445" s="555"/>
      <c r="CG445" s="555"/>
      <c r="CH445" s="555"/>
      <c r="CI445" s="408"/>
      <c r="CJ445" s="408"/>
      <c r="CK445" s="7"/>
      <c r="CL445" s="8"/>
      <c r="CM445" s="8"/>
      <c r="CN445" s="8"/>
    </row>
    <row r="446" spans="1:92" x14ac:dyDescent="0.45">
      <c r="A446" s="9">
        <v>412</v>
      </c>
      <c r="B446" s="9" t="s">
        <v>643</v>
      </c>
      <c r="C446" s="245" t="s">
        <v>1788</v>
      </c>
      <c r="D446" s="63"/>
      <c r="E446" s="243" t="s">
        <v>1902</v>
      </c>
      <c r="F446" s="56" t="s">
        <v>1903</v>
      </c>
      <c r="G446" s="224"/>
      <c r="H446" s="9"/>
      <c r="I446" s="60">
        <v>53.740400679827914</v>
      </c>
      <c r="J446" s="60">
        <v>77.449400979751985</v>
      </c>
      <c r="K446" s="60">
        <v>106.69050134965836</v>
      </c>
      <c r="L446" s="47">
        <v>488.5092703582016</v>
      </c>
      <c r="M446" s="47">
        <v>582.0538230681733</v>
      </c>
      <c r="N446" s="47">
        <v>669.63079115665687</v>
      </c>
      <c r="O446" s="59">
        <v>7.6195100172578689</v>
      </c>
      <c r="P446" s="59">
        <v>38.140364264526127</v>
      </c>
      <c r="Q446" s="59">
        <v>19.635430047973479</v>
      </c>
      <c r="R446" s="58"/>
      <c r="S446" s="67" t="s">
        <v>38</v>
      </c>
      <c r="T446" s="8">
        <v>2.6122120203948374</v>
      </c>
      <c r="U446" s="67" t="s">
        <v>38</v>
      </c>
      <c r="V446" s="8">
        <v>5.2244240407896747</v>
      </c>
      <c r="W446" s="67" t="s">
        <v>38</v>
      </c>
      <c r="X446" s="8">
        <v>12</v>
      </c>
      <c r="Y446" s="62" t="s">
        <v>640</v>
      </c>
      <c r="Z446" s="8">
        <v>10.404570118969884</v>
      </c>
      <c r="AA446" s="62" t="s">
        <v>640</v>
      </c>
      <c r="AB446" s="8">
        <v>4.7293500540772193</v>
      </c>
      <c r="AC446" s="67" t="s">
        <v>38</v>
      </c>
      <c r="AD446" s="13" t="s">
        <v>640</v>
      </c>
      <c r="AE446" s="8">
        <v>5.0056190198765815</v>
      </c>
      <c r="AF446" s="8">
        <v>4.9777777777777779</v>
      </c>
      <c r="AG446" s="62" t="s">
        <v>127</v>
      </c>
      <c r="AH446" s="62" t="s">
        <v>640</v>
      </c>
      <c r="AI446" s="8">
        <v>4.7038500419773257</v>
      </c>
      <c r="AJ446" s="8">
        <v>5.5333333333333332</v>
      </c>
      <c r="AK446" s="14"/>
      <c r="AL446" s="67"/>
      <c r="AM446" s="8"/>
      <c r="AN446" s="8"/>
      <c r="AO446" s="14"/>
      <c r="AP446" s="76"/>
      <c r="AQ446" s="8"/>
      <c r="AR446" s="8"/>
      <c r="AS446" s="67"/>
      <c r="AT446" s="55"/>
      <c r="AU446" s="8"/>
      <c r="AV446" s="8"/>
      <c r="AW446" s="58"/>
      <c r="AX446" s="67" t="s">
        <v>38</v>
      </c>
      <c r="AY446" s="8">
        <v>2.2575253759079734</v>
      </c>
      <c r="AZ446" s="67" t="s">
        <v>38</v>
      </c>
      <c r="BA446" s="8">
        <v>2.2575253759079734</v>
      </c>
      <c r="BB446" s="245" t="s">
        <v>38</v>
      </c>
      <c r="BC446" s="8">
        <v>3</v>
      </c>
      <c r="BD446" s="13" t="s">
        <v>640</v>
      </c>
      <c r="BE446" s="8">
        <v>13.22594115466085</v>
      </c>
      <c r="BF446" s="62" t="s">
        <v>640</v>
      </c>
      <c r="BG446" s="8">
        <v>0.1322594115466085</v>
      </c>
      <c r="BH446" s="245" t="s">
        <v>38</v>
      </c>
      <c r="BI446" s="62" t="s">
        <v>640</v>
      </c>
      <c r="BJ446" s="8">
        <v>2.5769937966483485</v>
      </c>
      <c r="BK446" s="8">
        <v>34.333333333333336</v>
      </c>
      <c r="BL446" s="62" t="s">
        <v>127</v>
      </c>
      <c r="BM446" s="62" t="s">
        <v>640</v>
      </c>
      <c r="BN446" s="8">
        <v>2.2671143493626089</v>
      </c>
      <c r="BO446" s="8">
        <v>51</v>
      </c>
      <c r="BP446" s="76"/>
      <c r="BQ446" s="14"/>
      <c r="BR446" s="8"/>
      <c r="BS446" s="8"/>
      <c r="BT446" s="14"/>
      <c r="BU446" s="74"/>
      <c r="BV446" s="8"/>
      <c r="BW446" s="8"/>
      <c r="BX446" s="67"/>
      <c r="BY446" s="76"/>
      <c r="BZ446" s="8"/>
      <c r="CA446" s="8"/>
      <c r="CB446" s="8"/>
      <c r="CC446" s="59"/>
      <c r="CD446" s="59"/>
      <c r="CE446" s="555"/>
      <c r="CF446" s="555"/>
      <c r="CG446" s="555"/>
      <c r="CH446" s="555"/>
      <c r="CI446" s="408"/>
      <c r="CJ446" s="408"/>
      <c r="CK446" s="7"/>
      <c r="CL446" s="8"/>
      <c r="CM446" s="8"/>
      <c r="CN446" s="8"/>
    </row>
    <row r="447" spans="1:92" x14ac:dyDescent="0.45">
      <c r="A447" s="9">
        <v>412</v>
      </c>
      <c r="B447" s="9" t="s">
        <v>642</v>
      </c>
      <c r="C447" s="245" t="s">
        <v>1788</v>
      </c>
      <c r="D447" s="63"/>
      <c r="E447" s="243" t="s">
        <v>1902</v>
      </c>
      <c r="F447" s="56" t="s">
        <v>1903</v>
      </c>
      <c r="G447" s="224"/>
      <c r="H447" s="9"/>
      <c r="I447" s="60">
        <v>53.740400679827914</v>
      </c>
      <c r="J447" s="60">
        <v>77.449400979751985</v>
      </c>
      <c r="K447" s="60">
        <v>106.69050134965836</v>
      </c>
      <c r="L447" s="47">
        <v>488.5092703582016</v>
      </c>
      <c r="M447" s="47">
        <v>582.0538230681733</v>
      </c>
      <c r="N447" s="47">
        <v>669.63079115665687</v>
      </c>
      <c r="O447" s="59">
        <v>7.6195100172578689</v>
      </c>
      <c r="P447" s="59">
        <v>38.140364264526127</v>
      </c>
      <c r="Q447" s="59">
        <v>19.635430047973479</v>
      </c>
      <c r="R447" s="58"/>
      <c r="S447" s="67" t="s">
        <v>38</v>
      </c>
      <c r="T447" s="8">
        <v>2.6122120203948374</v>
      </c>
      <c r="U447" s="67" t="s">
        <v>38</v>
      </c>
      <c r="V447" s="8">
        <v>5.2244240407896747</v>
      </c>
      <c r="W447" s="67" t="s">
        <v>38</v>
      </c>
      <c r="X447" s="8">
        <v>12</v>
      </c>
      <c r="Y447" s="62" t="s">
        <v>640</v>
      </c>
      <c r="Z447" s="8">
        <v>10.404570118969884</v>
      </c>
      <c r="AA447" s="62" t="s">
        <v>640</v>
      </c>
      <c r="AB447" s="8">
        <v>4.7293500540772193</v>
      </c>
      <c r="AC447" s="67" t="s">
        <v>38</v>
      </c>
      <c r="AD447" s="13" t="s">
        <v>640</v>
      </c>
      <c r="AE447" s="8">
        <v>5.0056190198765815</v>
      </c>
      <c r="AF447" s="8">
        <v>4.9777777777777779</v>
      </c>
      <c r="AG447" s="62" t="s">
        <v>127</v>
      </c>
      <c r="AH447" s="62" t="s">
        <v>640</v>
      </c>
      <c r="AI447" s="8">
        <v>4.7038500419773257</v>
      </c>
      <c r="AJ447" s="8">
        <v>5.5333333333333332</v>
      </c>
      <c r="AK447" s="55"/>
      <c r="AL447" s="67"/>
      <c r="AM447" s="8"/>
      <c r="AN447" s="8"/>
      <c r="AO447" s="55"/>
      <c r="AP447" s="76"/>
      <c r="AQ447" s="8"/>
      <c r="AR447" s="8"/>
      <c r="AS447" s="67"/>
      <c r="AT447" s="55"/>
      <c r="AU447" s="8"/>
      <c r="AV447" s="8"/>
      <c r="AW447" s="58"/>
      <c r="AX447" s="67" t="s">
        <v>38</v>
      </c>
      <c r="AY447" s="8">
        <v>2.2575253759079734</v>
      </c>
      <c r="AZ447" s="67" t="s">
        <v>38</v>
      </c>
      <c r="BA447" s="8">
        <v>2.2575253759079734</v>
      </c>
      <c r="BB447" s="245" t="s">
        <v>38</v>
      </c>
      <c r="BC447" s="8">
        <v>3</v>
      </c>
      <c r="BD447" s="13" t="s">
        <v>640</v>
      </c>
      <c r="BE447" s="8">
        <v>13.22594115466085</v>
      </c>
      <c r="BF447" s="62" t="s">
        <v>640</v>
      </c>
      <c r="BG447" s="8">
        <v>0.1322594115466085</v>
      </c>
      <c r="BH447" s="245" t="s">
        <v>38</v>
      </c>
      <c r="BI447" s="62" t="s">
        <v>640</v>
      </c>
      <c r="BJ447" s="8">
        <v>2.5769937966483485</v>
      </c>
      <c r="BK447" s="8">
        <v>34.333333333333336</v>
      </c>
      <c r="BL447" s="62" t="s">
        <v>127</v>
      </c>
      <c r="BM447" s="62" t="s">
        <v>640</v>
      </c>
      <c r="BN447" s="8">
        <v>2.2671143493626089</v>
      </c>
      <c r="BO447" s="8">
        <v>51</v>
      </c>
      <c r="BP447" s="76"/>
      <c r="BQ447" s="70"/>
      <c r="BR447" s="8"/>
      <c r="BS447" s="8"/>
      <c r="BT447" s="55"/>
      <c r="BU447" s="74"/>
      <c r="BV447" s="8"/>
      <c r="BW447" s="8"/>
      <c r="BX447" s="67"/>
      <c r="BY447" s="76"/>
      <c r="BZ447" s="8"/>
      <c r="CA447" s="8"/>
      <c r="CB447" s="8"/>
      <c r="CC447" s="59"/>
      <c r="CD447" s="59"/>
      <c r="CE447" s="555"/>
      <c r="CF447" s="555"/>
      <c r="CG447" s="555"/>
      <c r="CH447" s="555"/>
      <c r="CI447" s="408"/>
      <c r="CJ447" s="408"/>
      <c r="CK447" s="7"/>
      <c r="CL447" s="8"/>
      <c r="CM447" s="8"/>
      <c r="CN447" s="8"/>
    </row>
    <row r="448" spans="1:92" x14ac:dyDescent="0.45">
      <c r="A448" s="9">
        <v>413</v>
      </c>
      <c r="B448" s="9" t="s">
        <v>635</v>
      </c>
      <c r="C448" s="245" t="s">
        <v>1819</v>
      </c>
      <c r="D448" s="243" t="s">
        <v>1808</v>
      </c>
      <c r="E448" s="61" t="s">
        <v>1929</v>
      </c>
      <c r="F448" s="56" t="s">
        <v>1930</v>
      </c>
      <c r="G448" s="78" t="s">
        <v>1880</v>
      </c>
      <c r="H448" s="9"/>
      <c r="I448" s="60">
        <v>123.28680155960521</v>
      </c>
      <c r="J448" s="60">
        <v>154.10850194950652</v>
      </c>
      <c r="K448" s="60">
        <v>134.35100169956979</v>
      </c>
      <c r="L448" s="47">
        <v>1773.9866186815366</v>
      </c>
      <c r="M448" s="47">
        <v>1867.7671332303041</v>
      </c>
      <c r="N448" s="47">
        <v>1946.3486598725372</v>
      </c>
      <c r="O448" s="59">
        <v>17.893065709464253</v>
      </c>
      <c r="P448" s="59">
        <v>242.76168195000838</v>
      </c>
      <c r="Q448" s="59">
        <v>146.94282793228246</v>
      </c>
      <c r="R448" s="58"/>
      <c r="S448" s="55" t="s">
        <v>101</v>
      </c>
      <c r="T448" s="8">
        <v>13.328680155960521</v>
      </c>
      <c r="U448" s="67" t="s">
        <v>38</v>
      </c>
      <c r="V448" s="8">
        <v>9.397208093576312</v>
      </c>
      <c r="W448" s="67" t="s">
        <v>38</v>
      </c>
      <c r="X448" s="8">
        <v>12</v>
      </c>
      <c r="Y448" s="77" t="s">
        <v>3563</v>
      </c>
      <c r="Z448" s="8">
        <v>67.574872842186807</v>
      </c>
      <c r="AA448" s="245" t="s">
        <v>126</v>
      </c>
      <c r="AB448" s="8">
        <v>18.263479146536973</v>
      </c>
      <c r="AC448" s="67" t="s">
        <v>38</v>
      </c>
      <c r="AD448" s="67" t="s">
        <v>126</v>
      </c>
      <c r="AE448" s="8">
        <v>13.567361004078997</v>
      </c>
      <c r="AF448" s="8">
        <v>7.8666666666666671</v>
      </c>
      <c r="AG448" s="245" t="s">
        <v>38</v>
      </c>
      <c r="AH448" s="77" t="s">
        <v>33</v>
      </c>
      <c r="AI448" s="8">
        <v>13.230980152738196</v>
      </c>
      <c r="AJ448" s="8">
        <v>8.0666666666666664</v>
      </c>
      <c r="AK448" s="55" t="s">
        <v>101</v>
      </c>
      <c r="AL448" s="67" t="s">
        <v>126</v>
      </c>
      <c r="AM448" s="8">
        <v>12.398945390633418</v>
      </c>
      <c r="AN448" s="8">
        <v>9.0333333333333332</v>
      </c>
      <c r="AO448" s="55" t="s">
        <v>101</v>
      </c>
      <c r="AP448" s="77" t="s">
        <v>33</v>
      </c>
      <c r="AQ448" s="8">
        <v>12.13037617639587</v>
      </c>
      <c r="AR448" s="8">
        <v>9.2333333333333343</v>
      </c>
      <c r="AS448" s="67" t="s">
        <v>38</v>
      </c>
      <c r="AT448" s="55" t="s">
        <v>1502</v>
      </c>
      <c r="AU448" s="8">
        <v>11.308427276347935</v>
      </c>
      <c r="AV448" s="8">
        <v>7.3666666666666671</v>
      </c>
      <c r="AW448" s="58"/>
      <c r="AX448" s="55" t="s">
        <v>101</v>
      </c>
      <c r="AY448" s="8">
        <v>13.821827362198942</v>
      </c>
      <c r="AZ448" s="67" t="s">
        <v>38</v>
      </c>
      <c r="BA448" s="8">
        <v>3.8849111564947618</v>
      </c>
      <c r="BB448" s="224" t="s">
        <v>3578</v>
      </c>
      <c r="BC448" s="8">
        <v>3</v>
      </c>
      <c r="BD448" s="70" t="s">
        <v>5571</v>
      </c>
      <c r="BE448" s="8">
        <v>87.54733469484286</v>
      </c>
      <c r="BF448" s="77" t="s">
        <v>33</v>
      </c>
      <c r="BG448" s="8">
        <v>1.5917697217244156</v>
      </c>
      <c r="BH448" s="245" t="s">
        <v>38</v>
      </c>
      <c r="BI448" s="77" t="s">
        <v>33</v>
      </c>
      <c r="BJ448" s="8">
        <v>8.212277891236905</v>
      </c>
      <c r="BK448" s="8">
        <v>19.333333333333332</v>
      </c>
      <c r="BL448" s="245" t="s">
        <v>38</v>
      </c>
      <c r="BM448" s="245" t="s">
        <v>126</v>
      </c>
      <c r="BN448" s="8">
        <v>7.8688360868922897</v>
      </c>
      <c r="BO448" s="8">
        <v>21</v>
      </c>
      <c r="BP448" s="224" t="s">
        <v>101</v>
      </c>
      <c r="BQ448" s="70" t="s">
        <v>33</v>
      </c>
      <c r="BR448" s="8">
        <v>7.8050367295648968</v>
      </c>
      <c r="BS448" s="8">
        <v>19.333333333333332</v>
      </c>
      <c r="BT448" s="55" t="s">
        <v>101</v>
      </c>
      <c r="BU448" s="245" t="s">
        <v>126</v>
      </c>
      <c r="BV448" s="8">
        <v>7.4598319764684557</v>
      </c>
      <c r="BW448" s="8">
        <v>21</v>
      </c>
      <c r="BX448" s="67" t="s">
        <v>38</v>
      </c>
      <c r="BY448" s="224" t="s">
        <v>1502</v>
      </c>
      <c r="BZ448" s="8">
        <v>6.4187484685483627</v>
      </c>
      <c r="CA448" s="8">
        <v>21</v>
      </c>
      <c r="CB448" s="8"/>
      <c r="CC448" s="59" t="s">
        <v>4807</v>
      </c>
      <c r="CD448" s="59" t="s">
        <v>4808</v>
      </c>
      <c r="CE448" s="555">
        <v>122.36836172740047</v>
      </c>
      <c r="CF448" s="555">
        <v>110.62175556970647</v>
      </c>
      <c r="CG448" s="555"/>
      <c r="CH448" s="555"/>
      <c r="CI448" s="408"/>
      <c r="CJ448" s="408"/>
      <c r="CK448" s="7"/>
      <c r="CL448" s="8"/>
      <c r="CM448" s="8"/>
      <c r="CN448" s="8"/>
    </row>
    <row r="449" spans="1:92" x14ac:dyDescent="0.45">
      <c r="A449" s="9">
        <v>413</v>
      </c>
      <c r="B449" s="9" t="s">
        <v>639</v>
      </c>
      <c r="C449" s="245" t="s">
        <v>1850</v>
      </c>
      <c r="D449" s="73" t="s">
        <v>1802</v>
      </c>
      <c r="E449" s="56"/>
      <c r="F449" s="62" t="s">
        <v>1996</v>
      </c>
      <c r="G449" s="61" t="s">
        <v>1807</v>
      </c>
      <c r="H449" s="9"/>
      <c r="I449" s="60">
        <v>112.22260141964064</v>
      </c>
      <c r="J449" s="60">
        <v>150.15700189951917</v>
      </c>
      <c r="K449" s="60">
        <v>134.35100169956979</v>
      </c>
      <c r="L449" s="47">
        <v>1593.9459127046657</v>
      </c>
      <c r="M449" s="47">
        <v>1724.1612729422163</v>
      </c>
      <c r="N449" s="47">
        <v>1835.952033277094</v>
      </c>
      <c r="O449" s="59">
        <v>17.494166640993416</v>
      </c>
      <c r="P449" s="59">
        <v>224.31689532248376</v>
      </c>
      <c r="Q449" s="59">
        <v>126.87473051916216</v>
      </c>
      <c r="R449" s="58"/>
      <c r="S449" s="55" t="s">
        <v>101</v>
      </c>
      <c r="T449" s="8">
        <v>12.222260141964064</v>
      </c>
      <c r="U449" s="67" t="s">
        <v>38</v>
      </c>
      <c r="V449" s="8">
        <v>8.7333560851784373</v>
      </c>
      <c r="W449" s="67" t="s">
        <v>38</v>
      </c>
      <c r="X449" s="8">
        <v>12</v>
      </c>
      <c r="Y449" s="245" t="s">
        <v>126</v>
      </c>
      <c r="Z449" s="8">
        <v>61.600204766605941</v>
      </c>
      <c r="AA449" s="57" t="s">
        <v>184</v>
      </c>
      <c r="AB449" s="8">
        <v>21.789545532142437</v>
      </c>
      <c r="AC449" s="67" t="s">
        <v>38</v>
      </c>
      <c r="AD449" s="51" t="s">
        <v>184</v>
      </c>
      <c r="AE449" s="8">
        <v>12.822382450436393</v>
      </c>
      <c r="AF449" s="8">
        <v>6.0666666666666664</v>
      </c>
      <c r="AG449" s="245" t="s">
        <v>38</v>
      </c>
      <c r="AH449" s="245" t="s">
        <v>126</v>
      </c>
      <c r="AI449" s="8">
        <v>12.456252769684248</v>
      </c>
      <c r="AJ449" s="8">
        <v>7.8666666666666671</v>
      </c>
      <c r="AK449" s="55" t="s">
        <v>101</v>
      </c>
      <c r="AL449" s="51" t="s">
        <v>184</v>
      </c>
      <c r="AM449" s="8">
        <v>11.355899122251268</v>
      </c>
      <c r="AN449" s="8">
        <v>7.2333333333333334</v>
      </c>
      <c r="AO449" s="55" t="s">
        <v>101</v>
      </c>
      <c r="AP449" s="245" t="s">
        <v>126</v>
      </c>
      <c r="AQ449" s="8">
        <v>11.329269952747545</v>
      </c>
      <c r="AR449" s="8">
        <v>9.0333333333333332</v>
      </c>
      <c r="AS449" s="67" t="s">
        <v>38</v>
      </c>
      <c r="AT449" s="55" t="s">
        <v>1502</v>
      </c>
      <c r="AU449" s="8">
        <v>10.407270703862132</v>
      </c>
      <c r="AV449" s="8">
        <v>7.3666666666666671</v>
      </c>
      <c r="AW449" s="58"/>
      <c r="AX449" s="55" t="s">
        <v>101</v>
      </c>
      <c r="AY449" s="8">
        <v>12.671150547642627</v>
      </c>
      <c r="AZ449" s="67" t="s">
        <v>38</v>
      </c>
      <c r="BA449" s="8">
        <v>3.626008873219591</v>
      </c>
      <c r="BB449" s="224" t="s">
        <v>3578</v>
      </c>
      <c r="BC449" s="8">
        <v>3</v>
      </c>
      <c r="BD449" s="67" t="s">
        <v>126</v>
      </c>
      <c r="BE449" s="8">
        <v>79.780266196587732</v>
      </c>
      <c r="BF449" s="245" t="s">
        <v>126</v>
      </c>
      <c r="BG449" s="8">
        <v>1.3296711032764621</v>
      </c>
      <c r="BH449" s="245" t="s">
        <v>38</v>
      </c>
      <c r="BI449" s="245" t="s">
        <v>126</v>
      </c>
      <c r="BJ449" s="8">
        <v>7.2524020790942636</v>
      </c>
      <c r="BK449" s="8">
        <v>21</v>
      </c>
      <c r="BL449" s="245" t="s">
        <v>38</v>
      </c>
      <c r="BM449" s="57" t="s">
        <v>184</v>
      </c>
      <c r="BN449" s="8">
        <v>6.9456804676669988</v>
      </c>
      <c r="BO449" s="8">
        <v>17.666666666666668</v>
      </c>
      <c r="BP449" s="224" t="s">
        <v>101</v>
      </c>
      <c r="BQ449" s="67" t="s">
        <v>126</v>
      </c>
      <c r="BR449" s="8">
        <v>6.8160009016571834</v>
      </c>
      <c r="BS449" s="8">
        <v>21</v>
      </c>
      <c r="BT449" s="55" t="s">
        <v>101</v>
      </c>
      <c r="BU449" s="57" t="s">
        <v>184</v>
      </c>
      <c r="BV449" s="8">
        <v>6.5133962824698903</v>
      </c>
      <c r="BW449" s="8">
        <v>17.666666666666668</v>
      </c>
      <c r="BX449" s="67" t="s">
        <v>38</v>
      </c>
      <c r="BY449" s="224" t="s">
        <v>1502</v>
      </c>
      <c r="BZ449" s="8">
        <v>5.932450529063253</v>
      </c>
      <c r="CA449" s="8">
        <v>21</v>
      </c>
      <c r="CB449" s="8"/>
      <c r="CC449" s="59" t="s">
        <v>4809</v>
      </c>
      <c r="CD449" s="59" t="s">
        <v>4810</v>
      </c>
      <c r="CE449" s="555">
        <v>120.15968112279786</v>
      </c>
      <c r="CF449" s="555">
        <v>97.711398504907223</v>
      </c>
      <c r="CG449" s="555"/>
      <c r="CH449" s="555"/>
      <c r="CI449" s="408"/>
      <c r="CJ449" s="408"/>
      <c r="CK449" s="7"/>
      <c r="CL449" s="8"/>
      <c r="CM449" s="8"/>
      <c r="CN449" s="8"/>
    </row>
    <row r="450" spans="1:92" x14ac:dyDescent="0.45">
      <c r="A450" s="9">
        <v>413</v>
      </c>
      <c r="B450" s="9" t="s">
        <v>637</v>
      </c>
      <c r="C450" s="78" t="s">
        <v>1866</v>
      </c>
      <c r="D450" s="63"/>
      <c r="E450" s="243" t="s">
        <v>1981</v>
      </c>
      <c r="F450" s="56" t="s">
        <v>2024</v>
      </c>
      <c r="G450" s="246" t="s">
        <v>1804</v>
      </c>
      <c r="H450" s="9"/>
      <c r="I450" s="60">
        <v>123.28680155960521</v>
      </c>
      <c r="J450" s="60">
        <v>154.10850194950652</v>
      </c>
      <c r="K450" s="60">
        <v>134.35100169956979</v>
      </c>
      <c r="L450" s="47">
        <v>1773.9866186815366</v>
      </c>
      <c r="M450" s="47">
        <v>1867.7671332303041</v>
      </c>
      <c r="N450" s="47">
        <v>1946.3486598725372</v>
      </c>
      <c r="O450" s="59">
        <v>17.893065709464253</v>
      </c>
      <c r="P450" s="59">
        <v>242.76168195000838</v>
      </c>
      <c r="Q450" s="59">
        <v>140.79760115976731</v>
      </c>
      <c r="R450" s="58"/>
      <c r="S450" s="55" t="s">
        <v>101</v>
      </c>
      <c r="T450" s="8">
        <v>13.328680155960521</v>
      </c>
      <c r="U450" s="67" t="s">
        <v>38</v>
      </c>
      <c r="V450" s="8">
        <v>9.397208093576312</v>
      </c>
      <c r="W450" s="67" t="s">
        <v>38</v>
      </c>
      <c r="X450" s="8">
        <v>12</v>
      </c>
      <c r="Y450" s="245" t="s">
        <v>126</v>
      </c>
      <c r="Z450" s="8">
        <v>67.574872842186807</v>
      </c>
      <c r="AA450" s="245" t="s">
        <v>126</v>
      </c>
      <c r="AB450" s="8">
        <v>18.263479146536973</v>
      </c>
      <c r="AC450" s="67" t="s">
        <v>38</v>
      </c>
      <c r="AD450" s="67" t="s">
        <v>126</v>
      </c>
      <c r="AE450" s="8">
        <v>13.567361004078997</v>
      </c>
      <c r="AF450" s="8">
        <v>7.8666666666666671</v>
      </c>
      <c r="AG450" s="245" t="s">
        <v>38</v>
      </c>
      <c r="AH450" s="78" t="s">
        <v>1490</v>
      </c>
      <c r="AI450" s="8">
        <v>12.956438931110235</v>
      </c>
      <c r="AJ450" s="8">
        <v>7.666666666666667</v>
      </c>
      <c r="AK450" s="55" t="s">
        <v>101</v>
      </c>
      <c r="AL450" s="67" t="s">
        <v>126</v>
      </c>
      <c r="AM450" s="8">
        <v>12.398945390633418</v>
      </c>
      <c r="AN450" s="8">
        <v>9.0333333333333332</v>
      </c>
      <c r="AO450" s="55" t="s">
        <v>101</v>
      </c>
      <c r="AP450" s="78" t="s">
        <v>1490</v>
      </c>
      <c r="AQ450" s="8">
        <v>11.842256445488177</v>
      </c>
      <c r="AR450" s="8">
        <v>8.8333333333333339</v>
      </c>
      <c r="AS450" s="67" t="s">
        <v>38</v>
      </c>
      <c r="AT450" s="55" t="s">
        <v>1502</v>
      </c>
      <c r="AU450" s="8">
        <v>11.308427276347935</v>
      </c>
      <c r="AV450" s="8">
        <v>7.3666666666666671</v>
      </c>
      <c r="AW450" s="58"/>
      <c r="AX450" s="55" t="s">
        <v>101</v>
      </c>
      <c r="AY450" s="8">
        <v>13.821827362198942</v>
      </c>
      <c r="AZ450" s="67" t="s">
        <v>38</v>
      </c>
      <c r="BA450" s="8">
        <v>3.8849111564947618</v>
      </c>
      <c r="BB450" s="224" t="s">
        <v>3578</v>
      </c>
      <c r="BC450" s="8">
        <v>3</v>
      </c>
      <c r="BD450" s="67" t="s">
        <v>126</v>
      </c>
      <c r="BE450" s="8">
        <v>87.54733469484286</v>
      </c>
      <c r="BF450" s="245" t="s">
        <v>126</v>
      </c>
      <c r="BG450" s="8">
        <v>1.4591222449140477</v>
      </c>
      <c r="BH450" s="245" t="s">
        <v>38</v>
      </c>
      <c r="BI450" s="245" t="s">
        <v>126</v>
      </c>
      <c r="BJ450" s="8">
        <v>7.8688360868922897</v>
      </c>
      <c r="BK450" s="8">
        <v>21</v>
      </c>
      <c r="BL450" s="224" t="s">
        <v>101</v>
      </c>
      <c r="BM450" s="245" t="s">
        <v>126</v>
      </c>
      <c r="BN450" s="8">
        <v>7.4598319764684557</v>
      </c>
      <c r="BO450" s="8">
        <v>21</v>
      </c>
      <c r="BP450" s="245" t="s">
        <v>38</v>
      </c>
      <c r="BQ450" s="69" t="s">
        <v>1490</v>
      </c>
      <c r="BR450" s="8">
        <v>7.4109136810994709</v>
      </c>
      <c r="BS450" s="8">
        <v>21</v>
      </c>
      <c r="BT450" s="55" t="s">
        <v>101</v>
      </c>
      <c r="BU450" s="78" t="s">
        <v>1490</v>
      </c>
      <c r="BV450" s="8">
        <v>7.0019095706756369</v>
      </c>
      <c r="BW450" s="8">
        <v>21</v>
      </c>
      <c r="BX450" s="67" t="s">
        <v>38</v>
      </c>
      <c r="BY450" s="224" t="s">
        <v>1502</v>
      </c>
      <c r="BZ450" s="8">
        <v>6.4187484685483627</v>
      </c>
      <c r="CA450" s="8">
        <v>21</v>
      </c>
      <c r="CB450" s="8"/>
      <c r="CC450" s="59" t="s">
        <v>4811</v>
      </c>
      <c r="CD450" s="59" t="s">
        <v>4808</v>
      </c>
      <c r="CE450" s="555">
        <v>117.33627147542815</v>
      </c>
      <c r="CF450" s="555">
        <v>106.02115591535582</v>
      </c>
      <c r="CG450" s="555"/>
      <c r="CH450" s="555"/>
      <c r="CI450" s="408"/>
      <c r="CJ450" s="408"/>
      <c r="CK450" s="7"/>
      <c r="CL450" s="8"/>
      <c r="CM450" s="8"/>
      <c r="CN450" s="8"/>
    </row>
    <row r="451" spans="1:92" x14ac:dyDescent="0.45">
      <c r="A451" s="9">
        <v>414</v>
      </c>
      <c r="B451" s="9" t="s">
        <v>632</v>
      </c>
      <c r="C451" s="243" t="s">
        <v>1809</v>
      </c>
      <c r="D451" s="54" t="s">
        <v>1806</v>
      </c>
      <c r="E451" s="243" t="s">
        <v>1904</v>
      </c>
      <c r="F451" s="245" t="s">
        <v>1788</v>
      </c>
      <c r="G451" s="56" t="s">
        <v>1865</v>
      </c>
      <c r="H451" s="78" t="s">
        <v>1793</v>
      </c>
      <c r="I451" s="60">
        <v>158.06000199949386</v>
      </c>
      <c r="J451" s="60">
        <v>89.303901129714035</v>
      </c>
      <c r="K451" s="60">
        <v>147.78610186952676</v>
      </c>
      <c r="L451" s="47">
        <v>1815.8250185513309</v>
      </c>
      <c r="M451" s="47">
        <v>1632.6158381852531</v>
      </c>
      <c r="N451" s="47">
        <v>1499.4500849464862</v>
      </c>
      <c r="O451" s="59">
        <v>12.05143344520596</v>
      </c>
      <c r="P451" s="59">
        <v>205.59040997045921</v>
      </c>
      <c r="Q451" s="59">
        <v>118.17876799291285</v>
      </c>
      <c r="R451" s="58"/>
      <c r="S451" s="14" t="s">
        <v>158</v>
      </c>
      <c r="T451" s="8">
        <v>14.277040167957484</v>
      </c>
      <c r="U451" s="14" t="s">
        <v>158</v>
      </c>
      <c r="V451" s="8">
        <v>11.897533473297903</v>
      </c>
      <c r="W451" s="67" t="s">
        <v>38</v>
      </c>
      <c r="X451" s="8">
        <v>12</v>
      </c>
      <c r="Y451" s="245" t="s">
        <v>126</v>
      </c>
      <c r="Z451" s="8">
        <v>86.35240107972669</v>
      </c>
      <c r="AA451" s="245" t="s">
        <v>126</v>
      </c>
      <c r="AB451" s="8">
        <v>23.33848677830451</v>
      </c>
      <c r="AC451" s="67" t="s">
        <v>38</v>
      </c>
      <c r="AD451" s="67" t="s">
        <v>126</v>
      </c>
      <c r="AE451" s="8">
        <v>17.059415455033918</v>
      </c>
      <c r="AF451" s="8">
        <v>7.8666666666666671</v>
      </c>
      <c r="AG451" s="245" t="s">
        <v>38</v>
      </c>
      <c r="AH451" s="243" t="s">
        <v>203</v>
      </c>
      <c r="AI451" s="8">
        <v>16.427643968620977</v>
      </c>
      <c r="AJ451" s="8">
        <v>5.177777777777778</v>
      </c>
      <c r="AK451" s="14" t="s">
        <v>158</v>
      </c>
      <c r="AL451" s="67" t="s">
        <v>126</v>
      </c>
      <c r="AM451" s="8">
        <v>16.261608445310735</v>
      </c>
      <c r="AN451" s="8">
        <v>9.6999999999999993</v>
      </c>
      <c r="AO451" s="14" t="s">
        <v>158</v>
      </c>
      <c r="AP451" s="243" t="s">
        <v>203</v>
      </c>
      <c r="AQ451" s="8">
        <v>15.742177273910091</v>
      </c>
      <c r="AR451" s="8">
        <v>6.4</v>
      </c>
      <c r="AS451" s="67" t="s">
        <v>38</v>
      </c>
      <c r="AT451" s="55" t="s">
        <v>1502</v>
      </c>
      <c r="AU451" s="8">
        <v>14.1406336470176</v>
      </c>
      <c r="AV451" s="8">
        <v>7.3666666666666671</v>
      </c>
      <c r="AW451" s="58"/>
      <c r="AX451" s="14" t="s">
        <v>158</v>
      </c>
      <c r="AY451" s="8">
        <v>12.095812140364469</v>
      </c>
      <c r="AZ451" s="67" t="s">
        <v>38</v>
      </c>
      <c r="BA451" s="8">
        <v>4.6986040467881569</v>
      </c>
      <c r="BB451" s="243" t="s">
        <v>3615</v>
      </c>
      <c r="BC451" s="8">
        <v>3</v>
      </c>
      <c r="BD451" s="67" t="s">
        <v>126</v>
      </c>
      <c r="BE451" s="8">
        <v>111.9581214036447</v>
      </c>
      <c r="BF451" s="245" t="s">
        <v>126</v>
      </c>
      <c r="BG451" s="8">
        <v>1.8659686900607448</v>
      </c>
      <c r="BH451" s="245" t="s">
        <v>38</v>
      </c>
      <c r="BI451" s="245" t="s">
        <v>126</v>
      </c>
      <c r="BJ451" s="8">
        <v>9.8062001114003721</v>
      </c>
      <c r="BK451" s="8">
        <v>21</v>
      </c>
      <c r="BL451" s="243" t="s">
        <v>158</v>
      </c>
      <c r="BM451" s="245" t="s">
        <v>126</v>
      </c>
      <c r="BN451" s="8">
        <v>9.1712794764797376</v>
      </c>
      <c r="BO451" s="8">
        <v>21</v>
      </c>
      <c r="BP451" s="245" t="s">
        <v>38</v>
      </c>
      <c r="BQ451" s="14" t="s">
        <v>203</v>
      </c>
      <c r="BR451" s="8">
        <v>8.7054250974753273</v>
      </c>
      <c r="BS451" s="8">
        <v>16</v>
      </c>
      <c r="BT451" s="14" t="s">
        <v>158</v>
      </c>
      <c r="BU451" s="243" t="s">
        <v>203</v>
      </c>
      <c r="BV451" s="8">
        <v>8.0804250974753256</v>
      </c>
      <c r="BW451" s="8">
        <v>16</v>
      </c>
      <c r="BX451" s="67" t="s">
        <v>38</v>
      </c>
      <c r="BY451" s="224" t="s">
        <v>1502</v>
      </c>
      <c r="BZ451" s="8">
        <v>7.9471134212158505</v>
      </c>
      <c r="CA451" s="8">
        <v>21</v>
      </c>
      <c r="CB451" s="8"/>
      <c r="CC451" s="59" t="s">
        <v>4812</v>
      </c>
      <c r="CD451" s="59" t="s">
        <v>4813</v>
      </c>
      <c r="CE451" s="555">
        <v>94.076492063624784</v>
      </c>
      <c r="CF451" s="555">
        <v>84.587636212048906</v>
      </c>
      <c r="CG451" s="555"/>
      <c r="CH451" s="555"/>
      <c r="CI451" s="408"/>
      <c r="CJ451" s="408"/>
      <c r="CK451" s="7"/>
      <c r="CL451" s="8"/>
      <c r="CM451" s="8"/>
      <c r="CN451" s="8"/>
    </row>
    <row r="452" spans="1:92" x14ac:dyDescent="0.45">
      <c r="A452" s="9">
        <v>415</v>
      </c>
      <c r="B452" s="9" t="s">
        <v>629</v>
      </c>
      <c r="C452" s="243" t="s">
        <v>1809</v>
      </c>
      <c r="D452" s="54" t="s">
        <v>1806</v>
      </c>
      <c r="E452" s="243" t="s">
        <v>1904</v>
      </c>
      <c r="F452" s="245" t="s">
        <v>1788</v>
      </c>
      <c r="G452" s="56" t="s">
        <v>1865</v>
      </c>
      <c r="H452" s="78" t="s">
        <v>1793</v>
      </c>
      <c r="I452" s="60">
        <v>58.482200739812725</v>
      </c>
      <c r="J452" s="60">
        <v>77.449400979751985</v>
      </c>
      <c r="K452" s="60">
        <v>92.465101169703914</v>
      </c>
      <c r="L452" s="47">
        <v>494.90479696248786</v>
      </c>
      <c r="M452" s="47">
        <v>559.77445996754113</v>
      </c>
      <c r="N452" s="47">
        <v>617.7406954896685</v>
      </c>
      <c r="O452" s="59">
        <v>6.6131596376200372</v>
      </c>
      <c r="P452" s="59">
        <v>46.685212570082321</v>
      </c>
      <c r="Q452" s="59">
        <v>28.160778278501702</v>
      </c>
      <c r="R452" s="58"/>
      <c r="S452" s="67" t="s">
        <v>38</v>
      </c>
      <c r="T452" s="8">
        <v>2.7544660221943817</v>
      </c>
      <c r="U452" s="67" t="s">
        <v>38</v>
      </c>
      <c r="V452" s="8">
        <v>5.5089320443887635</v>
      </c>
      <c r="W452" s="67" t="s">
        <v>38</v>
      </c>
      <c r="X452" s="8">
        <v>12</v>
      </c>
      <c r="Y452" s="245" t="s">
        <v>126</v>
      </c>
      <c r="Z452" s="8">
        <v>32.580388399498872</v>
      </c>
      <c r="AA452" s="245" t="s">
        <v>126</v>
      </c>
      <c r="AB452" s="8">
        <v>8.8055103782429374</v>
      </c>
      <c r="AC452" s="67" t="s">
        <v>38</v>
      </c>
      <c r="AD452" s="67" t="s">
        <v>126</v>
      </c>
      <c r="AE452" s="8">
        <v>7.0594413454811935</v>
      </c>
      <c r="AF452" s="8">
        <v>7.8666666666666671</v>
      </c>
      <c r="AG452" s="76"/>
      <c r="AH452" s="74"/>
      <c r="AI452" s="8"/>
      <c r="AJ452" s="8"/>
      <c r="AK452" s="67"/>
      <c r="AL452" s="67"/>
      <c r="AM452" s="8"/>
      <c r="AN452" s="8"/>
      <c r="AO452" s="67"/>
      <c r="AP452" s="76"/>
      <c r="AQ452" s="8"/>
      <c r="AR452" s="8"/>
      <c r="AS452" s="14"/>
      <c r="AT452" s="67"/>
      <c r="AU452" s="8"/>
      <c r="AV452" s="8"/>
      <c r="AW452" s="58"/>
      <c r="AX452" s="67" t="s">
        <v>38</v>
      </c>
      <c r="AY452" s="8">
        <v>2.368483497311618</v>
      </c>
      <c r="AZ452" s="67" t="s">
        <v>38</v>
      </c>
      <c r="BA452" s="8">
        <v>2.368483497311618</v>
      </c>
      <c r="BB452" s="245" t="s">
        <v>38</v>
      </c>
      <c r="BC452" s="8">
        <v>3</v>
      </c>
      <c r="BD452" s="67" t="s">
        <v>126</v>
      </c>
      <c r="BE452" s="8">
        <v>42.054504919348531</v>
      </c>
      <c r="BF452" s="245" t="s">
        <v>126</v>
      </c>
      <c r="BG452" s="8">
        <v>0.7009084153224755</v>
      </c>
      <c r="BH452" s="245" t="s">
        <v>38</v>
      </c>
      <c r="BI452" s="245" t="s">
        <v>126</v>
      </c>
      <c r="BJ452" s="8">
        <v>4.2582940412181376</v>
      </c>
      <c r="BK452" s="8">
        <v>21</v>
      </c>
      <c r="BL452" s="76"/>
      <c r="BM452" s="76"/>
      <c r="BN452" s="8"/>
      <c r="BO452" s="8"/>
      <c r="BP452" s="76"/>
      <c r="BQ452" s="67"/>
      <c r="BR452" s="8"/>
      <c r="BS452" s="8"/>
      <c r="BT452" s="67"/>
      <c r="BU452" s="74"/>
      <c r="BV452" s="8"/>
      <c r="BW452" s="8"/>
      <c r="BX452" s="67"/>
      <c r="BY452" s="76"/>
      <c r="BZ452" s="8"/>
      <c r="CA452" s="8"/>
      <c r="CB452" s="8"/>
      <c r="CC452" s="59"/>
      <c r="CD452" s="59"/>
      <c r="CE452" s="555"/>
      <c r="CF452" s="555"/>
      <c r="CG452" s="555"/>
      <c r="CH452" s="555"/>
      <c r="CI452" s="408"/>
      <c r="CJ452" s="408"/>
      <c r="CK452" s="7"/>
      <c r="CL452" s="8"/>
      <c r="CM452" s="8"/>
      <c r="CN452" s="8"/>
    </row>
    <row r="453" spans="1:92" x14ac:dyDescent="0.45">
      <c r="A453" s="9">
        <v>416</v>
      </c>
      <c r="B453" s="9" t="s">
        <v>628</v>
      </c>
      <c r="C453" s="243" t="s">
        <v>1809</v>
      </c>
      <c r="D453" s="54" t="s">
        <v>1806</v>
      </c>
      <c r="E453" s="243" t="s">
        <v>1904</v>
      </c>
      <c r="F453" s="245" t="s">
        <v>1788</v>
      </c>
      <c r="G453" s="56" t="s">
        <v>1865</v>
      </c>
      <c r="H453" s="78" t="s">
        <v>1793</v>
      </c>
      <c r="I453" s="60">
        <v>129.60920163958497</v>
      </c>
      <c r="J453" s="60">
        <v>162.01150204948121</v>
      </c>
      <c r="K453" s="60">
        <v>147.78610186952676</v>
      </c>
      <c r="L453" s="47">
        <v>2005.5133473981132</v>
      </c>
      <c r="M453" s="47">
        <v>2127.5356788881381</v>
      </c>
      <c r="N453" s="47">
        <v>2230.4777132224162</v>
      </c>
      <c r="O453" s="59">
        <v>20.495228110280451</v>
      </c>
      <c r="P453" s="59">
        <v>295.6536334768893</v>
      </c>
      <c r="Q453" s="59">
        <v>175.89288204876624</v>
      </c>
      <c r="R453" s="58"/>
      <c r="S453" s="14" t="s">
        <v>158</v>
      </c>
      <c r="T453" s="8">
        <v>11.887172937725136</v>
      </c>
      <c r="U453" s="14" t="s">
        <v>158</v>
      </c>
      <c r="V453" s="8">
        <v>9.9059774481042808</v>
      </c>
      <c r="W453" s="67" t="s">
        <v>27</v>
      </c>
      <c r="X453" s="8">
        <v>15</v>
      </c>
      <c r="Y453" s="245" t="s">
        <v>126</v>
      </c>
      <c r="Z453" s="8">
        <v>70.988968885375883</v>
      </c>
      <c r="AA453" s="245" t="s">
        <v>26</v>
      </c>
      <c r="AB453" s="8">
        <v>22.496552776679962</v>
      </c>
      <c r="AC453" s="67" t="s">
        <v>38</v>
      </c>
      <c r="AD453" s="67" t="s">
        <v>26</v>
      </c>
      <c r="AE453" s="8">
        <v>14.425486356435758</v>
      </c>
      <c r="AF453" s="8">
        <v>4.3777777777777782</v>
      </c>
      <c r="AG453" s="245" t="s">
        <v>27</v>
      </c>
      <c r="AH453" s="245" t="s">
        <v>26</v>
      </c>
      <c r="AI453" s="8">
        <v>14.261588414529589</v>
      </c>
      <c r="AJ453" s="8">
        <v>3.8222222222222229</v>
      </c>
      <c r="AK453" s="67" t="s">
        <v>38</v>
      </c>
      <c r="AL453" s="67" t="s">
        <v>126</v>
      </c>
      <c r="AM453" s="8">
        <v>14.202279995161708</v>
      </c>
      <c r="AN453" s="8">
        <v>7.8666666666666671</v>
      </c>
      <c r="AO453" s="67" t="s">
        <v>27</v>
      </c>
      <c r="AP453" s="245" t="s">
        <v>126</v>
      </c>
      <c r="AQ453" s="8">
        <v>14.042229734309993</v>
      </c>
      <c r="AR453" s="8">
        <v>7.0333333333333341</v>
      </c>
      <c r="AS453" s="14" t="s">
        <v>158</v>
      </c>
      <c r="AT453" s="67" t="s">
        <v>26</v>
      </c>
      <c r="AU453" s="8">
        <v>13.503284684840187</v>
      </c>
      <c r="AV453" s="8">
        <v>5.6000000000000005</v>
      </c>
      <c r="AW453" s="58"/>
      <c r="AX453" s="14" t="s">
        <v>158</v>
      </c>
      <c r="AY453" s="8">
        <v>10.098565955098865</v>
      </c>
      <c r="AZ453" s="67" t="s">
        <v>38</v>
      </c>
      <c r="BA453" s="8">
        <v>4.0328553183662885</v>
      </c>
      <c r="BB453" s="245" t="s">
        <v>27</v>
      </c>
      <c r="BC453" s="8">
        <v>4</v>
      </c>
      <c r="BD453" s="67" t="s">
        <v>126</v>
      </c>
      <c r="BE453" s="8">
        <v>91.985659550988643</v>
      </c>
      <c r="BF453" s="245" t="s">
        <v>126</v>
      </c>
      <c r="BG453" s="8">
        <v>1.5330943258498106</v>
      </c>
      <c r="BH453" s="245" t="s">
        <v>27</v>
      </c>
      <c r="BI453" s="245" t="s">
        <v>126</v>
      </c>
      <c r="BJ453" s="8">
        <v>8.5821382959157209</v>
      </c>
      <c r="BK453" s="8">
        <v>16</v>
      </c>
      <c r="BL453" s="245" t="s">
        <v>38</v>
      </c>
      <c r="BM453" s="245" t="s">
        <v>126</v>
      </c>
      <c r="BN453" s="8">
        <v>8.2210840913483061</v>
      </c>
      <c r="BO453" s="8">
        <v>21</v>
      </c>
      <c r="BP453" s="243" t="s">
        <v>158</v>
      </c>
      <c r="BQ453" s="67" t="s">
        <v>126</v>
      </c>
      <c r="BR453" s="8">
        <v>7.5861634564276699</v>
      </c>
      <c r="BS453" s="8">
        <v>21</v>
      </c>
      <c r="BT453" s="67" t="s">
        <v>27</v>
      </c>
      <c r="BU453" s="245" t="s">
        <v>26</v>
      </c>
      <c r="BV453" s="8">
        <v>7.4804600819792491</v>
      </c>
      <c r="BW453" s="8">
        <v>9.75</v>
      </c>
      <c r="BX453" s="67" t="s">
        <v>38</v>
      </c>
      <c r="BY453" s="245" t="s">
        <v>26</v>
      </c>
      <c r="BZ453" s="8">
        <v>7.3849585649816589</v>
      </c>
      <c r="CA453" s="8">
        <v>12.666666666666666</v>
      </c>
      <c r="CB453" s="8"/>
      <c r="CC453" s="59" t="s">
        <v>4814</v>
      </c>
      <c r="CD453" s="59" t="s">
        <v>4815</v>
      </c>
      <c r="CE453" s="555">
        <v>123.75219954075544</v>
      </c>
      <c r="CF453" s="555">
        <v>111.26978370346586</v>
      </c>
      <c r="CG453" s="555" t="s">
        <v>5720</v>
      </c>
      <c r="CH453" s="555"/>
      <c r="CI453" s="408">
        <v>175.89288204876624</v>
      </c>
      <c r="CJ453" s="408">
        <v>139.03524905600571</v>
      </c>
      <c r="CK453" s="7"/>
      <c r="CL453" s="8"/>
      <c r="CM453" s="8"/>
      <c r="CN453" s="8"/>
    </row>
    <row r="454" spans="1:92" x14ac:dyDescent="0.45">
      <c r="A454" s="9">
        <v>417</v>
      </c>
      <c r="B454" s="9" t="s">
        <v>626</v>
      </c>
      <c r="C454" s="246" t="s">
        <v>1804</v>
      </c>
      <c r="D454" s="63"/>
      <c r="E454" s="78" t="s">
        <v>1793</v>
      </c>
      <c r="F454" s="243" t="s">
        <v>1910</v>
      </c>
      <c r="G454" s="224"/>
      <c r="H454" s="9"/>
      <c r="I454" s="60">
        <v>86.142701089724156</v>
      </c>
      <c r="J454" s="60">
        <v>147.78610186952676</v>
      </c>
      <c r="K454" s="60">
        <v>134.35100169956979</v>
      </c>
      <c r="L454" s="47">
        <v>1213.824046276241</v>
      </c>
      <c r="M454" s="47">
        <v>1430.195230632788</v>
      </c>
      <c r="N454" s="47">
        <v>1630.748532494136</v>
      </c>
      <c r="O454" s="59">
        <v>17.253508836063347</v>
      </c>
      <c r="P454" s="59">
        <v>175.8937706146248</v>
      </c>
      <c r="Q454" s="59">
        <v>110.18241164459023</v>
      </c>
      <c r="R454" s="58"/>
      <c r="S454" s="49" t="s">
        <v>1470</v>
      </c>
      <c r="T454" s="8">
        <v>8.2359868915368288</v>
      </c>
      <c r="U454" s="49" t="s">
        <v>6</v>
      </c>
      <c r="V454" s="8">
        <v>5.8587674846143845</v>
      </c>
      <c r="W454" s="49" t="s">
        <v>1470</v>
      </c>
      <c r="X454" s="8">
        <v>13.125</v>
      </c>
      <c r="Y454" s="246" t="s">
        <v>222</v>
      </c>
      <c r="Z454" s="8">
        <v>52.685620653834491</v>
      </c>
      <c r="AA454" s="246" t="s">
        <v>222</v>
      </c>
      <c r="AB454" s="8">
        <v>21.952341939097707</v>
      </c>
      <c r="AC454" s="49" t="s">
        <v>6</v>
      </c>
      <c r="AD454" s="49" t="s">
        <v>182</v>
      </c>
      <c r="AE454" s="8">
        <v>10.194666620332381</v>
      </c>
      <c r="AF454" s="8">
        <v>6.3888888888888884</v>
      </c>
      <c r="AG454" s="246" t="s">
        <v>1470</v>
      </c>
      <c r="AH454" s="246" t="s">
        <v>182</v>
      </c>
      <c r="AI454" s="8">
        <v>9.8197567665000829</v>
      </c>
      <c r="AJ454" s="8">
        <v>6.3095238095238093</v>
      </c>
      <c r="AK454" s="49" t="s">
        <v>6</v>
      </c>
      <c r="AL454" s="49" t="s">
        <v>222</v>
      </c>
      <c r="AM454" s="8">
        <v>9.4351173633884553</v>
      </c>
      <c r="AN454" s="8">
        <v>10.799999999999999</v>
      </c>
      <c r="AO454" s="49" t="s">
        <v>1470</v>
      </c>
      <c r="AP454" s="246" t="s">
        <v>222</v>
      </c>
      <c r="AQ454" s="8">
        <v>9.0255341453383302</v>
      </c>
      <c r="AR454" s="8">
        <v>10.4</v>
      </c>
      <c r="AS454" s="49" t="s">
        <v>6</v>
      </c>
      <c r="AT454" s="49" t="s">
        <v>5</v>
      </c>
      <c r="AU454" s="8">
        <v>8.9805566177664087</v>
      </c>
      <c r="AV454" s="8">
        <v>4.3925925925925924</v>
      </c>
      <c r="AW454" s="58"/>
      <c r="AX454" s="49" t="s">
        <v>1470</v>
      </c>
      <c r="AY454" s="8">
        <v>9.0629568219981813</v>
      </c>
      <c r="AZ454" s="49" t="s">
        <v>1470</v>
      </c>
      <c r="BA454" s="8">
        <v>2.2657392054995453</v>
      </c>
      <c r="BB454" s="246" t="s">
        <v>3587</v>
      </c>
      <c r="BC454" s="8">
        <v>4</v>
      </c>
      <c r="BD454" s="49" t="s">
        <v>222</v>
      </c>
      <c r="BE454" s="8">
        <v>68.191306849984841</v>
      </c>
      <c r="BF454" s="246" t="s">
        <v>222</v>
      </c>
      <c r="BG454" s="8">
        <v>1.1365217808330808</v>
      </c>
      <c r="BH454" s="246" t="s">
        <v>1470</v>
      </c>
      <c r="BI454" s="246" t="s">
        <v>222</v>
      </c>
      <c r="BJ454" s="8">
        <v>6.3860871832798765</v>
      </c>
      <c r="BK454" s="8">
        <v>16</v>
      </c>
      <c r="BL454" s="246" t="s">
        <v>1470</v>
      </c>
      <c r="BM454" s="246" t="s">
        <v>182</v>
      </c>
      <c r="BN454" s="8">
        <v>6.2797349315664484</v>
      </c>
      <c r="BO454" s="8">
        <v>14.75</v>
      </c>
      <c r="BP454" s="246" t="s">
        <v>6</v>
      </c>
      <c r="BQ454" s="49" t="s">
        <v>222</v>
      </c>
      <c r="BR454" s="8">
        <v>5.9905436815612685</v>
      </c>
      <c r="BS454" s="8">
        <v>16</v>
      </c>
      <c r="BT454" s="49" t="s">
        <v>6</v>
      </c>
      <c r="BU454" s="246" t="s">
        <v>182</v>
      </c>
      <c r="BV454" s="8">
        <v>5.8864261388970975</v>
      </c>
      <c r="BW454" s="8">
        <v>14.75</v>
      </c>
      <c r="BX454" s="49" t="s">
        <v>1470</v>
      </c>
      <c r="BY454" s="246" t="s">
        <v>5</v>
      </c>
      <c r="BZ454" s="8">
        <v>5.5102373474988289</v>
      </c>
      <c r="CA454" s="8">
        <v>11</v>
      </c>
      <c r="CB454" s="8"/>
      <c r="CC454" s="59" t="s">
        <v>5721</v>
      </c>
      <c r="CD454" s="59"/>
      <c r="CE454" s="555">
        <v>110.18241164459023</v>
      </c>
      <c r="CF454" s="555">
        <v>80.997963840491749</v>
      </c>
      <c r="CG454" s="555"/>
      <c r="CH454" s="555"/>
      <c r="CI454" s="408"/>
      <c r="CJ454" s="408"/>
      <c r="CK454" s="7"/>
      <c r="CL454" s="8"/>
      <c r="CM454" s="8"/>
      <c r="CN454" s="8"/>
    </row>
    <row r="455" spans="1:92" x14ac:dyDescent="0.45">
      <c r="A455" s="9">
        <v>418</v>
      </c>
      <c r="B455" s="9" t="s">
        <v>623</v>
      </c>
      <c r="C455" s="244" t="s">
        <v>1805</v>
      </c>
      <c r="D455" s="63"/>
      <c r="E455" s="246" t="s">
        <v>1900</v>
      </c>
      <c r="F455" s="57" t="s">
        <v>1901</v>
      </c>
      <c r="G455" s="224"/>
      <c r="H455" s="9"/>
      <c r="I455" s="60">
        <v>116.17410146962798</v>
      </c>
      <c r="J455" s="60">
        <v>64.804600819792483</v>
      </c>
      <c r="K455" s="60">
        <v>127.23830160959255</v>
      </c>
      <c r="L455" s="47">
        <v>1054.9240023909376</v>
      </c>
      <c r="M455" s="47">
        <v>971.75179228110733</v>
      </c>
      <c r="N455" s="47">
        <v>909.96081602847448</v>
      </c>
      <c r="O455" s="59">
        <v>7.7292907053343223</v>
      </c>
      <c r="P455" s="59">
        <v>89.2123716701593</v>
      </c>
      <c r="Q455" s="59">
        <v>51.087129292354255</v>
      </c>
      <c r="R455" s="58"/>
      <c r="S455" s="13" t="s">
        <v>290</v>
      </c>
      <c r="T455" s="8">
        <v>5.6469640587851195</v>
      </c>
      <c r="U455" s="71" t="s">
        <v>121</v>
      </c>
      <c r="V455" s="8">
        <v>8.9704460881776793</v>
      </c>
      <c r="W455" s="13" t="s">
        <v>290</v>
      </c>
      <c r="X455" s="8">
        <v>12.5</v>
      </c>
      <c r="Y455" s="244" t="s">
        <v>237</v>
      </c>
      <c r="Z455" s="8">
        <v>49.793122617243753</v>
      </c>
      <c r="AA455" s="244" t="s">
        <v>237</v>
      </c>
      <c r="AB455" s="8">
        <v>15.560350817888672</v>
      </c>
      <c r="AC455" s="71" t="s">
        <v>121</v>
      </c>
      <c r="AD455" s="71" t="s">
        <v>237</v>
      </c>
      <c r="AE455" s="8">
        <v>11.542116226601483</v>
      </c>
      <c r="AF455" s="8">
        <v>8.1999999999999993</v>
      </c>
      <c r="AG455" s="62" t="s">
        <v>290</v>
      </c>
      <c r="AH455" s="244" t="s">
        <v>237</v>
      </c>
      <c r="AI455" s="8">
        <v>10.837214293217965</v>
      </c>
      <c r="AJ455" s="8">
        <v>7.2</v>
      </c>
      <c r="AK455" s="71" t="s">
        <v>121</v>
      </c>
      <c r="AL455" s="71" t="s">
        <v>1505</v>
      </c>
      <c r="AM455" s="8">
        <v>10.494690060234577</v>
      </c>
      <c r="AN455" s="8">
        <v>5.9333333333333336</v>
      </c>
      <c r="AO455" s="71" t="s">
        <v>121</v>
      </c>
      <c r="AP455" s="62" t="s">
        <v>120</v>
      </c>
      <c r="AQ455" s="8">
        <v>10.346725754073949</v>
      </c>
      <c r="AR455" s="8">
        <v>7.8</v>
      </c>
      <c r="AS455" s="13" t="s">
        <v>290</v>
      </c>
      <c r="AT455" s="71" t="s">
        <v>1505</v>
      </c>
      <c r="AU455" s="8">
        <v>9.7196622011550549</v>
      </c>
      <c r="AV455" s="8">
        <v>5.2666666666666666</v>
      </c>
      <c r="AW455" s="58"/>
      <c r="AX455" s="13" t="s">
        <v>290</v>
      </c>
      <c r="AY455" s="8">
        <v>4.7756582977629094</v>
      </c>
      <c r="AZ455" s="71" t="s">
        <v>121</v>
      </c>
      <c r="BA455" s="8">
        <v>3.7184739743892949</v>
      </c>
      <c r="BB455" s="62" t="s">
        <v>290</v>
      </c>
      <c r="BC455" s="8">
        <v>3.5</v>
      </c>
      <c r="BD455" s="71" t="s">
        <v>237</v>
      </c>
      <c r="BE455" s="8">
        <v>64.431059402416878</v>
      </c>
      <c r="BF455" s="244" t="s">
        <v>237</v>
      </c>
      <c r="BG455" s="8">
        <v>1.0738509900402813</v>
      </c>
      <c r="BH455" s="244" t="s">
        <v>121</v>
      </c>
      <c r="BI455" s="244" t="s">
        <v>237</v>
      </c>
      <c r="BJ455" s="8">
        <v>6.6095494709620368</v>
      </c>
      <c r="BK455" s="8">
        <v>21</v>
      </c>
      <c r="BL455" s="244" t="s">
        <v>121</v>
      </c>
      <c r="BM455" s="244" t="s">
        <v>1505</v>
      </c>
      <c r="BN455" s="8">
        <v>6.0971387019799277</v>
      </c>
      <c r="BO455" s="8">
        <v>16</v>
      </c>
      <c r="BP455" s="244" t="s">
        <v>121</v>
      </c>
      <c r="BQ455" s="13" t="s">
        <v>120</v>
      </c>
      <c r="BR455" s="8">
        <v>5.9213752984633787</v>
      </c>
      <c r="BS455" s="8">
        <v>19.333333333333332</v>
      </c>
      <c r="BT455" s="13" t="s">
        <v>290</v>
      </c>
      <c r="BU455" s="244" t="s">
        <v>237</v>
      </c>
      <c r="BV455" s="8">
        <v>5.8075347534070296</v>
      </c>
      <c r="BW455" s="8">
        <v>18.142857142857142</v>
      </c>
      <c r="BX455" s="13" t="s">
        <v>290</v>
      </c>
      <c r="BY455" s="244" t="s">
        <v>1505</v>
      </c>
      <c r="BZ455" s="8">
        <v>5.2303545434041938</v>
      </c>
      <c r="CA455" s="8">
        <v>13.857142857142858</v>
      </c>
      <c r="CB455" s="8"/>
      <c r="CC455" s="59" t="s">
        <v>5722</v>
      </c>
      <c r="CD455" s="59"/>
      <c r="CE455" s="555">
        <v>51.087129292354255</v>
      </c>
      <c r="CF455" s="555">
        <v>34.913111241507139</v>
      </c>
      <c r="CG455" s="555"/>
      <c r="CH455" s="555"/>
      <c r="CI455" s="408"/>
      <c r="CJ455" s="408"/>
      <c r="CK455" s="7"/>
      <c r="CL455" s="8"/>
      <c r="CM455" s="8"/>
      <c r="CN455" s="8"/>
    </row>
    <row r="456" spans="1:92" x14ac:dyDescent="0.45">
      <c r="A456" s="9">
        <v>419</v>
      </c>
      <c r="B456" s="9" t="s">
        <v>122</v>
      </c>
      <c r="C456" s="244" t="s">
        <v>1805</v>
      </c>
      <c r="D456" s="63"/>
      <c r="E456" s="246" t="s">
        <v>1900</v>
      </c>
      <c r="F456" s="57" t="s">
        <v>1901</v>
      </c>
      <c r="G456" s="224"/>
      <c r="H456" s="9"/>
      <c r="I456" s="60">
        <v>186.51080235940276</v>
      </c>
      <c r="J456" s="60">
        <v>101.94870128967354</v>
      </c>
      <c r="K456" s="60">
        <v>168.33390212946097</v>
      </c>
      <c r="L456" s="47">
        <v>2443.3216019714982</v>
      </c>
      <c r="M456" s="47">
        <v>2171.8918018535201</v>
      </c>
      <c r="N456" s="47">
        <v>1976.6247410376757</v>
      </c>
      <c r="O456" s="59">
        <v>15.54281228937427</v>
      </c>
      <c r="P456" s="59">
        <v>325.3296509529697</v>
      </c>
      <c r="Q456" s="59">
        <v>193.8253093366603</v>
      </c>
      <c r="R456" s="58"/>
      <c r="S456" s="71" t="s">
        <v>206</v>
      </c>
      <c r="T456" s="8">
        <v>18.905037026502665</v>
      </c>
      <c r="U456" s="71" t="s">
        <v>206</v>
      </c>
      <c r="V456" s="8">
        <v>15.754197522085555</v>
      </c>
      <c r="W456" s="71" t="s">
        <v>121</v>
      </c>
      <c r="X456" s="8">
        <v>10</v>
      </c>
      <c r="Y456" s="244" t="s">
        <v>197</v>
      </c>
      <c r="Z456" s="8">
        <v>146.47842584033415</v>
      </c>
      <c r="AA456" s="244" t="s">
        <v>197</v>
      </c>
      <c r="AB456" s="8">
        <v>44.387401769798231</v>
      </c>
      <c r="AC456" s="71" t="s">
        <v>121</v>
      </c>
      <c r="AD456" s="71" t="s">
        <v>197</v>
      </c>
      <c r="AE456" s="8">
        <v>20.931196034283893</v>
      </c>
      <c r="AF456" s="8">
        <v>13.3</v>
      </c>
      <c r="AG456" s="244" t="s">
        <v>206</v>
      </c>
      <c r="AH456" s="244" t="s">
        <v>197</v>
      </c>
      <c r="AI456" s="8">
        <v>20.753645882797294</v>
      </c>
      <c r="AJ456" s="8">
        <v>18.899999999999999</v>
      </c>
      <c r="AK456" s="71" t="s">
        <v>206</v>
      </c>
      <c r="AL456" s="71" t="s">
        <v>1505</v>
      </c>
      <c r="AM456" s="8">
        <v>17.1222242430877</v>
      </c>
      <c r="AN456" s="8">
        <v>7.6000000000000005</v>
      </c>
      <c r="AO456" s="71" t="s">
        <v>206</v>
      </c>
      <c r="AP456" s="62" t="s">
        <v>120</v>
      </c>
      <c r="AQ456" s="8">
        <v>17.000943895481797</v>
      </c>
      <c r="AR456" s="8">
        <v>10.299999999999999</v>
      </c>
      <c r="AS456" s="71" t="s">
        <v>121</v>
      </c>
      <c r="AT456" s="71" t="s">
        <v>1505</v>
      </c>
      <c r="AU456" s="8">
        <v>16.066305130716731</v>
      </c>
      <c r="AV456" s="8">
        <v>5.9333333333333336</v>
      </c>
      <c r="AW456" s="58"/>
      <c r="AX456" s="71" t="s">
        <v>206</v>
      </c>
      <c r="AY456" s="8">
        <v>18.457411100840098</v>
      </c>
      <c r="AZ456" s="71" t="s">
        <v>206</v>
      </c>
      <c r="BA456" s="8">
        <v>6.1524703669466989</v>
      </c>
      <c r="BB456" s="244" t="s">
        <v>121</v>
      </c>
      <c r="BC456" s="8">
        <v>3</v>
      </c>
      <c r="BD456" s="71" t="s">
        <v>197</v>
      </c>
      <c r="BE456" s="8">
        <v>190.12195359243441</v>
      </c>
      <c r="BF456" s="244" t="s">
        <v>197</v>
      </c>
      <c r="BG456" s="8">
        <v>2.5349593812324587</v>
      </c>
      <c r="BH456" s="244" t="s">
        <v>121</v>
      </c>
      <c r="BI456" s="244" t="s">
        <v>197</v>
      </c>
      <c r="BJ456" s="8">
        <v>12.47041434510327</v>
      </c>
      <c r="BK456" s="8">
        <v>26</v>
      </c>
      <c r="BL456" s="244" t="s">
        <v>206</v>
      </c>
      <c r="BM456" s="244" t="s">
        <v>197</v>
      </c>
      <c r="BN456" s="8">
        <v>12.469019147220955</v>
      </c>
      <c r="BO456" s="8">
        <v>29.125</v>
      </c>
      <c r="BP456" s="244" t="s">
        <v>206</v>
      </c>
      <c r="BQ456" s="71" t="s">
        <v>1505</v>
      </c>
      <c r="BR456" s="8">
        <v>9.5266142137273242</v>
      </c>
      <c r="BS456" s="8">
        <v>17.875</v>
      </c>
      <c r="BT456" s="71" t="s">
        <v>206</v>
      </c>
      <c r="BU456" s="62" t="s">
        <v>120</v>
      </c>
      <c r="BV456" s="8">
        <v>9.2778688665175828</v>
      </c>
      <c r="BW456" s="8">
        <v>21.625</v>
      </c>
      <c r="BX456" s="71" t="s">
        <v>121</v>
      </c>
      <c r="BY456" s="244" t="s">
        <v>1505</v>
      </c>
      <c r="BZ456" s="8">
        <v>9.183161453518796</v>
      </c>
      <c r="CA456" s="8">
        <v>16</v>
      </c>
      <c r="CB456" s="8"/>
      <c r="CC456" s="59" t="s">
        <v>4817</v>
      </c>
      <c r="CD456" s="59" t="s">
        <v>4818</v>
      </c>
      <c r="CE456" s="555">
        <v>100.05700254341953</v>
      </c>
      <c r="CF456" s="555">
        <v>90.422195984147677</v>
      </c>
      <c r="CG456" s="555" t="s">
        <v>4816</v>
      </c>
      <c r="CH456" s="555"/>
      <c r="CI456" s="408">
        <v>193.8253093366603</v>
      </c>
      <c r="CJ456" s="408">
        <v>151.38258170005744</v>
      </c>
      <c r="CK456" s="7"/>
      <c r="CL456" s="8"/>
      <c r="CM456" s="8"/>
      <c r="CN456" s="8"/>
    </row>
    <row r="457" spans="1:92" x14ac:dyDescent="0.45">
      <c r="A457" s="9">
        <v>420</v>
      </c>
      <c r="B457" s="9" t="s">
        <v>620</v>
      </c>
      <c r="C457" s="77" t="s">
        <v>1803</v>
      </c>
      <c r="D457" s="63"/>
      <c r="E457" s="61" t="s">
        <v>1964</v>
      </c>
      <c r="F457" s="78" t="s">
        <v>1965</v>
      </c>
      <c r="G457" s="224"/>
      <c r="H457" s="9"/>
      <c r="I457" s="60">
        <v>97.206901229688725</v>
      </c>
      <c r="J457" s="60">
        <v>84.562101069729209</v>
      </c>
      <c r="K457" s="60">
        <v>113.01290142963811</v>
      </c>
      <c r="L457" s="47">
        <v>950.27432160645606</v>
      </c>
      <c r="M457" s="47">
        <v>952.06644560577183</v>
      </c>
      <c r="N457" s="47">
        <v>953.50257793368814</v>
      </c>
      <c r="O457" s="59">
        <v>8.8104843525830088</v>
      </c>
      <c r="P457" s="59">
        <v>93.530986889766538</v>
      </c>
      <c r="Q457" s="59">
        <v>59.668381382616076</v>
      </c>
      <c r="R457" s="58"/>
      <c r="S457" s="70" t="s">
        <v>3536</v>
      </c>
      <c r="T457" s="8">
        <v>5.6659312590250588</v>
      </c>
      <c r="U457" s="13" t="s">
        <v>127</v>
      </c>
      <c r="V457" s="8">
        <v>6.8603450614844359</v>
      </c>
      <c r="W457" s="70" t="s">
        <v>3536</v>
      </c>
      <c r="X457" s="8">
        <v>12.727</v>
      </c>
      <c r="Y457" s="77" t="s">
        <v>103</v>
      </c>
      <c r="Z457" s="8">
        <v>65.15655481159456</v>
      </c>
      <c r="AA457" s="77" t="s">
        <v>103</v>
      </c>
      <c r="AB457" s="8">
        <v>25.060213389074828</v>
      </c>
      <c r="AC457" s="13" t="s">
        <v>127</v>
      </c>
      <c r="AD457" s="70" t="s">
        <v>103</v>
      </c>
      <c r="AE457" s="8">
        <v>10.615873446542771</v>
      </c>
      <c r="AF457" s="8">
        <v>12.6</v>
      </c>
      <c r="AG457" s="62" t="s">
        <v>127</v>
      </c>
      <c r="AH457" s="77" t="s">
        <v>263</v>
      </c>
      <c r="AI457" s="8">
        <v>10.296827167621853</v>
      </c>
      <c r="AJ457" s="8">
        <v>5.4333333333333336</v>
      </c>
      <c r="AK457" s="13" t="s">
        <v>127</v>
      </c>
      <c r="AL457" s="12" t="s">
        <v>63</v>
      </c>
      <c r="AM457" s="8">
        <v>9.8711971673254748</v>
      </c>
      <c r="AN457" s="8">
        <v>8.5</v>
      </c>
      <c r="AO457" s="70" t="s">
        <v>3536</v>
      </c>
      <c r="AP457" s="77" t="s">
        <v>263</v>
      </c>
      <c r="AQ457" s="8">
        <v>9.8682178453380001</v>
      </c>
      <c r="AR457" s="8">
        <v>4.7190476190476192</v>
      </c>
      <c r="AS457" s="70" t="s">
        <v>3536</v>
      </c>
      <c r="AT457" s="70" t="s">
        <v>103</v>
      </c>
      <c r="AU457" s="8">
        <v>9.691579375771493</v>
      </c>
      <c r="AV457" s="8">
        <v>11.4</v>
      </c>
      <c r="AW457" s="58"/>
      <c r="AX457" s="70" t="s">
        <v>3536</v>
      </c>
      <c r="AY457" s="8">
        <v>4.7910691479578604</v>
      </c>
      <c r="AZ457" s="13" t="s">
        <v>127</v>
      </c>
      <c r="BA457" s="8">
        <v>2.8955345739789302</v>
      </c>
      <c r="BB457" s="77" t="s">
        <v>3536</v>
      </c>
      <c r="BC457" s="8">
        <v>4.3333333333333002</v>
      </c>
      <c r="BD457" s="70" t="s">
        <v>103</v>
      </c>
      <c r="BE457" s="8">
        <v>84.403521255072931</v>
      </c>
      <c r="BF457" s="77" t="s">
        <v>103</v>
      </c>
      <c r="BG457" s="8">
        <v>1.2985157116165067</v>
      </c>
      <c r="BH457" s="77" t="s">
        <v>3536</v>
      </c>
      <c r="BI457" s="77" t="s">
        <v>103</v>
      </c>
      <c r="BJ457" s="8">
        <v>6.77242918717889</v>
      </c>
      <c r="BK457" s="8">
        <v>16</v>
      </c>
      <c r="BL457" s="77" t="s">
        <v>3536</v>
      </c>
      <c r="BM457" s="77" t="s">
        <v>263</v>
      </c>
      <c r="BN457" s="8">
        <v>5.6147793539570561</v>
      </c>
      <c r="BO457" s="8">
        <v>10.230769230769232</v>
      </c>
      <c r="BP457" s="77" t="s">
        <v>3536</v>
      </c>
      <c r="BQ457" s="12" t="s">
        <v>63</v>
      </c>
      <c r="BR457" s="8">
        <v>5.6139595842466683</v>
      </c>
      <c r="BS457" s="8">
        <v>17.153846153846153</v>
      </c>
      <c r="BT457" s="13" t="s">
        <v>127</v>
      </c>
      <c r="BU457" s="77" t="s">
        <v>103</v>
      </c>
      <c r="BV457" s="8">
        <v>5.3286088032653183</v>
      </c>
      <c r="BW457" s="8">
        <v>33.5</v>
      </c>
      <c r="BX457" s="13" t="s">
        <v>127</v>
      </c>
      <c r="BY457" s="77" t="s">
        <v>263</v>
      </c>
      <c r="BZ457" s="8">
        <v>4.7910691479578604</v>
      </c>
      <c r="CA457" s="8">
        <v>21</v>
      </c>
      <c r="CB457" s="8"/>
      <c r="CC457" s="59"/>
      <c r="CD457" s="59"/>
      <c r="CE457" s="555"/>
      <c r="CF457" s="555"/>
      <c r="CG457" s="555"/>
      <c r="CH457" s="555"/>
      <c r="CI457" s="408"/>
      <c r="CJ457" s="408"/>
      <c r="CK457" s="7"/>
      <c r="CL457" s="8"/>
      <c r="CM457" s="8"/>
      <c r="CN457" s="8"/>
    </row>
    <row r="458" spans="1:92" x14ac:dyDescent="0.45">
      <c r="A458" s="9">
        <v>421</v>
      </c>
      <c r="B458" s="9" t="s">
        <v>617</v>
      </c>
      <c r="C458" s="77" t="s">
        <v>1803</v>
      </c>
      <c r="D458" s="63"/>
      <c r="E458" s="61" t="s">
        <v>1964</v>
      </c>
      <c r="F458" s="78" t="s">
        <v>1965</v>
      </c>
      <c r="G458" s="224"/>
      <c r="H458" s="9"/>
      <c r="I458" s="60">
        <v>146.20550184953183</v>
      </c>
      <c r="J458" s="60">
        <v>132.77040167957483</v>
      </c>
      <c r="K458" s="60">
        <v>147.78610186952676</v>
      </c>
      <c r="L458" s="47">
        <v>2048.0056357183812</v>
      </c>
      <c r="M458" s="47">
        <v>2018.981716036132</v>
      </c>
      <c r="N458" s="47">
        <v>1996.0590124729806</v>
      </c>
      <c r="O458" s="59">
        <v>17.229660148216265</v>
      </c>
      <c r="P458" s="59">
        <v>298.6725907975802</v>
      </c>
      <c r="Q458" s="59">
        <v>188.84162772983103</v>
      </c>
      <c r="R458" s="58"/>
      <c r="S458" s="70" t="s">
        <v>64</v>
      </c>
      <c r="T458" s="8">
        <v>12.404029144263482</v>
      </c>
      <c r="U458" s="70" t="s">
        <v>64</v>
      </c>
      <c r="V458" s="8">
        <v>12.404029144263482</v>
      </c>
      <c r="W458" s="70" t="s">
        <v>3536</v>
      </c>
      <c r="X458" s="8">
        <v>12.727</v>
      </c>
      <c r="Y458" s="77" t="s">
        <v>9</v>
      </c>
      <c r="Z458" s="8">
        <v>158.90194199749436</v>
      </c>
      <c r="AA458" s="77" t="s">
        <v>9</v>
      </c>
      <c r="AB458" s="8">
        <v>32.428967754590687</v>
      </c>
      <c r="AC458" s="70" t="s">
        <v>64</v>
      </c>
      <c r="AD458" s="70" t="s">
        <v>9</v>
      </c>
      <c r="AE458" s="8">
        <v>17.334792922685761</v>
      </c>
      <c r="AF458" s="8">
        <v>19.899999999999999</v>
      </c>
      <c r="AG458" s="77" t="s">
        <v>3536</v>
      </c>
      <c r="AH458" s="77" t="s">
        <v>9</v>
      </c>
      <c r="AI458" s="8">
        <v>16.280646329030262</v>
      </c>
      <c r="AJ458" s="8">
        <v>13.700000000000001</v>
      </c>
      <c r="AK458" s="70" t="s">
        <v>64</v>
      </c>
      <c r="AL458" s="13" t="s">
        <v>112</v>
      </c>
      <c r="AM458" s="8">
        <v>15.782689550590483</v>
      </c>
      <c r="AN458" s="8">
        <v>18.8</v>
      </c>
      <c r="AO458" s="70" t="s">
        <v>64</v>
      </c>
      <c r="AP458" s="63" t="s">
        <v>63</v>
      </c>
      <c r="AQ458" s="8">
        <v>15.287526358208533</v>
      </c>
      <c r="AR458" s="8">
        <v>10.642857142857142</v>
      </c>
      <c r="AS458" s="70" t="s">
        <v>3536</v>
      </c>
      <c r="AT458" s="13" t="s">
        <v>112</v>
      </c>
      <c r="AU458" s="8">
        <v>13.872780880743575</v>
      </c>
      <c r="AV458" s="8">
        <v>12.600000000000001</v>
      </c>
      <c r="AW458" s="58"/>
      <c r="AX458" s="70" t="s">
        <v>64</v>
      </c>
      <c r="AY458" s="8">
        <v>13.544432058689832</v>
      </c>
      <c r="AZ458" s="70" t="s">
        <v>64</v>
      </c>
      <c r="BA458" s="8">
        <v>6.7722160293449161</v>
      </c>
      <c r="BB458" s="77" t="s">
        <v>3536</v>
      </c>
      <c r="BC458" s="8">
        <v>4.3333333333333002</v>
      </c>
      <c r="BD458" s="70" t="s">
        <v>9</v>
      </c>
      <c r="BE458" s="8">
        <v>172.06043716395226</v>
      </c>
      <c r="BF458" s="77" t="s">
        <v>9</v>
      </c>
      <c r="BG458" s="8">
        <v>2.1507554645494031</v>
      </c>
      <c r="BH458" s="77" t="s">
        <v>3536</v>
      </c>
      <c r="BI458" s="77" t="s">
        <v>9</v>
      </c>
      <c r="BJ458" s="8">
        <v>10.960264224908768</v>
      </c>
      <c r="BK458" s="8">
        <v>19.461538461538463</v>
      </c>
      <c r="BL458" s="77" t="s">
        <v>64</v>
      </c>
      <c r="BM458" s="77" t="s">
        <v>9</v>
      </c>
      <c r="BN458" s="8">
        <v>10.803636057018267</v>
      </c>
      <c r="BO458" s="8">
        <v>41</v>
      </c>
      <c r="BP458" s="77" t="s">
        <v>64</v>
      </c>
      <c r="BQ458" s="13" t="s">
        <v>112</v>
      </c>
      <c r="BR458" s="8">
        <v>10.108268426270492</v>
      </c>
      <c r="BS458" s="8">
        <v>41</v>
      </c>
      <c r="BT458" s="70" t="s">
        <v>64</v>
      </c>
      <c r="BU458" s="63" t="s">
        <v>63</v>
      </c>
      <c r="BV458" s="8">
        <v>9.515680412485759</v>
      </c>
      <c r="BW458" s="8">
        <v>36</v>
      </c>
      <c r="BX458" s="70" t="s">
        <v>3536</v>
      </c>
      <c r="BY458" s="62" t="s">
        <v>112</v>
      </c>
      <c r="BZ458" s="8">
        <v>9.4953197696180052</v>
      </c>
      <c r="CA458" s="8">
        <v>19.461538461538463</v>
      </c>
      <c r="CB458" s="8"/>
      <c r="CC458" s="59" t="s">
        <v>4819</v>
      </c>
      <c r="CD458" s="59" t="s">
        <v>4820</v>
      </c>
      <c r="CE458" s="555">
        <v>125.81650042592547</v>
      </c>
      <c r="CF458" s="555">
        <v>114.01672250288966</v>
      </c>
      <c r="CG458" s="555" t="s">
        <v>5723</v>
      </c>
      <c r="CH458" s="555"/>
      <c r="CI458" s="408">
        <v>188.84162772983103</v>
      </c>
      <c r="CJ458" s="408">
        <v>147.10440163573926</v>
      </c>
      <c r="CK458" s="7"/>
      <c r="CL458" s="8"/>
      <c r="CM458" s="8"/>
      <c r="CN458" s="8"/>
    </row>
    <row r="459" spans="1:92" x14ac:dyDescent="0.45">
      <c r="A459" s="9">
        <v>421</v>
      </c>
      <c r="B459" s="9" t="s">
        <v>247</v>
      </c>
      <c r="C459" s="77" t="s">
        <v>1803</v>
      </c>
      <c r="D459" s="63"/>
      <c r="E459" s="61" t="s">
        <v>1964</v>
      </c>
      <c r="F459" s="78" t="s">
        <v>1965</v>
      </c>
      <c r="G459" s="224"/>
      <c r="H459" s="9"/>
      <c r="I459" s="60">
        <v>146.20550184953183</v>
      </c>
      <c r="J459" s="60">
        <v>132.77040167957483</v>
      </c>
      <c r="K459" s="60">
        <v>147.78610186952676</v>
      </c>
      <c r="L459" s="47">
        <v>2048.0056357183812</v>
      </c>
      <c r="M459" s="47">
        <v>2018.981716036132</v>
      </c>
      <c r="N459" s="47">
        <v>1996.0590124729806</v>
      </c>
      <c r="O459" s="59">
        <v>17.229660148216265</v>
      </c>
      <c r="P459" s="59">
        <v>298.6725907975802</v>
      </c>
      <c r="Q459" s="59">
        <v>188.84162772983103</v>
      </c>
      <c r="R459" s="58"/>
      <c r="S459" s="70" t="s">
        <v>64</v>
      </c>
      <c r="T459" s="8">
        <v>12.404029144263482</v>
      </c>
      <c r="U459" s="70" t="s">
        <v>64</v>
      </c>
      <c r="V459" s="8">
        <v>12.404029144263482</v>
      </c>
      <c r="W459" s="70" t="s">
        <v>3536</v>
      </c>
      <c r="X459" s="8">
        <v>12.727</v>
      </c>
      <c r="Y459" s="77" t="s">
        <v>9</v>
      </c>
      <c r="Z459" s="8">
        <v>158.90194199749436</v>
      </c>
      <c r="AA459" s="77" t="s">
        <v>9</v>
      </c>
      <c r="AB459" s="8">
        <v>32.428967754590687</v>
      </c>
      <c r="AC459" s="70" t="s">
        <v>64</v>
      </c>
      <c r="AD459" s="70" t="s">
        <v>9</v>
      </c>
      <c r="AE459" s="8">
        <v>17.334792922685761</v>
      </c>
      <c r="AF459" s="8">
        <v>19.899999999999999</v>
      </c>
      <c r="AG459" s="77" t="s">
        <v>64</v>
      </c>
      <c r="AH459" s="73" t="s">
        <v>137</v>
      </c>
      <c r="AI459" s="8">
        <v>16.336059701185619</v>
      </c>
      <c r="AJ459" s="8">
        <v>6.3619047619047624</v>
      </c>
      <c r="AK459" s="70" t="s">
        <v>3536</v>
      </c>
      <c r="AL459" s="70" t="s">
        <v>9</v>
      </c>
      <c r="AM459" s="8">
        <v>16.280646329030262</v>
      </c>
      <c r="AN459" s="8">
        <v>13.700000000000001</v>
      </c>
      <c r="AO459" s="70" t="s">
        <v>64</v>
      </c>
      <c r="AP459" s="62" t="s">
        <v>112</v>
      </c>
      <c r="AQ459" s="8">
        <v>15.782689550590483</v>
      </c>
      <c r="AR459" s="8">
        <v>18.8</v>
      </c>
      <c r="AS459" s="70" t="s">
        <v>64</v>
      </c>
      <c r="AT459" s="12" t="s">
        <v>63</v>
      </c>
      <c r="AU459" s="8">
        <v>15.287526358208533</v>
      </c>
      <c r="AV459" s="8">
        <v>10.642857142857142</v>
      </c>
      <c r="AW459" s="58"/>
      <c r="AX459" s="70" t="s">
        <v>64</v>
      </c>
      <c r="AY459" s="8">
        <v>13.544432058689832</v>
      </c>
      <c r="AZ459" s="70" t="s">
        <v>64</v>
      </c>
      <c r="BA459" s="8">
        <v>6.7722160293449161</v>
      </c>
      <c r="BB459" s="77" t="s">
        <v>3536</v>
      </c>
      <c r="BC459" s="8">
        <v>4.3333333333333002</v>
      </c>
      <c r="BD459" s="70" t="s">
        <v>9</v>
      </c>
      <c r="BE459" s="8">
        <v>172.06043716395226</v>
      </c>
      <c r="BF459" s="77" t="s">
        <v>9</v>
      </c>
      <c r="BG459" s="8">
        <v>2.1507554645494031</v>
      </c>
      <c r="BH459" s="77" t="s">
        <v>3536</v>
      </c>
      <c r="BI459" s="77" t="s">
        <v>9</v>
      </c>
      <c r="BJ459" s="8">
        <v>10.960264224908768</v>
      </c>
      <c r="BK459" s="8">
        <v>19.461538461538463</v>
      </c>
      <c r="BL459" s="77" t="s">
        <v>64</v>
      </c>
      <c r="BM459" s="77" t="s">
        <v>9</v>
      </c>
      <c r="BN459" s="8">
        <v>10.803636057018267</v>
      </c>
      <c r="BO459" s="8">
        <v>41</v>
      </c>
      <c r="BP459" s="77" t="s">
        <v>64</v>
      </c>
      <c r="BQ459" s="13" t="s">
        <v>112</v>
      </c>
      <c r="BR459" s="8">
        <v>10.108268426270492</v>
      </c>
      <c r="BS459" s="8">
        <v>41</v>
      </c>
      <c r="BT459" s="70" t="s">
        <v>64</v>
      </c>
      <c r="BU459" s="73" t="s">
        <v>137</v>
      </c>
      <c r="BV459" s="8">
        <v>9.5423743910731602</v>
      </c>
      <c r="BW459" s="8">
        <v>18.5</v>
      </c>
      <c r="BX459" s="70" t="s">
        <v>64</v>
      </c>
      <c r="BY459" s="63" t="s">
        <v>63</v>
      </c>
      <c r="BZ459" s="8">
        <v>9.515680412485759</v>
      </c>
      <c r="CA459" s="8">
        <v>36</v>
      </c>
      <c r="CB459" s="8"/>
      <c r="CC459" s="59" t="s">
        <v>4819</v>
      </c>
      <c r="CD459" s="59" t="s">
        <v>4820</v>
      </c>
      <c r="CE459" s="555">
        <v>125.81650042592547</v>
      </c>
      <c r="CF459" s="555">
        <v>114.01672250288966</v>
      </c>
      <c r="CG459" s="555" t="s">
        <v>5723</v>
      </c>
      <c r="CH459" s="555"/>
      <c r="CI459" s="408">
        <v>188.84162772983103</v>
      </c>
      <c r="CJ459" s="408">
        <v>147.10440163573926</v>
      </c>
      <c r="CK459" s="7"/>
      <c r="CL459" s="8"/>
      <c r="CM459" s="8"/>
      <c r="CN459" s="8"/>
    </row>
    <row r="460" spans="1:92" x14ac:dyDescent="0.45">
      <c r="A460" s="9">
        <v>422</v>
      </c>
      <c r="B460" s="9" t="s">
        <v>613</v>
      </c>
      <c r="C460" s="244" t="s">
        <v>1805</v>
      </c>
      <c r="D460" s="63"/>
      <c r="E460" s="246" t="s">
        <v>1900</v>
      </c>
      <c r="F460" s="57" t="s">
        <v>1901</v>
      </c>
      <c r="G460" s="224"/>
      <c r="H460" s="9"/>
      <c r="I460" s="60">
        <v>93.25540117970138</v>
      </c>
      <c r="J460" s="60">
        <v>94.836001199696312</v>
      </c>
      <c r="K460" s="60">
        <v>156.47940197949893</v>
      </c>
      <c r="L460" s="47">
        <v>1136.0284306720105</v>
      </c>
      <c r="M460" s="47">
        <v>1241.8513219159431</v>
      </c>
      <c r="N460" s="47">
        <v>1333.5641958477145</v>
      </c>
      <c r="O460" s="59">
        <v>13.512906198682945</v>
      </c>
      <c r="P460" s="59">
        <v>118.63141500140595</v>
      </c>
      <c r="Q460" s="59">
        <v>67.842979748182543</v>
      </c>
      <c r="R460" s="58"/>
      <c r="S460" s="69" t="s">
        <v>3660</v>
      </c>
      <c r="T460" s="8">
        <v>9.3929861061731241</v>
      </c>
      <c r="U460" s="69" t="s">
        <v>80</v>
      </c>
      <c r="V460" s="8">
        <v>6.7092757901236606</v>
      </c>
      <c r="W460" s="69" t="s">
        <v>3564</v>
      </c>
      <c r="X460" s="8">
        <v>10</v>
      </c>
      <c r="Y460" s="244" t="s">
        <v>237</v>
      </c>
      <c r="Z460" s="8">
        <v>40.16726849547458</v>
      </c>
      <c r="AA460" s="62" t="s">
        <v>1466</v>
      </c>
      <c r="AB460" s="8">
        <v>12.796763313118603</v>
      </c>
      <c r="AC460" s="69" t="s">
        <v>80</v>
      </c>
      <c r="AD460" s="71" t="s">
        <v>237</v>
      </c>
      <c r="AE460" s="8">
        <v>8.7791192551139403</v>
      </c>
      <c r="AF460" s="8">
        <v>9.0333333333333332</v>
      </c>
      <c r="AG460" s="244" t="s">
        <v>1485</v>
      </c>
      <c r="AH460" s="244" t="s">
        <v>237</v>
      </c>
      <c r="AI460" s="8">
        <v>8.7167344125266251</v>
      </c>
      <c r="AJ460" s="8">
        <v>8.2000000000000011</v>
      </c>
      <c r="AK460" s="69" t="s">
        <v>80</v>
      </c>
      <c r="AL460" s="13" t="s">
        <v>1466</v>
      </c>
      <c r="AM460" s="8">
        <v>8.7072803322198897</v>
      </c>
      <c r="AN460" s="8">
        <v>5.7888888888888888</v>
      </c>
      <c r="AO460" s="71" t="s">
        <v>1485</v>
      </c>
      <c r="AP460" s="62" t="s">
        <v>1466</v>
      </c>
      <c r="AQ460" s="8">
        <v>8.6344877872142369</v>
      </c>
      <c r="AR460" s="8">
        <v>5.2333333333333334</v>
      </c>
      <c r="AS460" s="69" t="s">
        <v>80</v>
      </c>
      <c r="AT460" s="69" t="s">
        <v>99</v>
      </c>
      <c r="AU460" s="8">
        <v>8.5212167068956735</v>
      </c>
      <c r="AV460" s="8">
        <v>6.1888888888888891</v>
      </c>
      <c r="AW460" s="58"/>
      <c r="AX460" s="69" t="s">
        <v>80</v>
      </c>
      <c r="AY460" s="8">
        <v>7.6677611843486488</v>
      </c>
      <c r="AZ460" s="69" t="s">
        <v>80</v>
      </c>
      <c r="BA460" s="8">
        <v>2.5559203947828828</v>
      </c>
      <c r="BB460" s="78" t="s">
        <v>3616</v>
      </c>
      <c r="BC460" s="8">
        <v>2.6666666666666998</v>
      </c>
      <c r="BD460" s="71" t="s">
        <v>237</v>
      </c>
      <c r="BE460" s="8">
        <v>51.917449044116957</v>
      </c>
      <c r="BF460" s="62" t="s">
        <v>1466</v>
      </c>
      <c r="BG460" s="8">
        <v>1.0677030417166726</v>
      </c>
      <c r="BH460" s="78" t="s">
        <v>80</v>
      </c>
      <c r="BI460" s="62" t="s">
        <v>1466</v>
      </c>
      <c r="BJ460" s="8">
        <v>5.0206061339192125</v>
      </c>
      <c r="BK460" s="8">
        <v>14.125</v>
      </c>
      <c r="BL460" s="244" t="s">
        <v>1485</v>
      </c>
      <c r="BM460" s="62" t="s">
        <v>1466</v>
      </c>
      <c r="BN460" s="8">
        <v>4.9830563927362359</v>
      </c>
      <c r="BO460" s="8">
        <v>14.125</v>
      </c>
      <c r="BP460" s="78" t="s">
        <v>80</v>
      </c>
      <c r="BQ460" s="71" t="s">
        <v>237</v>
      </c>
      <c r="BR460" s="8">
        <v>4.6564109756056089</v>
      </c>
      <c r="BS460" s="8">
        <v>23.5</v>
      </c>
      <c r="BT460" s="69" t="s">
        <v>1504</v>
      </c>
      <c r="BU460" s="62" t="s">
        <v>1466</v>
      </c>
      <c r="BV460" s="8">
        <v>4.645108722089442</v>
      </c>
      <c r="BW460" s="8">
        <v>14.125</v>
      </c>
      <c r="BX460" s="50" t="s">
        <v>1486</v>
      </c>
      <c r="BY460" s="62" t="s">
        <v>1466</v>
      </c>
      <c r="BZ460" s="8">
        <v>4.645108722089442</v>
      </c>
      <c r="CA460" s="8">
        <v>14.125</v>
      </c>
      <c r="CB460" s="8"/>
      <c r="CC460" s="59" t="s">
        <v>5724</v>
      </c>
      <c r="CD460" s="59"/>
      <c r="CE460" s="555">
        <v>67.842979748182543</v>
      </c>
      <c r="CF460" s="555">
        <v>48.887920190685428</v>
      </c>
      <c r="CG460" s="555"/>
      <c r="CH460" s="555"/>
      <c r="CI460" s="408"/>
      <c r="CJ460" s="408"/>
      <c r="CK460" s="7"/>
      <c r="CL460" s="8"/>
      <c r="CM460" s="8"/>
      <c r="CN460" s="8"/>
    </row>
    <row r="461" spans="1:92" x14ac:dyDescent="0.45">
      <c r="A461" s="9">
        <v>422</v>
      </c>
      <c r="B461" s="9" t="s">
        <v>614</v>
      </c>
      <c r="C461" s="244" t="s">
        <v>1805</v>
      </c>
      <c r="D461" s="63"/>
      <c r="E461" s="246" t="s">
        <v>1900</v>
      </c>
      <c r="F461" s="57" t="s">
        <v>1901</v>
      </c>
      <c r="G461" s="224"/>
      <c r="H461" s="9"/>
      <c r="I461" s="60">
        <v>93.25540117970138</v>
      </c>
      <c r="J461" s="60">
        <v>94.836001199696312</v>
      </c>
      <c r="K461" s="60">
        <v>156.47940197949893</v>
      </c>
      <c r="L461" s="47">
        <v>1136.0284306720105</v>
      </c>
      <c r="M461" s="47">
        <v>1241.8513219159431</v>
      </c>
      <c r="N461" s="47">
        <v>1333.5641958477145</v>
      </c>
      <c r="O461" s="59">
        <v>13.512906198682945</v>
      </c>
      <c r="P461" s="59">
        <v>118.63141500140595</v>
      </c>
      <c r="Q461" s="59">
        <v>67.842979748182543</v>
      </c>
      <c r="R461" s="58"/>
      <c r="S461" s="69" t="s">
        <v>3660</v>
      </c>
      <c r="T461" s="8">
        <v>9.3929861061731241</v>
      </c>
      <c r="U461" s="69" t="s">
        <v>80</v>
      </c>
      <c r="V461" s="8">
        <v>6.7092757901236606</v>
      </c>
      <c r="W461" s="69" t="s">
        <v>3564</v>
      </c>
      <c r="X461" s="8">
        <v>10</v>
      </c>
      <c r="Y461" s="244" t="s">
        <v>237</v>
      </c>
      <c r="Z461" s="8">
        <v>40.16726849547458</v>
      </c>
      <c r="AA461" s="62" t="s">
        <v>1466</v>
      </c>
      <c r="AB461" s="8">
        <v>12.796763313118603</v>
      </c>
      <c r="AC461" s="69" t="s">
        <v>80</v>
      </c>
      <c r="AD461" s="71" t="s">
        <v>237</v>
      </c>
      <c r="AE461" s="8">
        <v>8.7791192551139403</v>
      </c>
      <c r="AF461" s="8">
        <v>9.0333333333333332</v>
      </c>
      <c r="AG461" s="244" t="s">
        <v>1485</v>
      </c>
      <c r="AH461" s="244" t="s">
        <v>237</v>
      </c>
      <c r="AI461" s="8">
        <v>8.7167344125266251</v>
      </c>
      <c r="AJ461" s="8">
        <v>8.2000000000000011</v>
      </c>
      <c r="AK461" s="69" t="s">
        <v>80</v>
      </c>
      <c r="AL461" s="13" t="s">
        <v>1466</v>
      </c>
      <c r="AM461" s="8">
        <v>8.7072803322198897</v>
      </c>
      <c r="AN461" s="8">
        <v>5.7888888888888888</v>
      </c>
      <c r="AO461" s="71" t="s">
        <v>1485</v>
      </c>
      <c r="AP461" s="62" t="s">
        <v>1466</v>
      </c>
      <c r="AQ461" s="8">
        <v>8.6344877872142369</v>
      </c>
      <c r="AR461" s="8">
        <v>5.2333333333333334</v>
      </c>
      <c r="AS461" s="69" t="s">
        <v>80</v>
      </c>
      <c r="AT461" s="69" t="s">
        <v>99</v>
      </c>
      <c r="AU461" s="8">
        <v>8.5212167068956735</v>
      </c>
      <c r="AV461" s="8">
        <v>6.1888888888888891</v>
      </c>
      <c r="AW461" s="58"/>
      <c r="AX461" s="69" t="s">
        <v>80</v>
      </c>
      <c r="AY461" s="8">
        <v>7.6677611843486488</v>
      </c>
      <c r="AZ461" s="69" t="s">
        <v>80</v>
      </c>
      <c r="BA461" s="8">
        <v>2.5559203947828828</v>
      </c>
      <c r="BB461" s="78" t="s">
        <v>3616</v>
      </c>
      <c r="BC461" s="8">
        <v>2.6666666666666998</v>
      </c>
      <c r="BD461" s="71" t="s">
        <v>237</v>
      </c>
      <c r="BE461" s="8">
        <v>51.917449044116957</v>
      </c>
      <c r="BF461" s="62" t="s">
        <v>1466</v>
      </c>
      <c r="BG461" s="8">
        <v>1.0677030417166726</v>
      </c>
      <c r="BH461" s="78" t="s">
        <v>80</v>
      </c>
      <c r="BI461" s="62" t="s">
        <v>1466</v>
      </c>
      <c r="BJ461" s="8">
        <v>5.0206061339192125</v>
      </c>
      <c r="BK461" s="8">
        <v>14.125</v>
      </c>
      <c r="BL461" s="244" t="s">
        <v>1485</v>
      </c>
      <c r="BM461" s="62" t="s">
        <v>1466</v>
      </c>
      <c r="BN461" s="8">
        <v>4.9830563927362359</v>
      </c>
      <c r="BO461" s="8">
        <v>14.125</v>
      </c>
      <c r="BP461" s="78" t="s">
        <v>80</v>
      </c>
      <c r="BQ461" s="71" t="s">
        <v>237</v>
      </c>
      <c r="BR461" s="8">
        <v>4.6564109756056089</v>
      </c>
      <c r="BS461" s="8">
        <v>23.5</v>
      </c>
      <c r="BT461" s="69" t="s">
        <v>1504</v>
      </c>
      <c r="BU461" s="62" t="s">
        <v>1466</v>
      </c>
      <c r="BV461" s="8">
        <v>4.645108722089442</v>
      </c>
      <c r="BW461" s="8">
        <v>14.125</v>
      </c>
      <c r="BX461" s="50" t="s">
        <v>1486</v>
      </c>
      <c r="BY461" s="62" t="s">
        <v>1466</v>
      </c>
      <c r="BZ461" s="8">
        <v>4.645108722089442</v>
      </c>
      <c r="CA461" s="8">
        <v>14.125</v>
      </c>
      <c r="CB461" s="8"/>
      <c r="CC461" s="59" t="s">
        <v>5724</v>
      </c>
      <c r="CD461" s="59"/>
      <c r="CE461" s="555">
        <v>67.842979748182543</v>
      </c>
      <c r="CF461" s="555">
        <v>48.887920190685428</v>
      </c>
      <c r="CG461" s="555"/>
      <c r="CH461" s="555"/>
      <c r="CI461" s="408"/>
      <c r="CJ461" s="408"/>
      <c r="CK461" s="7"/>
      <c r="CL461" s="8"/>
      <c r="CM461" s="8"/>
      <c r="CN461" s="8"/>
    </row>
    <row r="462" spans="1:92" x14ac:dyDescent="0.45">
      <c r="A462" s="9">
        <v>423</v>
      </c>
      <c r="B462" s="9" t="s">
        <v>611</v>
      </c>
      <c r="C462" s="78" t="s">
        <v>1847</v>
      </c>
      <c r="D462" s="77" t="s">
        <v>1803</v>
      </c>
      <c r="E462" s="56"/>
      <c r="F462" s="61" t="s">
        <v>1991</v>
      </c>
      <c r="G462" s="224"/>
      <c r="H462" s="9"/>
      <c r="I462" s="60">
        <v>145.41520183953435</v>
      </c>
      <c r="J462" s="60">
        <v>124.86740157960016</v>
      </c>
      <c r="K462" s="60">
        <v>204.68770258934455</v>
      </c>
      <c r="L462" s="47">
        <v>2324.7712352420358</v>
      </c>
      <c r="M462" s="47">
        <v>2399.3876780892447</v>
      </c>
      <c r="N462" s="47">
        <v>2460.8015116144234</v>
      </c>
      <c r="O462" s="59">
        <v>22.64529124629972</v>
      </c>
      <c r="P462" s="59">
        <v>382.30332239276737</v>
      </c>
      <c r="Q462" s="59">
        <v>220.0776061559034</v>
      </c>
      <c r="R462" s="58"/>
      <c r="S462" s="69" t="s">
        <v>80</v>
      </c>
      <c r="T462" s="8">
        <v>16.704841798669708</v>
      </c>
      <c r="U462" s="69" t="s">
        <v>80</v>
      </c>
      <c r="V462" s="8">
        <v>11.932029856192649</v>
      </c>
      <c r="W462" s="69" t="s">
        <v>3564</v>
      </c>
      <c r="X462" s="8">
        <v>10</v>
      </c>
      <c r="Y462" s="78" t="s">
        <v>79</v>
      </c>
      <c r="Z462" s="8">
        <v>123.14876954520885</v>
      </c>
      <c r="AA462" s="78" t="s">
        <v>79</v>
      </c>
      <c r="AB462" s="8">
        <v>34.20799154033579</v>
      </c>
      <c r="AC462" s="69" t="s">
        <v>80</v>
      </c>
      <c r="AD462" s="69" t="s">
        <v>79</v>
      </c>
      <c r="AE462" s="8">
        <v>16.882243563780015</v>
      </c>
      <c r="AF462" s="8">
        <v>16.2</v>
      </c>
      <c r="AG462" s="78" t="s">
        <v>80</v>
      </c>
      <c r="AH462" s="78" t="s">
        <v>153</v>
      </c>
      <c r="AI462" s="8">
        <v>16.733494197686685</v>
      </c>
      <c r="AJ462" s="8">
        <v>9.4333333333333336</v>
      </c>
      <c r="AK462" s="69" t="s">
        <v>1504</v>
      </c>
      <c r="AL462" s="69" t="s">
        <v>79</v>
      </c>
      <c r="AM462" s="8">
        <v>15.727684163412446</v>
      </c>
      <c r="AN462" s="8">
        <v>14.1</v>
      </c>
      <c r="AO462" s="71" t="s">
        <v>1485</v>
      </c>
      <c r="AP462" s="78" t="s">
        <v>79</v>
      </c>
      <c r="AQ462" s="8">
        <v>15.727684163412446</v>
      </c>
      <c r="AR462" s="8">
        <v>14.1</v>
      </c>
      <c r="AS462" s="69" t="s">
        <v>1504</v>
      </c>
      <c r="AT462" s="69" t="s">
        <v>153</v>
      </c>
      <c r="AU462" s="8">
        <v>15.721745928943516</v>
      </c>
      <c r="AV462" s="8">
        <v>8.6</v>
      </c>
      <c r="AW462" s="58"/>
      <c r="AX462" s="69" t="s">
        <v>80</v>
      </c>
      <c r="AY462" s="8">
        <v>13.476624317832048</v>
      </c>
      <c r="AZ462" s="69" t="s">
        <v>80</v>
      </c>
      <c r="BA462" s="8">
        <v>4.492208105944016</v>
      </c>
      <c r="BB462" s="78" t="s">
        <v>3616</v>
      </c>
      <c r="BC462" s="8">
        <v>2.6666666666666998</v>
      </c>
      <c r="BD462" s="69" t="s">
        <v>79</v>
      </c>
      <c r="BE462" s="8">
        <v>137.10862892180415</v>
      </c>
      <c r="BF462" s="78" t="s">
        <v>79</v>
      </c>
      <c r="BG462" s="8">
        <v>2.10936352187391</v>
      </c>
      <c r="BH462" s="78" t="s">
        <v>80</v>
      </c>
      <c r="BI462" s="78" t="s">
        <v>79</v>
      </c>
      <c r="BJ462" s="8">
        <v>9.7184709952389969</v>
      </c>
      <c r="BK462" s="8">
        <v>25.375</v>
      </c>
      <c r="BL462" s="78" t="s">
        <v>80</v>
      </c>
      <c r="BM462" s="78" t="s">
        <v>153</v>
      </c>
      <c r="BN462" s="8">
        <v>9.0512491965987714</v>
      </c>
      <c r="BO462" s="8">
        <v>21.625</v>
      </c>
      <c r="BP462" s="78" t="s">
        <v>1504</v>
      </c>
      <c r="BQ462" s="69" t="s">
        <v>79</v>
      </c>
      <c r="BR462" s="8">
        <v>8.9921113170848699</v>
      </c>
      <c r="BS462" s="8">
        <v>25.375</v>
      </c>
      <c r="BT462" s="71" t="s">
        <v>1485</v>
      </c>
      <c r="BU462" s="78" t="s">
        <v>79</v>
      </c>
      <c r="BV462" s="8">
        <v>8.9921113170848699</v>
      </c>
      <c r="BW462" s="8">
        <v>25.375</v>
      </c>
      <c r="BX462" s="50" t="s">
        <v>1486</v>
      </c>
      <c r="BY462" s="78" t="s">
        <v>79</v>
      </c>
      <c r="BZ462" s="8">
        <v>8.4473415584692741</v>
      </c>
      <c r="CA462" s="8">
        <v>25.375</v>
      </c>
      <c r="CB462" s="8"/>
      <c r="CC462" s="59" t="s">
        <v>4822</v>
      </c>
      <c r="CD462" s="59" t="s">
        <v>4823</v>
      </c>
      <c r="CE462" s="555">
        <v>122.14597312241314</v>
      </c>
      <c r="CF462" s="555">
        <v>110.34285024587105</v>
      </c>
      <c r="CG462" s="555" t="s">
        <v>4821</v>
      </c>
      <c r="CH462" s="555"/>
      <c r="CI462" s="408">
        <v>220.0776061559034</v>
      </c>
      <c r="CJ462" s="408">
        <v>174.59020103913099</v>
      </c>
      <c r="CK462" s="7"/>
      <c r="CL462" s="8"/>
      <c r="CM462" s="8"/>
      <c r="CN462" s="8"/>
    </row>
    <row r="463" spans="1:92" x14ac:dyDescent="0.45">
      <c r="A463" s="9">
        <v>423</v>
      </c>
      <c r="B463" s="9" t="s">
        <v>246</v>
      </c>
      <c r="C463" s="78" t="s">
        <v>1847</v>
      </c>
      <c r="D463" s="77" t="s">
        <v>1803</v>
      </c>
      <c r="E463" s="56"/>
      <c r="F463" s="61" t="s">
        <v>1991</v>
      </c>
      <c r="G463" s="224"/>
      <c r="H463" s="9"/>
      <c r="I463" s="60">
        <v>145.41520183953435</v>
      </c>
      <c r="J463" s="60">
        <v>124.86740157960016</v>
      </c>
      <c r="K463" s="60">
        <v>204.68770258934455</v>
      </c>
      <c r="L463" s="47">
        <v>2324.7712352420358</v>
      </c>
      <c r="M463" s="47">
        <v>2399.3876780892447</v>
      </c>
      <c r="N463" s="47">
        <v>2460.8015116144234</v>
      </c>
      <c r="O463" s="59">
        <v>22.64529124629972</v>
      </c>
      <c r="P463" s="59">
        <v>382.30332239276737</v>
      </c>
      <c r="Q463" s="59">
        <v>220.0776061559034</v>
      </c>
      <c r="R463" s="58"/>
      <c r="S463" s="69" t="s">
        <v>80</v>
      </c>
      <c r="T463" s="8">
        <v>16.704841798669708</v>
      </c>
      <c r="U463" s="69" t="s">
        <v>80</v>
      </c>
      <c r="V463" s="8">
        <v>11.932029856192649</v>
      </c>
      <c r="W463" s="69" t="s">
        <v>5503</v>
      </c>
      <c r="X463" s="8">
        <v>10</v>
      </c>
      <c r="Y463" s="78" t="s">
        <v>79</v>
      </c>
      <c r="Z463" s="8">
        <v>123.14876954520885</v>
      </c>
      <c r="AA463" s="78" t="s">
        <v>79</v>
      </c>
      <c r="AB463" s="8">
        <v>34.20799154033579</v>
      </c>
      <c r="AC463" s="69" t="s">
        <v>80</v>
      </c>
      <c r="AD463" s="69" t="s">
        <v>79</v>
      </c>
      <c r="AE463" s="8">
        <v>16.882243563780015</v>
      </c>
      <c r="AF463" s="8">
        <v>16.2</v>
      </c>
      <c r="AG463" s="78" t="s">
        <v>80</v>
      </c>
      <c r="AH463" s="78" t="s">
        <v>153</v>
      </c>
      <c r="AI463" s="8">
        <v>16.733494197686685</v>
      </c>
      <c r="AJ463" s="8">
        <v>9.4333333333333336</v>
      </c>
      <c r="AK463" s="69" t="s">
        <v>1504</v>
      </c>
      <c r="AL463" s="69" t="s">
        <v>79</v>
      </c>
      <c r="AM463" s="8">
        <v>15.727684163412446</v>
      </c>
      <c r="AN463" s="8">
        <v>14.1</v>
      </c>
      <c r="AO463" s="71" t="s">
        <v>1485</v>
      </c>
      <c r="AP463" s="78" t="s">
        <v>79</v>
      </c>
      <c r="AQ463" s="8">
        <v>15.727684163412446</v>
      </c>
      <c r="AR463" s="8">
        <v>14.1</v>
      </c>
      <c r="AS463" s="69" t="s">
        <v>1504</v>
      </c>
      <c r="AT463" s="69" t="s">
        <v>153</v>
      </c>
      <c r="AU463" s="8">
        <v>15.721745928943516</v>
      </c>
      <c r="AV463" s="8">
        <v>8.6</v>
      </c>
      <c r="AW463" s="58"/>
      <c r="AX463" s="69" t="s">
        <v>80</v>
      </c>
      <c r="AY463" s="8">
        <v>13.476624317832048</v>
      </c>
      <c r="AZ463" s="69" t="s">
        <v>80</v>
      </c>
      <c r="BA463" s="8">
        <v>4.492208105944016</v>
      </c>
      <c r="BB463" s="78" t="s">
        <v>3616</v>
      </c>
      <c r="BC463" s="8">
        <v>2.6666666666666998</v>
      </c>
      <c r="BD463" s="69" t="s">
        <v>79</v>
      </c>
      <c r="BE463" s="8">
        <v>137.10862892180415</v>
      </c>
      <c r="BF463" s="78" t="s">
        <v>79</v>
      </c>
      <c r="BG463" s="8">
        <v>2.10936352187391</v>
      </c>
      <c r="BH463" s="78" t="s">
        <v>80</v>
      </c>
      <c r="BI463" s="78" t="s">
        <v>79</v>
      </c>
      <c r="BJ463" s="8">
        <v>9.7184709952389969</v>
      </c>
      <c r="BK463" s="8">
        <v>25.375</v>
      </c>
      <c r="BL463" s="78" t="s">
        <v>80</v>
      </c>
      <c r="BM463" s="78" t="s">
        <v>153</v>
      </c>
      <c r="BN463" s="8">
        <v>9.0512491965987714</v>
      </c>
      <c r="BO463" s="8">
        <v>21.625</v>
      </c>
      <c r="BP463" s="78" t="s">
        <v>1504</v>
      </c>
      <c r="BQ463" s="69" t="s">
        <v>79</v>
      </c>
      <c r="BR463" s="8">
        <v>8.9921113170848699</v>
      </c>
      <c r="BS463" s="8">
        <v>25.375</v>
      </c>
      <c r="BT463" s="71" t="s">
        <v>1485</v>
      </c>
      <c r="BU463" s="78" t="s">
        <v>79</v>
      </c>
      <c r="BV463" s="8">
        <v>8.9921113170848699</v>
      </c>
      <c r="BW463" s="8">
        <v>25.375</v>
      </c>
      <c r="BX463" s="50" t="s">
        <v>1486</v>
      </c>
      <c r="BY463" s="78" t="s">
        <v>79</v>
      </c>
      <c r="BZ463" s="8">
        <v>8.4473415584692741</v>
      </c>
      <c r="CA463" s="8">
        <v>25.375</v>
      </c>
      <c r="CB463" s="8"/>
      <c r="CC463" s="59" t="s">
        <v>4822</v>
      </c>
      <c r="CD463" s="59" t="s">
        <v>4823</v>
      </c>
      <c r="CE463" s="555">
        <v>122.14597312241314</v>
      </c>
      <c r="CF463" s="555">
        <v>110.34285024587105</v>
      </c>
      <c r="CG463" s="555" t="s">
        <v>4821</v>
      </c>
      <c r="CH463" s="555"/>
      <c r="CI463" s="408">
        <v>220.0776061559034</v>
      </c>
      <c r="CJ463" s="408">
        <v>174.59020103913099</v>
      </c>
      <c r="CK463" s="7"/>
      <c r="CL463" s="8"/>
      <c r="CM463" s="8"/>
      <c r="CN463" s="8"/>
    </row>
    <row r="464" spans="1:92" x14ac:dyDescent="0.45">
      <c r="A464" s="9">
        <v>424</v>
      </c>
      <c r="B464" s="9" t="s">
        <v>277</v>
      </c>
      <c r="C464" s="62" t="s">
        <v>1790</v>
      </c>
      <c r="D464" s="63"/>
      <c r="E464" s="56" t="s">
        <v>1798</v>
      </c>
      <c r="F464" s="75"/>
      <c r="G464" s="75" t="s">
        <v>1789</v>
      </c>
      <c r="H464" s="9"/>
      <c r="I464" s="60">
        <v>173.86600219944324</v>
      </c>
      <c r="J464" s="60">
        <v>124.86740157960016</v>
      </c>
      <c r="K464" s="60">
        <v>154.89880195950397</v>
      </c>
      <c r="L464" s="47">
        <v>2418.038630446677</v>
      </c>
      <c r="M464" s="47">
        <v>2244.6115894722157</v>
      </c>
      <c r="N464" s="47">
        <v>2114.8694992848536</v>
      </c>
      <c r="O464" s="59">
        <v>17.094974764363513</v>
      </c>
      <c r="P464" s="59">
        <v>355.49031900846052</v>
      </c>
      <c r="Q464" s="59">
        <v>192.3843415085648</v>
      </c>
      <c r="R464" s="58"/>
      <c r="S464" s="66" t="s">
        <v>276</v>
      </c>
      <c r="T464" s="8">
        <v>7.9546400879777295</v>
      </c>
      <c r="U464" s="13" t="s">
        <v>1475</v>
      </c>
      <c r="V464" s="8">
        <v>14.518352158359914</v>
      </c>
      <c r="W464" s="66" t="s">
        <v>276</v>
      </c>
      <c r="X464" s="8">
        <v>12.727</v>
      </c>
      <c r="Y464" s="62" t="s">
        <v>112</v>
      </c>
      <c r="Z464" s="8">
        <v>157.4794019794989</v>
      </c>
      <c r="AA464" s="62" t="s">
        <v>112</v>
      </c>
      <c r="AB464" s="8">
        <v>41.441947889341819</v>
      </c>
      <c r="AC464" s="13" t="s">
        <v>1475</v>
      </c>
      <c r="AD464" s="13" t="s">
        <v>112</v>
      </c>
      <c r="AE464" s="8">
        <v>20.795018647791274</v>
      </c>
      <c r="AF464" s="8">
        <v>16.3</v>
      </c>
      <c r="AG464" s="75" t="s">
        <v>276</v>
      </c>
      <c r="AH464" s="62" t="s">
        <v>112</v>
      </c>
      <c r="AI464" s="8">
        <v>17.548930371692119</v>
      </c>
      <c r="AJ464" s="8">
        <v>12.600000000000001</v>
      </c>
      <c r="AK464" s="13" t="s">
        <v>1475</v>
      </c>
      <c r="AL464" s="14" t="s">
        <v>203</v>
      </c>
      <c r="AM464" s="8">
        <v>16.645627096144143</v>
      </c>
      <c r="AN464" s="8">
        <v>6.5666666666666664</v>
      </c>
      <c r="AO464" s="13" t="s">
        <v>1475</v>
      </c>
      <c r="AP464" s="56" t="s">
        <v>201</v>
      </c>
      <c r="AQ464" s="8">
        <v>15.86807710434972</v>
      </c>
      <c r="AR464" s="8">
        <v>6.0666666666666664</v>
      </c>
      <c r="AS464" s="66" t="s">
        <v>276</v>
      </c>
      <c r="AT464" s="14" t="s">
        <v>203</v>
      </c>
      <c r="AU464" s="8">
        <v>13.49912872012022</v>
      </c>
      <c r="AV464" s="8">
        <v>5.019047619047619</v>
      </c>
      <c r="AW464" s="58"/>
      <c r="AX464" s="66" t="s">
        <v>276</v>
      </c>
      <c r="AY464" s="8">
        <v>6.6506450714819056</v>
      </c>
      <c r="AZ464" s="13" t="s">
        <v>1475</v>
      </c>
      <c r="BA464" s="8">
        <v>6.4246192686226298</v>
      </c>
      <c r="BB464" s="75" t="s">
        <v>276</v>
      </c>
      <c r="BC464" s="8">
        <v>3</v>
      </c>
      <c r="BD464" s="13" t="s">
        <v>112</v>
      </c>
      <c r="BE464" s="8">
        <v>204.4232225733486</v>
      </c>
      <c r="BF464" s="62" t="s">
        <v>112</v>
      </c>
      <c r="BG464" s="8">
        <v>2.5552902821668573</v>
      </c>
      <c r="BH464" s="62" t="s">
        <v>1475</v>
      </c>
      <c r="BI464" s="62" t="s">
        <v>112</v>
      </c>
      <c r="BJ464" s="8">
        <v>11.253853495567165</v>
      </c>
      <c r="BK464" s="8">
        <v>41</v>
      </c>
      <c r="BL464" s="75" t="s">
        <v>276</v>
      </c>
      <c r="BM464" s="62" t="s">
        <v>112</v>
      </c>
      <c r="BN464" s="8">
        <v>9.5255446139706414</v>
      </c>
      <c r="BO464" s="8">
        <v>27.666666666666668</v>
      </c>
      <c r="BP464" s="62" t="s">
        <v>1475</v>
      </c>
      <c r="BQ464" s="14" t="s">
        <v>203</v>
      </c>
      <c r="BR464" s="8">
        <v>8.8387672055451123</v>
      </c>
      <c r="BS464" s="8">
        <v>23.5</v>
      </c>
      <c r="BT464" s="13" t="s">
        <v>1475</v>
      </c>
      <c r="BU464" s="56" t="s">
        <v>201</v>
      </c>
      <c r="BV464" s="8">
        <v>8.3189307592527548</v>
      </c>
      <c r="BW464" s="8">
        <v>21</v>
      </c>
      <c r="BX464" s="66" t="s">
        <v>276</v>
      </c>
      <c r="BY464" s="243" t="s">
        <v>203</v>
      </c>
      <c r="BZ464" s="8">
        <v>6.0256450714819056</v>
      </c>
      <c r="CA464" s="8">
        <v>16</v>
      </c>
      <c r="CB464" s="8"/>
      <c r="CC464" s="59" t="s">
        <v>4824</v>
      </c>
      <c r="CD464" s="59" t="s">
        <v>4825</v>
      </c>
      <c r="CE464" s="555">
        <v>102.07443465949798</v>
      </c>
      <c r="CF464" s="555">
        <v>92.024101440708534</v>
      </c>
      <c r="CG464" s="555" t="s">
        <v>4447</v>
      </c>
      <c r="CH464" s="555" t="s">
        <v>4441</v>
      </c>
      <c r="CI464" s="408">
        <v>192.3843415085648</v>
      </c>
      <c r="CJ464" s="408">
        <v>153.25366650282422</v>
      </c>
      <c r="CK464" s="7"/>
      <c r="CL464" s="8"/>
      <c r="CM464" s="8"/>
      <c r="CN464" s="8"/>
    </row>
    <row r="465" spans="1:92" x14ac:dyDescent="0.45">
      <c r="A465" s="9">
        <v>425</v>
      </c>
      <c r="B465" s="9" t="s">
        <v>606</v>
      </c>
      <c r="C465" s="243" t="s">
        <v>1883</v>
      </c>
      <c r="D465" s="63"/>
      <c r="E465" s="54" t="s">
        <v>1984</v>
      </c>
      <c r="F465" s="61" t="s">
        <v>1807</v>
      </c>
      <c r="G465" s="62" t="s">
        <v>2050</v>
      </c>
      <c r="H465" s="56" t="s">
        <v>1798</v>
      </c>
      <c r="I465" s="60">
        <v>104.31960131966595</v>
      </c>
      <c r="J465" s="60">
        <v>75.078500949759587</v>
      </c>
      <c r="K465" s="60">
        <v>175.44660221943818</v>
      </c>
      <c r="L465" s="47">
        <v>1197.2812903748581</v>
      </c>
      <c r="M465" s="47">
        <v>1235.997660813468</v>
      </c>
      <c r="N465" s="47">
        <v>1267.8702491299243</v>
      </c>
      <c r="O465" s="59">
        <v>12.22118910814488</v>
      </c>
      <c r="P465" s="59">
        <v>153.2694494952041</v>
      </c>
      <c r="Q465" s="59">
        <v>85.380340257411376</v>
      </c>
      <c r="R465" s="58"/>
      <c r="S465" s="66" t="s">
        <v>70</v>
      </c>
      <c r="T465" s="8">
        <v>7.2591760791799569</v>
      </c>
      <c r="U465" s="66" t="s">
        <v>70</v>
      </c>
      <c r="V465" s="8">
        <v>6.049313399316631</v>
      </c>
      <c r="W465" s="66" t="s">
        <v>276</v>
      </c>
      <c r="X465" s="8">
        <v>12.727</v>
      </c>
      <c r="Y465" s="75" t="s">
        <v>73</v>
      </c>
      <c r="Z465" s="8">
        <v>63.591760791799565</v>
      </c>
      <c r="AA465" s="75" t="s">
        <v>73</v>
      </c>
      <c r="AB465" s="8">
        <v>21.197253597266521</v>
      </c>
      <c r="AC465" s="66" t="s">
        <v>70</v>
      </c>
      <c r="AD465" s="66" t="s">
        <v>73</v>
      </c>
      <c r="AE465" s="8">
        <v>12.541287769866583</v>
      </c>
      <c r="AF465" s="8">
        <v>7</v>
      </c>
      <c r="AG465" s="75" t="s">
        <v>276</v>
      </c>
      <c r="AH465" s="75" t="s">
        <v>73</v>
      </c>
      <c r="AI465" s="8">
        <v>12.274759734560744</v>
      </c>
      <c r="AJ465" s="8">
        <v>6.9285714285714288</v>
      </c>
      <c r="AK465" s="66" t="s">
        <v>70</v>
      </c>
      <c r="AL465" s="66" t="s">
        <v>1472</v>
      </c>
      <c r="AM465" s="8">
        <v>9.7504797571968052</v>
      </c>
      <c r="AN465" s="8">
        <v>4.9666666666666668</v>
      </c>
      <c r="AO465" s="66" t="s">
        <v>276</v>
      </c>
      <c r="AP465" s="75" t="s">
        <v>1472</v>
      </c>
      <c r="AQ465" s="8">
        <v>9.4731900433794163</v>
      </c>
      <c r="AR465" s="8">
        <v>4.9190476190476193</v>
      </c>
      <c r="AS465" s="66" t="s">
        <v>70</v>
      </c>
      <c r="AT465" s="72" t="s">
        <v>69</v>
      </c>
      <c r="AU465" s="8">
        <v>8.1163211386722001</v>
      </c>
      <c r="AV465" s="8">
        <v>5.9666666666666668</v>
      </c>
      <c r="AW465" s="58"/>
      <c r="AX465" s="66" t="s">
        <v>70</v>
      </c>
      <c r="AY465" s="8">
        <v>5.882157341760367</v>
      </c>
      <c r="AZ465" s="66" t="s">
        <v>70</v>
      </c>
      <c r="BA465" s="8">
        <v>1.9607191139201223</v>
      </c>
      <c r="BB465" s="75" t="s">
        <v>70</v>
      </c>
      <c r="BC465" s="8">
        <v>3.6666666666666998</v>
      </c>
      <c r="BD465" s="66" t="s">
        <v>73</v>
      </c>
      <c r="BE465" s="8">
        <v>82.369289029339441</v>
      </c>
      <c r="BF465" s="75" t="s">
        <v>73</v>
      </c>
      <c r="BG465" s="8">
        <v>1.4976234368970807</v>
      </c>
      <c r="BH465" s="75" t="s">
        <v>70</v>
      </c>
      <c r="BI465" s="75" t="s">
        <v>73</v>
      </c>
      <c r="BJ465" s="8">
        <v>6.9862547336338299</v>
      </c>
      <c r="BK465" s="8">
        <v>16</v>
      </c>
      <c r="BL465" s="75" t="s">
        <v>276</v>
      </c>
      <c r="BM465" s="75" t="s">
        <v>73</v>
      </c>
      <c r="BN465" s="8">
        <v>5.8625812993950488</v>
      </c>
      <c r="BO465" s="8">
        <v>19.333333333333332</v>
      </c>
      <c r="BP465" s="75" t="s">
        <v>70</v>
      </c>
      <c r="BQ465" s="72" t="s">
        <v>69</v>
      </c>
      <c r="BR465" s="8">
        <v>4.9536176030176948</v>
      </c>
      <c r="BS465" s="8">
        <v>13.272727272727273</v>
      </c>
      <c r="BT465" s="66" t="s">
        <v>70</v>
      </c>
      <c r="BU465" s="75" t="s">
        <v>1472</v>
      </c>
      <c r="BV465" s="8">
        <v>4.6470894594140191</v>
      </c>
      <c r="BW465" s="8">
        <v>13.272727272727273</v>
      </c>
      <c r="BX465" s="66" t="s">
        <v>276</v>
      </c>
      <c r="BY465" s="247" t="s">
        <v>69</v>
      </c>
      <c r="BZ465" s="8">
        <v>4.1891854232502865</v>
      </c>
      <c r="CA465" s="8">
        <v>16</v>
      </c>
      <c r="CB465" s="8"/>
      <c r="CC465" s="59" t="s">
        <v>5725</v>
      </c>
      <c r="CD465" s="59"/>
      <c r="CE465" s="555">
        <v>85.380340257411376</v>
      </c>
      <c r="CF465" s="555">
        <v>60.43375483748023</v>
      </c>
      <c r="CG465" s="555"/>
      <c r="CH465" s="555"/>
      <c r="CI465" s="408"/>
      <c r="CJ465" s="408"/>
      <c r="CK465" s="7"/>
      <c r="CL465" s="8"/>
      <c r="CM465" s="8"/>
      <c r="CN465" s="8"/>
    </row>
    <row r="466" spans="1:92" x14ac:dyDescent="0.45">
      <c r="A466" s="9">
        <v>426</v>
      </c>
      <c r="B466" s="9" t="s">
        <v>71</v>
      </c>
      <c r="C466" s="243" t="s">
        <v>1883</v>
      </c>
      <c r="D466" s="63"/>
      <c r="E466" s="54" t="s">
        <v>1984</v>
      </c>
      <c r="F466" s="61" t="s">
        <v>1807</v>
      </c>
      <c r="G466" s="62" t="s">
        <v>2050</v>
      </c>
      <c r="H466" s="56" t="s">
        <v>1798</v>
      </c>
      <c r="I466" s="60">
        <v>154.10850194950652</v>
      </c>
      <c r="J466" s="60">
        <v>92.465101169703914</v>
      </c>
      <c r="K466" s="60">
        <v>258.42810326917248</v>
      </c>
      <c r="L466" s="47">
        <v>2382.2393464754059</v>
      </c>
      <c r="M466" s="47">
        <v>2384.6764274109992</v>
      </c>
      <c r="N466" s="47">
        <v>2386.6278871303116</v>
      </c>
      <c r="O466" s="59">
        <v>21.836849594775121</v>
      </c>
      <c r="P466" s="59">
        <v>398.11738441743023</v>
      </c>
      <c r="Q466" s="59">
        <v>221.46116840081237</v>
      </c>
      <c r="R466" s="58"/>
      <c r="S466" s="66" t="s">
        <v>70</v>
      </c>
      <c r="T466" s="8">
        <v>10.246510116970391</v>
      </c>
      <c r="U466" s="66" t="s">
        <v>70</v>
      </c>
      <c r="V466" s="8">
        <v>8.5387584308086595</v>
      </c>
      <c r="W466" s="66" t="s">
        <v>276</v>
      </c>
      <c r="X466" s="8">
        <v>12.727</v>
      </c>
      <c r="Y466" s="75" t="s">
        <v>73</v>
      </c>
      <c r="Z466" s="8">
        <v>93.465101169703914</v>
      </c>
      <c r="AA466" s="75" t="s">
        <v>73</v>
      </c>
      <c r="AB466" s="8">
        <v>31.155033723234638</v>
      </c>
      <c r="AC466" s="66" t="s">
        <v>70</v>
      </c>
      <c r="AD466" s="66" t="s">
        <v>73</v>
      </c>
      <c r="AE466" s="8">
        <v>18.231447841848365</v>
      </c>
      <c r="AF466" s="8">
        <v>7</v>
      </c>
      <c r="AG466" s="75" t="s">
        <v>276</v>
      </c>
      <c r="AH466" s="75" t="s">
        <v>73</v>
      </c>
      <c r="AI466" s="8">
        <v>17.8182661964399</v>
      </c>
      <c r="AJ466" s="8">
        <v>6.9285714285714288</v>
      </c>
      <c r="AK466" s="66" t="s">
        <v>70</v>
      </c>
      <c r="AL466" s="66" t="s">
        <v>1472</v>
      </c>
      <c r="AM466" s="8">
        <v>14.094477798726521</v>
      </c>
      <c r="AN466" s="8">
        <v>4.9666666666666668</v>
      </c>
      <c r="AO466" s="66" t="s">
        <v>276</v>
      </c>
      <c r="AP466" s="75" t="s">
        <v>1472</v>
      </c>
      <c r="AQ466" s="8">
        <v>13.666446921207227</v>
      </c>
      <c r="AR466" s="8">
        <v>4.9190476190476193</v>
      </c>
      <c r="AS466" s="66" t="s">
        <v>70</v>
      </c>
      <c r="AT466" s="72" t="s">
        <v>69</v>
      </c>
      <c r="AU466" s="8">
        <v>11.732274815699729</v>
      </c>
      <c r="AV466" s="8">
        <v>5.9666666666666668</v>
      </c>
      <c r="AW466" s="58"/>
      <c r="AX466" s="66" t="s">
        <v>70</v>
      </c>
      <c r="AY466" s="8">
        <v>8.212277891236905</v>
      </c>
      <c r="AZ466" s="66" t="s">
        <v>70</v>
      </c>
      <c r="BA466" s="8">
        <v>2.7374259637456348</v>
      </c>
      <c r="BB466" s="75" t="s">
        <v>70</v>
      </c>
      <c r="BC466" s="8">
        <v>3.6666666666666998</v>
      </c>
      <c r="BD466" s="66" t="s">
        <v>73</v>
      </c>
      <c r="BE466" s="8">
        <v>121.2046315206151</v>
      </c>
      <c r="BF466" s="75" t="s">
        <v>73</v>
      </c>
      <c r="BG466" s="8">
        <v>2.2037205731020926</v>
      </c>
      <c r="BH466" s="75" t="s">
        <v>70</v>
      </c>
      <c r="BI466" s="75" t="s">
        <v>73</v>
      </c>
      <c r="BJ466" s="8">
        <v>10.141626311049976</v>
      </c>
      <c r="BK466" s="8">
        <v>16</v>
      </c>
      <c r="BL466" s="75" t="s">
        <v>276</v>
      </c>
      <c r="BM466" s="75" t="s">
        <v>73</v>
      </c>
      <c r="BN466" s="8">
        <v>8.4850828756737204</v>
      </c>
      <c r="BO466" s="8">
        <v>19.333333333333332</v>
      </c>
      <c r="BP466" s="75" t="s">
        <v>70</v>
      </c>
      <c r="BQ466" s="72" t="s">
        <v>69</v>
      </c>
      <c r="BR466" s="8">
        <v>7.134780674445504</v>
      </c>
      <c r="BS466" s="8">
        <v>13.272727272727273</v>
      </c>
      <c r="BT466" s="66" t="s">
        <v>70</v>
      </c>
      <c r="BU466" s="75" t="s">
        <v>1472</v>
      </c>
      <c r="BV466" s="8">
        <v>6.6819550077582566</v>
      </c>
      <c r="BW466" s="8">
        <v>13.272727272727273</v>
      </c>
      <c r="BX466" s="66" t="s">
        <v>276</v>
      </c>
      <c r="BY466" s="247" t="s">
        <v>69</v>
      </c>
      <c r="BZ466" s="8">
        <v>6.009592102528833</v>
      </c>
      <c r="CA466" s="8">
        <v>16</v>
      </c>
      <c r="CB466" s="8"/>
      <c r="CC466" s="59" t="s">
        <v>4827</v>
      </c>
      <c r="CD466" s="59" t="s">
        <v>4828</v>
      </c>
      <c r="CE466" s="555">
        <v>118.21951389369012</v>
      </c>
      <c r="CF466" s="555">
        <v>106.34551540132595</v>
      </c>
      <c r="CG466" s="555" t="s">
        <v>4826</v>
      </c>
      <c r="CH466" s="555"/>
      <c r="CI466" s="408">
        <v>221.46116840081237</v>
      </c>
      <c r="CJ466" s="408">
        <v>172.32159285227601</v>
      </c>
      <c r="CK466" s="7"/>
      <c r="CL466" s="8"/>
      <c r="CM466" s="8"/>
      <c r="CN466" s="8"/>
    </row>
    <row r="467" spans="1:92" x14ac:dyDescent="0.45">
      <c r="A467" s="9">
        <v>427</v>
      </c>
      <c r="B467" s="9" t="s">
        <v>604</v>
      </c>
      <c r="C467" s="62" t="s">
        <v>1790</v>
      </c>
      <c r="D467" s="63"/>
      <c r="E467" s="56" t="s">
        <v>1798</v>
      </c>
      <c r="F467" s="75"/>
      <c r="G467" s="75" t="s">
        <v>1789</v>
      </c>
      <c r="H467" s="9"/>
      <c r="I467" s="60">
        <v>114.59350144963305</v>
      </c>
      <c r="J467" s="60">
        <v>94.836001199696312</v>
      </c>
      <c r="K467" s="60">
        <v>127.23830160959255</v>
      </c>
      <c r="L467" s="47">
        <v>1258.7965331154435</v>
      </c>
      <c r="M467" s="47">
        <v>1241.1779676309447</v>
      </c>
      <c r="N467" s="47">
        <v>1227.2608305379447</v>
      </c>
      <c r="O467" s="59">
        <v>11.000891584825219</v>
      </c>
      <c r="P467" s="59">
        <v>128.84413636377144</v>
      </c>
      <c r="Q467" s="59">
        <v>64.808667418842433</v>
      </c>
      <c r="R467" s="58"/>
      <c r="S467" s="13" t="s">
        <v>290</v>
      </c>
      <c r="T467" s="8">
        <v>6.5004880695823859</v>
      </c>
      <c r="U467" s="13" t="s">
        <v>287</v>
      </c>
      <c r="V467" s="8">
        <v>9.688211768140981</v>
      </c>
      <c r="W467" s="13" t="s">
        <v>290</v>
      </c>
      <c r="X467" s="8">
        <v>12.5</v>
      </c>
      <c r="Y467" s="62" t="s">
        <v>120</v>
      </c>
      <c r="Z467" s="8">
        <v>42.2536605218679</v>
      </c>
      <c r="AA467" s="62" t="s">
        <v>120</v>
      </c>
      <c r="AB467" s="8">
        <v>15.090593043524251</v>
      </c>
      <c r="AC467" s="13" t="s">
        <v>287</v>
      </c>
      <c r="AD467" s="68" t="s">
        <v>13</v>
      </c>
      <c r="AE467" s="8">
        <v>11.712153998635968</v>
      </c>
      <c r="AF467" s="8">
        <v>5.5333333333333341</v>
      </c>
      <c r="AG467" s="62" t="s">
        <v>287</v>
      </c>
      <c r="AH467" s="62" t="s">
        <v>120</v>
      </c>
      <c r="AI467" s="8">
        <v>11.627528123406771</v>
      </c>
      <c r="AJ467" s="8">
        <v>7.8</v>
      </c>
      <c r="AK467" s="13" t="s">
        <v>290</v>
      </c>
      <c r="AL467" s="68" t="s">
        <v>13</v>
      </c>
      <c r="AM467" s="8">
        <v>11.133186259710351</v>
      </c>
      <c r="AN467" s="8">
        <v>4.8666666666666671</v>
      </c>
      <c r="AO467" s="13" t="s">
        <v>290</v>
      </c>
      <c r="AP467" s="62" t="s">
        <v>120</v>
      </c>
      <c r="AQ467" s="8">
        <v>10.993544245555858</v>
      </c>
      <c r="AR467" s="8">
        <v>6.8</v>
      </c>
      <c r="AS467" s="53"/>
      <c r="AT467" s="53"/>
      <c r="AU467" s="8"/>
      <c r="AV467" s="8"/>
      <c r="AW467" s="58"/>
      <c r="AX467" s="13" t="s">
        <v>3525</v>
      </c>
      <c r="AY467" s="8">
        <v>5.4691465565356889</v>
      </c>
      <c r="AZ467" s="13" t="s">
        <v>3525</v>
      </c>
      <c r="BA467" s="8">
        <v>2.7345732782678445</v>
      </c>
      <c r="BB467" s="62" t="s">
        <v>290</v>
      </c>
      <c r="BC467" s="8">
        <v>3.5</v>
      </c>
      <c r="BD467" s="13" t="s">
        <v>120</v>
      </c>
      <c r="BE467" s="8">
        <v>54.629758678428267</v>
      </c>
      <c r="BF467" s="73" t="s">
        <v>13</v>
      </c>
      <c r="BG467" s="8">
        <v>1.0491794192060955</v>
      </c>
      <c r="BH467" s="62" t="s">
        <v>290</v>
      </c>
      <c r="BI467" s="73" t="s">
        <v>13</v>
      </c>
      <c r="BJ467" s="8">
        <v>5.8912195360820032</v>
      </c>
      <c r="BK467" s="8">
        <v>12.428571428571429</v>
      </c>
      <c r="BL467" s="62" t="s">
        <v>290</v>
      </c>
      <c r="BM467" s="62" t="s">
        <v>120</v>
      </c>
      <c r="BN467" s="8">
        <v>5.8394134304141945</v>
      </c>
      <c r="BO467" s="8">
        <v>16.714285714285715</v>
      </c>
      <c r="BP467" s="62" t="s">
        <v>287</v>
      </c>
      <c r="BQ467" s="68" t="s">
        <v>13</v>
      </c>
      <c r="BR467" s="8">
        <v>4.6027924920762242</v>
      </c>
      <c r="BS467" s="8">
        <v>21</v>
      </c>
      <c r="BT467" s="13" t="s">
        <v>287</v>
      </c>
      <c r="BU467" s="62" t="s">
        <v>120</v>
      </c>
      <c r="BV467" s="8">
        <v>4.5554569765190873</v>
      </c>
      <c r="BW467" s="8">
        <v>28.5</v>
      </c>
      <c r="BX467" s="13"/>
      <c r="BY467" s="76"/>
      <c r="BZ467" s="8"/>
      <c r="CA467" s="8"/>
      <c r="CB467" s="8"/>
      <c r="CC467" s="59" t="s">
        <v>5726</v>
      </c>
      <c r="CD467" s="59"/>
      <c r="CE467" s="555">
        <v>64.808667418842433</v>
      </c>
      <c r="CF467" s="555">
        <v>47.033762061648474</v>
      </c>
      <c r="CG467" s="555"/>
      <c r="CH467" s="555"/>
      <c r="CI467" s="408"/>
      <c r="CJ467" s="408"/>
      <c r="CK467" s="7"/>
      <c r="CL467" s="8"/>
      <c r="CM467" s="8"/>
      <c r="CN467" s="8"/>
    </row>
    <row r="468" spans="1:92" x14ac:dyDescent="0.45">
      <c r="A468" s="9">
        <v>428</v>
      </c>
      <c r="B468" s="9" t="s">
        <v>601</v>
      </c>
      <c r="C468" s="62" t="s">
        <v>1790</v>
      </c>
      <c r="D468" s="63"/>
      <c r="E468" s="56" t="s">
        <v>1798</v>
      </c>
      <c r="F468" s="75"/>
      <c r="G468" s="75" t="s">
        <v>1789</v>
      </c>
      <c r="H468" s="9"/>
      <c r="I468" s="60">
        <v>135.14130170956724</v>
      </c>
      <c r="J468" s="60">
        <v>165.17270208947107</v>
      </c>
      <c r="K468" s="60">
        <v>140.67340177954952</v>
      </c>
      <c r="L468" s="47">
        <v>2059.9810699465884</v>
      </c>
      <c r="M468" s="47">
        <v>2144.3330571306228</v>
      </c>
      <c r="N468" s="47">
        <v>2214.2948489384594</v>
      </c>
      <c r="O468" s="59">
        <v>19.846138045508635</v>
      </c>
      <c r="P468" s="59">
        <v>334.71654520249507</v>
      </c>
      <c r="Q468" s="59">
        <v>139.12389614444979</v>
      </c>
      <c r="R468" s="58"/>
      <c r="S468" s="13" t="s">
        <v>287</v>
      </c>
      <c r="T468" s="8">
        <v>6.6759346718018238</v>
      </c>
      <c r="U468" s="13" t="s">
        <v>287</v>
      </c>
      <c r="V468" s="8">
        <v>11.126557786336374</v>
      </c>
      <c r="W468" s="53" t="s">
        <v>5504</v>
      </c>
      <c r="X468" s="8">
        <v>10</v>
      </c>
      <c r="Y468" s="62" t="s">
        <v>112</v>
      </c>
      <c r="Z468" s="8">
        <v>122.62717153861051</v>
      </c>
      <c r="AA468" s="62" t="s">
        <v>112</v>
      </c>
      <c r="AB468" s="8">
        <v>32.270308299634344</v>
      </c>
      <c r="AC468" s="13" t="s">
        <v>287</v>
      </c>
      <c r="AD468" s="13" t="s">
        <v>112</v>
      </c>
      <c r="AE468" s="8">
        <v>16.865575782802967</v>
      </c>
      <c r="AF468" s="8">
        <v>14</v>
      </c>
      <c r="AG468" s="62" t="s">
        <v>287</v>
      </c>
      <c r="AH468" s="56" t="s">
        <v>187</v>
      </c>
      <c r="AI468" s="8">
        <v>15.262029242140736</v>
      </c>
      <c r="AJ468" s="8">
        <v>13.7</v>
      </c>
      <c r="AK468" s="53" t="s">
        <v>140</v>
      </c>
      <c r="AL468" s="13" t="s">
        <v>112</v>
      </c>
      <c r="AM468" s="8">
        <v>14.896373957892129</v>
      </c>
      <c r="AN468" s="8">
        <v>14</v>
      </c>
      <c r="AO468" s="13" t="s">
        <v>287</v>
      </c>
      <c r="AP468" s="73" t="s">
        <v>13</v>
      </c>
      <c r="AQ468" s="8">
        <v>13.599828420105824</v>
      </c>
      <c r="AR468" s="8">
        <v>5.5333333333333341</v>
      </c>
      <c r="AS468" s="53" t="s">
        <v>140</v>
      </c>
      <c r="AT468" s="53" t="s">
        <v>187</v>
      </c>
      <c r="AU468" s="8">
        <v>13.249706209385138</v>
      </c>
      <c r="AV468" s="8">
        <v>13.7</v>
      </c>
      <c r="AW468" s="58"/>
      <c r="AX468" s="13" t="s">
        <v>287</v>
      </c>
      <c r="AY468" s="8">
        <v>6.270510766673123</v>
      </c>
      <c r="AZ468" s="13" t="s">
        <v>287</v>
      </c>
      <c r="BA468" s="8">
        <v>3.1352553833365615</v>
      </c>
      <c r="BB468" s="56" t="s">
        <v>140</v>
      </c>
      <c r="BC468" s="8">
        <v>2.5</v>
      </c>
      <c r="BD468" s="13" t="s">
        <v>112</v>
      </c>
      <c r="BE468" s="8">
        <v>159.11532300019368</v>
      </c>
      <c r="BF468" s="62" t="s">
        <v>112</v>
      </c>
      <c r="BG468" s="8">
        <v>1.9889415375024211</v>
      </c>
      <c r="BH468" s="56" t="s">
        <v>140</v>
      </c>
      <c r="BI468" s="62" t="s">
        <v>112</v>
      </c>
      <c r="BJ468" s="8">
        <v>7.0101243791325345</v>
      </c>
      <c r="BK468" s="8">
        <v>33</v>
      </c>
      <c r="BL468" s="62" t="s">
        <v>287</v>
      </c>
      <c r="BM468" s="62" t="s">
        <v>112</v>
      </c>
      <c r="BN468" s="8">
        <v>6.9396472764306374</v>
      </c>
      <c r="BO468" s="8">
        <v>41</v>
      </c>
      <c r="BP468" s="62" t="s">
        <v>287</v>
      </c>
      <c r="BQ468" s="53" t="s">
        <v>187</v>
      </c>
      <c r="BR468" s="8">
        <v>6.5022037932973804</v>
      </c>
      <c r="BS468" s="8">
        <v>38.5</v>
      </c>
      <c r="BT468" s="53" t="s">
        <v>140</v>
      </c>
      <c r="BU468" s="56" t="s">
        <v>187</v>
      </c>
      <c r="BV468" s="8">
        <v>6.4667057043083638</v>
      </c>
      <c r="BW468" s="8">
        <v>31</v>
      </c>
      <c r="BX468" s="13" t="s">
        <v>287</v>
      </c>
      <c r="BY468" s="73" t="s">
        <v>13</v>
      </c>
      <c r="BZ468" s="8">
        <v>5.3341963346619776</v>
      </c>
      <c r="CA468" s="8">
        <v>21</v>
      </c>
      <c r="CB468" s="8"/>
      <c r="CC468" s="59" t="s">
        <v>4829</v>
      </c>
      <c r="CD468" s="59" t="s">
        <v>4830</v>
      </c>
      <c r="CE468" s="555">
        <v>93.564264130200868</v>
      </c>
      <c r="CF468" s="555">
        <v>84.153175257785676</v>
      </c>
      <c r="CG468" s="555" t="s">
        <v>5727</v>
      </c>
      <c r="CH468" s="555"/>
      <c r="CI468" s="408">
        <v>139.12389614444979</v>
      </c>
      <c r="CJ468" s="408">
        <v>109.58893394162111</v>
      </c>
      <c r="CK468" s="555"/>
      <c r="CL468" s="59"/>
      <c r="CM468" s="8"/>
      <c r="CN468" s="8"/>
    </row>
    <row r="469" spans="1:92" x14ac:dyDescent="0.45">
      <c r="A469" s="9">
        <v>429</v>
      </c>
      <c r="B469" s="9" t="s">
        <v>149</v>
      </c>
      <c r="C469" s="75" t="s">
        <v>1789</v>
      </c>
      <c r="D469" s="63"/>
      <c r="E469" s="75" t="s">
        <v>1868</v>
      </c>
      <c r="F469" s="61" t="s">
        <v>1810</v>
      </c>
      <c r="G469" s="62" t="s">
        <v>1994</v>
      </c>
      <c r="H469" s="9"/>
      <c r="I469" s="60">
        <v>178.60780225942807</v>
      </c>
      <c r="J469" s="60">
        <v>159.6406020194888</v>
      </c>
      <c r="K469" s="60">
        <v>134.35100169956979</v>
      </c>
      <c r="L469" s="47">
        <v>2615.7278682350834</v>
      </c>
      <c r="M469" s="47">
        <v>2448.2539367375339</v>
      </c>
      <c r="N469" s="47">
        <v>2322.0286995777701</v>
      </c>
      <c r="O469" s="59">
        <v>18.446957301562289</v>
      </c>
      <c r="P469" s="59">
        <v>387.96474522541092</v>
      </c>
      <c r="Q469" s="59">
        <v>215.72368955268763</v>
      </c>
      <c r="R469" s="58"/>
      <c r="S469" s="66" t="s">
        <v>70</v>
      </c>
      <c r="T469" s="8">
        <v>11.716468135565684</v>
      </c>
      <c r="U469" s="65" t="s">
        <v>265</v>
      </c>
      <c r="V469" s="8">
        <v>10.358961541542833</v>
      </c>
      <c r="W469" s="66" t="s">
        <v>70</v>
      </c>
      <c r="X469" s="8">
        <v>12.5</v>
      </c>
      <c r="Y469" s="75" t="s">
        <v>73</v>
      </c>
      <c r="Z469" s="8">
        <v>108.16468135565684</v>
      </c>
      <c r="AA469" s="75" t="s">
        <v>73</v>
      </c>
      <c r="AB469" s="8">
        <v>36.054893785218944</v>
      </c>
      <c r="AC469" s="66" t="s">
        <v>70</v>
      </c>
      <c r="AD469" s="66" t="s">
        <v>73</v>
      </c>
      <c r="AE469" s="8">
        <v>21.031367877267968</v>
      </c>
      <c r="AF469" s="8">
        <v>7</v>
      </c>
      <c r="AG469" s="74" t="s">
        <v>265</v>
      </c>
      <c r="AH469" s="75" t="s">
        <v>73</v>
      </c>
      <c r="AI469" s="8">
        <v>20.811544149139895</v>
      </c>
      <c r="AJ469" s="8">
        <v>7.375</v>
      </c>
      <c r="AK469" s="66" t="s">
        <v>70</v>
      </c>
      <c r="AL469" s="12" t="s">
        <v>63</v>
      </c>
      <c r="AM469" s="8">
        <v>17.247839321991066</v>
      </c>
      <c r="AN469" s="8">
        <v>7.5</v>
      </c>
      <c r="AO469" s="65" t="s">
        <v>265</v>
      </c>
      <c r="AP469" s="63" t="s">
        <v>63</v>
      </c>
      <c r="AQ469" s="8">
        <v>17.222140682408117</v>
      </c>
      <c r="AR469" s="8">
        <v>7.875</v>
      </c>
      <c r="AS469" s="65" t="s">
        <v>265</v>
      </c>
      <c r="AT469" s="65" t="s">
        <v>160</v>
      </c>
      <c r="AU469" s="8">
        <v>15.967942731935068</v>
      </c>
      <c r="AV469" s="8">
        <v>7.375</v>
      </c>
      <c r="AW469" s="58"/>
      <c r="AX469" s="66" t="s">
        <v>70</v>
      </c>
      <c r="AY469" s="8">
        <v>9.3588451457412347</v>
      </c>
      <c r="AZ469" s="65" t="s">
        <v>265</v>
      </c>
      <c r="BA469" s="8">
        <v>3.4023767867157062</v>
      </c>
      <c r="BB469" s="75" t="s">
        <v>70</v>
      </c>
      <c r="BC469" s="8">
        <v>3.6666666666666998</v>
      </c>
      <c r="BD469" s="66" t="s">
        <v>73</v>
      </c>
      <c r="BE469" s="8">
        <v>140.3140857623539</v>
      </c>
      <c r="BF469" s="75" t="s">
        <v>73</v>
      </c>
      <c r="BG469" s="8">
        <v>2.5511651956791619</v>
      </c>
      <c r="BH469" s="75" t="s">
        <v>70</v>
      </c>
      <c r="BI469" s="75" t="s">
        <v>73</v>
      </c>
      <c r="BJ469" s="8">
        <v>11.694269468191255</v>
      </c>
      <c r="BK469" s="8">
        <v>16</v>
      </c>
      <c r="BL469" s="74" t="s">
        <v>265</v>
      </c>
      <c r="BM469" s="75" t="s">
        <v>73</v>
      </c>
      <c r="BN469" s="8">
        <v>11.593675614317991</v>
      </c>
      <c r="BO469" s="8">
        <v>16.714285714285715</v>
      </c>
      <c r="BP469" s="75" t="s">
        <v>70</v>
      </c>
      <c r="BQ469" s="12" t="s">
        <v>63</v>
      </c>
      <c r="BR469" s="8">
        <v>9.370450339241124</v>
      </c>
      <c r="BS469" s="8">
        <v>20.09090909090909</v>
      </c>
      <c r="BT469" s="65" t="s">
        <v>265</v>
      </c>
      <c r="BU469" s="63" t="s">
        <v>63</v>
      </c>
      <c r="BV469" s="8">
        <v>9.3691483023716753</v>
      </c>
      <c r="BW469" s="8">
        <v>21</v>
      </c>
      <c r="BX469" s="65" t="s">
        <v>265</v>
      </c>
      <c r="BY469" s="74" t="s">
        <v>160</v>
      </c>
      <c r="BZ469" s="8">
        <v>9.3212156906157819</v>
      </c>
      <c r="CA469" s="8">
        <v>15.285714285714286</v>
      </c>
      <c r="CB469" s="8"/>
      <c r="CC469" s="59" t="s">
        <v>4834</v>
      </c>
      <c r="CD469" s="59" t="s">
        <v>4835</v>
      </c>
      <c r="CE469" s="555">
        <v>101.09300106185002</v>
      </c>
      <c r="CF469" s="555">
        <v>91.229304875281215</v>
      </c>
      <c r="CG469" s="555" t="s">
        <v>4832</v>
      </c>
      <c r="CH469" s="555" t="s">
        <v>4833</v>
      </c>
      <c r="CI469" s="408">
        <v>206.48448244805923</v>
      </c>
      <c r="CJ469" s="408">
        <v>171.89707466665865</v>
      </c>
      <c r="CK469" s="555" t="s">
        <v>4831</v>
      </c>
      <c r="CL469" s="59"/>
      <c r="CM469" s="8">
        <v>215.72368955268763</v>
      </c>
      <c r="CN469" s="8">
        <v>171.89707466665865</v>
      </c>
    </row>
    <row r="470" spans="1:92" x14ac:dyDescent="0.45">
      <c r="A470" s="9">
        <v>430</v>
      </c>
      <c r="B470" s="9" t="s">
        <v>596</v>
      </c>
      <c r="C470" s="243" t="s">
        <v>1848</v>
      </c>
      <c r="D470" s="63"/>
      <c r="E470" s="54" t="s">
        <v>1992</v>
      </c>
      <c r="F470" s="75" t="s">
        <v>1993</v>
      </c>
      <c r="G470" s="78" t="s">
        <v>1876</v>
      </c>
      <c r="H470" s="9"/>
      <c r="I470" s="60">
        <v>203.89740257934707</v>
      </c>
      <c r="J470" s="60">
        <v>93.25540117970138</v>
      </c>
      <c r="K470" s="60">
        <v>189.67200239939262</v>
      </c>
      <c r="L470" s="47">
        <v>2711.7540992717777</v>
      </c>
      <c r="M470" s="47">
        <v>2351.757899693836</v>
      </c>
      <c r="N470" s="47">
        <v>2098.4878375596627</v>
      </c>
      <c r="O470" s="59">
        <v>16.121823687259742</v>
      </c>
      <c r="P470" s="59">
        <v>421.15276885090333</v>
      </c>
      <c r="Q470" s="59">
        <v>225.47194722955339</v>
      </c>
      <c r="R470" s="58"/>
      <c r="S470" s="65" t="s">
        <v>20</v>
      </c>
      <c r="T470" s="8">
        <v>15.680612985712989</v>
      </c>
      <c r="U470" s="65" t="s">
        <v>20</v>
      </c>
      <c r="V470" s="8">
        <v>14.255102714284535</v>
      </c>
      <c r="W470" s="65" t="s">
        <v>20</v>
      </c>
      <c r="X470" s="8">
        <v>12.727</v>
      </c>
      <c r="Y470" s="243" t="s">
        <v>1503</v>
      </c>
      <c r="Z470" s="8">
        <v>111.10459739284741</v>
      </c>
      <c r="AA470" s="243" t="s">
        <v>1503</v>
      </c>
      <c r="AB470" s="8">
        <v>55.552298696423705</v>
      </c>
      <c r="AC470" s="65" t="s">
        <v>20</v>
      </c>
      <c r="AD470" s="14" t="s">
        <v>228</v>
      </c>
      <c r="AE470" s="8">
        <v>26.123146923118814</v>
      </c>
      <c r="AF470" s="8">
        <v>5.9285714285714288</v>
      </c>
      <c r="AG470" s="243" t="s">
        <v>1501</v>
      </c>
      <c r="AH470" s="243" t="s">
        <v>228</v>
      </c>
      <c r="AI470" s="8">
        <v>23.577139144555815</v>
      </c>
      <c r="AJ470" s="8">
        <v>7</v>
      </c>
      <c r="AK470" s="65" t="s">
        <v>20</v>
      </c>
      <c r="AL470" s="65" t="s">
        <v>160</v>
      </c>
      <c r="AM470" s="8">
        <v>22.352795820813007</v>
      </c>
      <c r="AN470" s="8">
        <v>6.9285714285714288</v>
      </c>
      <c r="AO470" s="65" t="s">
        <v>20</v>
      </c>
      <c r="AP470" s="224" t="s">
        <v>82</v>
      </c>
      <c r="AQ470" s="8">
        <v>22.108113434559833</v>
      </c>
      <c r="AR470" s="8">
        <v>6.7285714285714286</v>
      </c>
      <c r="AS470" s="65" t="s">
        <v>20</v>
      </c>
      <c r="AT470" s="14" t="s">
        <v>1503</v>
      </c>
      <c r="AU470" s="8">
        <v>21.902731599865859</v>
      </c>
      <c r="AV470" s="8">
        <v>10.8</v>
      </c>
      <c r="AW470" s="58"/>
      <c r="AX470" s="14" t="s">
        <v>1501</v>
      </c>
      <c r="AY470" s="8">
        <v>10.542398440713443</v>
      </c>
      <c r="AZ470" s="14" t="s">
        <v>1501</v>
      </c>
      <c r="BA470" s="8">
        <v>5.2711992203567215</v>
      </c>
      <c r="BB470" s="74" t="s">
        <v>20</v>
      </c>
      <c r="BC470" s="8">
        <v>4.3333333333333002</v>
      </c>
      <c r="BD470" s="14" t="s">
        <v>1503</v>
      </c>
      <c r="BE470" s="8">
        <v>144.13597661070165</v>
      </c>
      <c r="BF470" s="243" t="s">
        <v>228</v>
      </c>
      <c r="BG470" s="8">
        <v>2.8495995379891688</v>
      </c>
      <c r="BH470" s="74" t="s">
        <v>20</v>
      </c>
      <c r="BI470" s="243" t="s">
        <v>228</v>
      </c>
      <c r="BJ470" s="8">
        <v>13.985511292232554</v>
      </c>
      <c r="BK470" s="8">
        <v>11.384615384615385</v>
      </c>
      <c r="BL470" s="74" t="s">
        <v>20</v>
      </c>
      <c r="BM470" s="243" t="s">
        <v>1503</v>
      </c>
      <c r="BN470" s="8">
        <v>13.292851822875397</v>
      </c>
      <c r="BO470" s="8">
        <v>13.692307692307693</v>
      </c>
      <c r="BP470" s="74" t="s">
        <v>20</v>
      </c>
      <c r="BQ470" s="65" t="s">
        <v>160</v>
      </c>
      <c r="BR470" s="8">
        <v>12.973102237750863</v>
      </c>
      <c r="BS470" s="8">
        <v>12.538461538461538</v>
      </c>
      <c r="BT470" s="14" t="s">
        <v>1501</v>
      </c>
      <c r="BU470" s="243" t="s">
        <v>228</v>
      </c>
      <c r="BV470" s="8">
        <v>11.742819219785979</v>
      </c>
      <c r="BW470" s="8">
        <v>19</v>
      </c>
      <c r="BX470" s="65" t="s">
        <v>20</v>
      </c>
      <c r="BY470" s="224" t="s">
        <v>82</v>
      </c>
      <c r="BZ470" s="8">
        <v>11.550559972745134</v>
      </c>
      <c r="CA470" s="8">
        <v>13.692307692307693</v>
      </c>
      <c r="CB470" s="8"/>
      <c r="CC470" s="59" t="s">
        <v>4839</v>
      </c>
      <c r="CD470" s="59" t="s">
        <v>4840</v>
      </c>
      <c r="CE470" s="555">
        <v>98.430442908622837</v>
      </c>
      <c r="CF470" s="555">
        <v>88.413129110022766</v>
      </c>
      <c r="CG470" s="555" t="s">
        <v>4837</v>
      </c>
      <c r="CH470" s="555" t="s">
        <v>4838</v>
      </c>
      <c r="CI470" s="408">
        <v>206.226864883654</v>
      </c>
      <c r="CJ470" s="408">
        <v>175.80499946923737</v>
      </c>
      <c r="CK470" s="555" t="s">
        <v>4836</v>
      </c>
      <c r="CL470" s="59"/>
      <c r="CM470" s="8">
        <v>225.47194722955339</v>
      </c>
      <c r="CN470" s="8">
        <v>175.80499946923737</v>
      </c>
    </row>
    <row r="471" spans="1:92" x14ac:dyDescent="0.45">
      <c r="A471" s="9">
        <v>431</v>
      </c>
      <c r="B471" s="9" t="s">
        <v>593</v>
      </c>
      <c r="C471" s="62" t="s">
        <v>1790</v>
      </c>
      <c r="D471" s="63"/>
      <c r="E471" s="56" t="s">
        <v>1798</v>
      </c>
      <c r="F471" s="75"/>
      <c r="G471" s="75" t="s">
        <v>1789</v>
      </c>
      <c r="H471" s="9"/>
      <c r="I471" s="60">
        <v>97.997201239686191</v>
      </c>
      <c r="J471" s="60">
        <v>76.659100969754519</v>
      </c>
      <c r="K471" s="60">
        <v>118.5450014996204</v>
      </c>
      <c r="L471" s="47">
        <v>934.19417864503191</v>
      </c>
      <c r="M471" s="47">
        <v>925.63640550893194</v>
      </c>
      <c r="N471" s="47">
        <v>918.84666544819606</v>
      </c>
      <c r="O471" s="59">
        <v>8.4017066370250717</v>
      </c>
      <c r="P471" s="59">
        <v>93.380590388924176</v>
      </c>
      <c r="Q471" s="59">
        <v>50.088900010439261</v>
      </c>
      <c r="R471" s="58"/>
      <c r="S471" s="13" t="s">
        <v>290</v>
      </c>
      <c r="T471" s="8">
        <v>5.7038656595049373</v>
      </c>
      <c r="U471" s="13" t="s">
        <v>1475</v>
      </c>
      <c r="V471" s="8">
        <v>9.0557984892574055</v>
      </c>
      <c r="W471" s="13" t="s">
        <v>290</v>
      </c>
      <c r="X471" s="8">
        <v>12.5</v>
      </c>
      <c r="Y471" s="63" t="s">
        <v>84</v>
      </c>
      <c r="Z471" s="8">
        <v>45.09874055785879</v>
      </c>
      <c r="AA471" s="246" t="s">
        <v>182</v>
      </c>
      <c r="AB471" s="8">
        <v>16.079552198349791</v>
      </c>
      <c r="AC471" s="13" t="s">
        <v>1475</v>
      </c>
      <c r="AD471" s="12" t="s">
        <v>84</v>
      </c>
      <c r="AE471" s="8">
        <v>11.114478810460938</v>
      </c>
      <c r="AF471" s="8">
        <v>9.15</v>
      </c>
      <c r="AG471" s="62" t="s">
        <v>1475</v>
      </c>
      <c r="AH471" s="246" t="s">
        <v>182</v>
      </c>
      <c r="AI471" s="8">
        <v>11.062585263283802</v>
      </c>
      <c r="AJ471" s="8">
        <v>8.75</v>
      </c>
      <c r="AK471" s="13" t="s">
        <v>290</v>
      </c>
      <c r="AL471" s="12" t="s">
        <v>84</v>
      </c>
      <c r="AM471" s="8">
        <v>10.669285341359922</v>
      </c>
      <c r="AN471" s="8">
        <v>6.9</v>
      </c>
      <c r="AO471" s="13" t="s">
        <v>290</v>
      </c>
      <c r="AP471" s="246" t="s">
        <v>182</v>
      </c>
      <c r="AQ471" s="8">
        <v>10.572032122061408</v>
      </c>
      <c r="AR471" s="8">
        <v>6.5</v>
      </c>
      <c r="AS471" s="13" t="s">
        <v>1475</v>
      </c>
      <c r="AT471" s="14" t="s">
        <v>203</v>
      </c>
      <c r="AU471" s="8">
        <v>10.002293001952218</v>
      </c>
      <c r="AV471" s="8">
        <v>6.5666666666666664</v>
      </c>
      <c r="AW471" s="58"/>
      <c r="AX471" s="13" t="s">
        <v>290</v>
      </c>
      <c r="AY471" s="8">
        <v>4.8218908483477616</v>
      </c>
      <c r="AZ471" s="13" t="s">
        <v>1475</v>
      </c>
      <c r="BA471" s="8">
        <v>4.0575126786782096</v>
      </c>
      <c r="BB471" s="62" t="s">
        <v>290</v>
      </c>
      <c r="BC471" s="8">
        <v>3.5</v>
      </c>
      <c r="BD471" s="49" t="s">
        <v>3666</v>
      </c>
      <c r="BE471" s="8">
        <v>58.328362725216422</v>
      </c>
      <c r="BF471" s="246" t="s">
        <v>182</v>
      </c>
      <c r="BG471" s="8">
        <v>1.0605156859130258</v>
      </c>
      <c r="BH471" s="62" t="s">
        <v>1475</v>
      </c>
      <c r="BI471" s="246" t="s">
        <v>182</v>
      </c>
      <c r="BJ471" s="8">
        <v>5.961753031188322</v>
      </c>
      <c r="BK471" s="8">
        <v>28.5</v>
      </c>
      <c r="BL471" s="62" t="s">
        <v>1475</v>
      </c>
      <c r="BM471" s="63" t="s">
        <v>84</v>
      </c>
      <c r="BN471" s="8">
        <v>5.8081852608246036</v>
      </c>
      <c r="BO471" s="8">
        <v>31</v>
      </c>
      <c r="BP471" s="62" t="s">
        <v>290</v>
      </c>
      <c r="BQ471" s="49" t="s">
        <v>182</v>
      </c>
      <c r="BR471" s="8">
        <v>5.7564319293644601</v>
      </c>
      <c r="BS471" s="8">
        <v>16.714285714285715</v>
      </c>
      <c r="BT471" s="13" t="s">
        <v>290</v>
      </c>
      <c r="BU471" s="63" t="s">
        <v>84</v>
      </c>
      <c r="BV471" s="8">
        <v>5.4930077950974852</v>
      </c>
      <c r="BW471" s="8">
        <v>18.142857142857142</v>
      </c>
      <c r="BX471" s="13" t="s">
        <v>1475</v>
      </c>
      <c r="BY471" s="243" t="s">
        <v>203</v>
      </c>
      <c r="BZ471" s="8">
        <v>5.4182142431254272</v>
      </c>
      <c r="CA471" s="8">
        <v>23.5</v>
      </c>
      <c r="CB471" s="8"/>
      <c r="CC471" s="59"/>
      <c r="CD471" s="59"/>
      <c r="CE471" s="555"/>
      <c r="CF471" s="555"/>
      <c r="CG471" s="555"/>
      <c r="CH471" s="555"/>
      <c r="CI471" s="408"/>
      <c r="CJ471" s="408"/>
      <c r="CK471" s="7"/>
      <c r="CL471" s="8"/>
      <c r="CM471" s="8"/>
      <c r="CN471" s="8"/>
    </row>
    <row r="472" spans="1:92" x14ac:dyDescent="0.45">
      <c r="A472" s="9">
        <v>432</v>
      </c>
      <c r="B472" s="9" t="s">
        <v>590</v>
      </c>
      <c r="C472" s="62" t="s">
        <v>1790</v>
      </c>
      <c r="D472" s="63"/>
      <c r="E472" s="56" t="s">
        <v>1798</v>
      </c>
      <c r="F472" s="75"/>
      <c r="G472" s="75" t="s">
        <v>1789</v>
      </c>
      <c r="H472" s="9"/>
      <c r="I472" s="60">
        <v>147.78610186952676</v>
      </c>
      <c r="J472" s="60">
        <v>116.96440147962545</v>
      </c>
      <c r="K472" s="60">
        <v>149.36670188952169</v>
      </c>
      <c r="L472" s="47">
        <v>1953.3827183799876</v>
      </c>
      <c r="M472" s="47">
        <v>1882.0336850981917</v>
      </c>
      <c r="N472" s="47">
        <v>1826.8354608229347</v>
      </c>
      <c r="O472" s="59">
        <v>15.602731651409833</v>
      </c>
      <c r="P472" s="59">
        <v>249.82700302124167</v>
      </c>
      <c r="Q472" s="59">
        <v>144.1189226363521</v>
      </c>
      <c r="R472" s="58"/>
      <c r="S472" s="66" t="s">
        <v>49</v>
      </c>
      <c r="T472" s="8">
        <v>7.6503745841287039</v>
      </c>
      <c r="U472" s="13" t="s">
        <v>1475</v>
      </c>
      <c r="V472" s="8">
        <v>12.640599334605927</v>
      </c>
      <c r="W472" s="66" t="s">
        <v>49</v>
      </c>
      <c r="X472" s="8">
        <v>8.5709999999999997</v>
      </c>
      <c r="Y472" s="246" t="s">
        <v>222</v>
      </c>
      <c r="Z472" s="8">
        <v>74.89305093476338</v>
      </c>
      <c r="AA472" s="246" t="s">
        <v>222</v>
      </c>
      <c r="AB472" s="8">
        <v>31.205437889484742</v>
      </c>
      <c r="AC472" s="13" t="s">
        <v>1475</v>
      </c>
      <c r="AD472" s="12" t="s">
        <v>84</v>
      </c>
      <c r="AE472" s="8">
        <v>16.011747724871483</v>
      </c>
      <c r="AF472" s="8">
        <v>9.15</v>
      </c>
      <c r="AG472" s="62" t="s">
        <v>1475</v>
      </c>
      <c r="AH472" s="246" t="s">
        <v>222</v>
      </c>
      <c r="AI472" s="8">
        <v>15.630908900492447</v>
      </c>
      <c r="AJ472" s="8">
        <v>14.9</v>
      </c>
      <c r="AK472" s="66" t="s">
        <v>49</v>
      </c>
      <c r="AL472" s="12" t="s">
        <v>84</v>
      </c>
      <c r="AM472" s="8">
        <v>15.02941229492667</v>
      </c>
      <c r="AN472" s="8">
        <v>8.7333333333333325</v>
      </c>
      <c r="AO472" s="13" t="s">
        <v>1475</v>
      </c>
      <c r="AP472" s="243" t="s">
        <v>203</v>
      </c>
      <c r="AQ472" s="8">
        <v>14.36198100126567</v>
      </c>
      <c r="AR472" s="8">
        <v>6.5666666666666664</v>
      </c>
      <c r="AS472" s="66" t="s">
        <v>49</v>
      </c>
      <c r="AT472" s="49" t="s">
        <v>222</v>
      </c>
      <c r="AU472" s="8">
        <v>14.332127193353243</v>
      </c>
      <c r="AV472" s="8">
        <v>14.299999999999999</v>
      </c>
      <c r="AW472" s="58"/>
      <c r="AX472" s="66" t="s">
        <v>49</v>
      </c>
      <c r="AY472" s="8">
        <v>6.7636579729115436</v>
      </c>
      <c r="AZ472" s="13" t="s">
        <v>1475</v>
      </c>
      <c r="BA472" s="8">
        <v>5.6109263783292347</v>
      </c>
      <c r="BB472" s="75" t="s">
        <v>49</v>
      </c>
      <c r="BC472" s="8">
        <v>4</v>
      </c>
      <c r="BD472" s="49" t="s">
        <v>222</v>
      </c>
      <c r="BE472" s="8">
        <v>97.060966215192394</v>
      </c>
      <c r="BF472" s="246" t="s">
        <v>222</v>
      </c>
      <c r="BG472" s="8">
        <v>1.6176827702532066</v>
      </c>
      <c r="BH472" s="75" t="s">
        <v>49</v>
      </c>
      <c r="BI472" s="246" t="s">
        <v>222</v>
      </c>
      <c r="BJ472" s="8">
        <v>9.2367750632518106</v>
      </c>
      <c r="BK472" s="8">
        <v>16</v>
      </c>
      <c r="BL472" s="75" t="s">
        <v>49</v>
      </c>
      <c r="BM472" s="63" t="s">
        <v>84</v>
      </c>
      <c r="BN472" s="8">
        <v>8.636394024406858</v>
      </c>
      <c r="BO472" s="8">
        <v>16</v>
      </c>
      <c r="BP472" s="62" t="s">
        <v>1475</v>
      </c>
      <c r="BQ472" s="49" t="s">
        <v>222</v>
      </c>
      <c r="BR472" s="8">
        <v>8.5609276633893376</v>
      </c>
      <c r="BS472" s="8">
        <v>31</v>
      </c>
      <c r="BT472" s="13" t="s">
        <v>1475</v>
      </c>
      <c r="BU472" s="63" t="s">
        <v>84</v>
      </c>
      <c r="BV472" s="8">
        <v>8.2510535788241999</v>
      </c>
      <c r="BW472" s="8">
        <v>31</v>
      </c>
      <c r="BX472" s="13" t="s">
        <v>1475</v>
      </c>
      <c r="BY472" s="243" t="s">
        <v>203</v>
      </c>
      <c r="BZ472" s="8">
        <v>7.6629521247133452</v>
      </c>
      <c r="CA472" s="8">
        <v>23.5</v>
      </c>
      <c r="CB472" s="8"/>
      <c r="CC472" s="59" t="s">
        <v>4841</v>
      </c>
      <c r="CD472" s="59" t="s">
        <v>4842</v>
      </c>
      <c r="CE472" s="555">
        <v>102.80200396531139</v>
      </c>
      <c r="CF472" s="555">
        <v>92.299821808615917</v>
      </c>
      <c r="CG472" s="555"/>
      <c r="CH472" s="555"/>
      <c r="CI472" s="408"/>
      <c r="CJ472" s="408"/>
      <c r="CK472" s="7"/>
      <c r="CL472" s="8"/>
      <c r="CM472" s="8"/>
      <c r="CN472" s="8"/>
    </row>
    <row r="473" spans="1:92" x14ac:dyDescent="0.45">
      <c r="A473" s="9">
        <v>433</v>
      </c>
      <c r="B473" s="9" t="s">
        <v>587</v>
      </c>
      <c r="C473" s="224" t="s">
        <v>1800</v>
      </c>
      <c r="D473" s="63"/>
      <c r="E473" s="245" t="s">
        <v>1938</v>
      </c>
      <c r="F473" s="56" t="s">
        <v>1871</v>
      </c>
      <c r="G473" s="224"/>
      <c r="H473" s="9"/>
      <c r="I473" s="60">
        <v>101.94870128967354</v>
      </c>
      <c r="J473" s="60">
        <v>86.142701089724156</v>
      </c>
      <c r="K473" s="60">
        <v>113.01290142963811</v>
      </c>
      <c r="L473" s="47">
        <v>1005.9003351959976</v>
      </c>
      <c r="M473" s="47">
        <v>994.99020477655449</v>
      </c>
      <c r="N473" s="47">
        <v>986.34736182305915</v>
      </c>
      <c r="O473" s="59">
        <v>8.9621052679105677</v>
      </c>
      <c r="P473" s="59">
        <v>98.768602998636723</v>
      </c>
      <c r="Q473" s="59">
        <v>43.819460254147579</v>
      </c>
      <c r="R473" s="58"/>
      <c r="S473" s="55" t="s">
        <v>95</v>
      </c>
      <c r="T473" s="8">
        <v>8.3403064928564952</v>
      </c>
      <c r="U473" s="55" t="s">
        <v>95</v>
      </c>
      <c r="V473" s="8">
        <v>7.5820968116877223</v>
      </c>
      <c r="W473" s="66" t="s">
        <v>276</v>
      </c>
      <c r="X473" s="8">
        <v>12.727</v>
      </c>
      <c r="Y473" s="75" t="s">
        <v>73</v>
      </c>
      <c r="Z473" s="8">
        <v>51.974350644836768</v>
      </c>
      <c r="AA473" s="75" t="s">
        <v>73</v>
      </c>
      <c r="AB473" s="8">
        <v>17.324783548278923</v>
      </c>
      <c r="AC473" s="55" t="s">
        <v>95</v>
      </c>
      <c r="AD473" s="66" t="s">
        <v>73</v>
      </c>
      <c r="AE473" s="8">
        <v>11.020692130484617</v>
      </c>
      <c r="AF473" s="8">
        <v>8.5</v>
      </c>
      <c r="AG473" s="224" t="s">
        <v>95</v>
      </c>
      <c r="AH473" s="224" t="s">
        <v>58</v>
      </c>
      <c r="AI473" s="8">
        <v>10.768745834423193</v>
      </c>
      <c r="AJ473" s="8">
        <v>6.3666666666666671</v>
      </c>
      <c r="AK473" s="66" t="s">
        <v>276</v>
      </c>
      <c r="AL473" s="66" t="s">
        <v>73</v>
      </c>
      <c r="AM473" s="8">
        <v>10.118951666052183</v>
      </c>
      <c r="AN473" s="8">
        <v>6.9285714285714288</v>
      </c>
      <c r="AO473" s="66" t="s">
        <v>276</v>
      </c>
      <c r="AP473" s="224" t="s">
        <v>58</v>
      </c>
      <c r="AQ473" s="8">
        <v>9.9360543074464918</v>
      </c>
      <c r="AR473" s="8">
        <v>5.3190476190476197</v>
      </c>
      <c r="AS473" s="55" t="s">
        <v>95</v>
      </c>
      <c r="AT473" s="13" t="s">
        <v>1481</v>
      </c>
      <c r="AU473" s="8">
        <v>9.0434972634147783</v>
      </c>
      <c r="AV473" s="8">
        <v>6.5666666666666673</v>
      </c>
      <c r="AW473" s="58"/>
      <c r="AX473" s="55" t="s">
        <v>95</v>
      </c>
      <c r="AY473" s="8">
        <v>7.3615989604756287</v>
      </c>
      <c r="AZ473" s="55" t="s">
        <v>95</v>
      </c>
      <c r="BA473" s="8">
        <v>2.4538663201585429</v>
      </c>
      <c r="BB473" s="75" t="s">
        <v>276</v>
      </c>
      <c r="BC473" s="8">
        <v>3</v>
      </c>
      <c r="BD473" s="66" t="s">
        <v>73</v>
      </c>
      <c r="BE473" s="8">
        <v>67.266655838287804</v>
      </c>
      <c r="BF473" s="224" t="s">
        <v>58</v>
      </c>
      <c r="BG473" s="8">
        <v>1.2591997978702612</v>
      </c>
      <c r="BH473" s="75" t="s">
        <v>276</v>
      </c>
      <c r="BI473" s="224" t="s">
        <v>58</v>
      </c>
      <c r="BJ473" s="8">
        <v>4.8894159289833565</v>
      </c>
      <c r="BK473" s="8">
        <v>16</v>
      </c>
      <c r="BL473" s="75" t="s">
        <v>276</v>
      </c>
      <c r="BM473" s="75" t="s">
        <v>73</v>
      </c>
      <c r="BN473" s="8">
        <v>4.8427195752866767</v>
      </c>
      <c r="BO473" s="8">
        <v>19.333333333333332</v>
      </c>
      <c r="BP473" s="224" t="s">
        <v>95</v>
      </c>
      <c r="BQ473" s="55" t="s">
        <v>58</v>
      </c>
      <c r="BR473" s="8">
        <v>4.7606801322437864</v>
      </c>
      <c r="BS473" s="8">
        <v>23.5</v>
      </c>
      <c r="BT473" s="55" t="s">
        <v>95</v>
      </c>
      <c r="BU473" s="75" t="s">
        <v>73</v>
      </c>
      <c r="BV473" s="8">
        <v>4.7279992857069377</v>
      </c>
      <c r="BW473" s="8">
        <v>28.5</v>
      </c>
      <c r="BX473" s="55" t="s">
        <v>95</v>
      </c>
      <c r="BY473" s="62" t="s">
        <v>1481</v>
      </c>
      <c r="BZ473" s="8">
        <v>4.0839142853846768</v>
      </c>
      <c r="CA473" s="8">
        <v>23.5</v>
      </c>
      <c r="CB473" s="8"/>
      <c r="CC473" s="59" t="s">
        <v>5728</v>
      </c>
      <c r="CD473" s="59"/>
      <c r="CE473" s="555">
        <v>43.819460254147579</v>
      </c>
      <c r="CF473" s="555">
        <v>30.482690683869777</v>
      </c>
      <c r="CG473" s="555"/>
      <c r="CH473" s="555"/>
      <c r="CI473" s="408"/>
      <c r="CJ473" s="408"/>
      <c r="CK473" s="7"/>
      <c r="CL473" s="8"/>
      <c r="CM473" s="8"/>
      <c r="CN473" s="8"/>
    </row>
    <row r="474" spans="1:92" x14ac:dyDescent="0.45">
      <c r="A474" s="9">
        <v>434</v>
      </c>
      <c r="B474" s="9" t="s">
        <v>585</v>
      </c>
      <c r="C474" s="61" t="s">
        <v>1828</v>
      </c>
      <c r="D474" s="63"/>
      <c r="E474" s="78" t="s">
        <v>1793</v>
      </c>
      <c r="F474" s="61" t="s">
        <v>1950</v>
      </c>
      <c r="G474" s="224"/>
      <c r="H474" s="9"/>
      <c r="I474" s="60">
        <v>107.48080135965583</v>
      </c>
      <c r="J474" s="60">
        <v>82.981501049734277</v>
      </c>
      <c r="K474" s="60">
        <v>138.30250174955714</v>
      </c>
      <c r="L474" s="47">
        <v>1151.4273924759232</v>
      </c>
      <c r="M474" s="47">
        <v>1150.1685256244605</v>
      </c>
      <c r="N474" s="47">
        <v>1149.1624231741989</v>
      </c>
      <c r="O474" s="59">
        <v>10.574000695084301</v>
      </c>
      <c r="P474" s="59">
        <v>140.31531378817436</v>
      </c>
      <c r="Q474" s="59">
        <v>71.945112382486101</v>
      </c>
      <c r="R474" s="58"/>
      <c r="S474" s="65" t="s">
        <v>66</v>
      </c>
      <c r="T474" s="8">
        <v>4.8693088489476093</v>
      </c>
      <c r="U474" s="65" t="s">
        <v>66</v>
      </c>
      <c r="V474" s="8">
        <v>9.7386176978952186</v>
      </c>
      <c r="W474" s="65" t="s">
        <v>5505</v>
      </c>
      <c r="X474" s="8">
        <v>8</v>
      </c>
      <c r="Y474" s="61" t="s">
        <v>124</v>
      </c>
      <c r="Z474" s="8">
        <v>52.590784652634795</v>
      </c>
      <c r="AA474" s="61" t="s">
        <v>124</v>
      </c>
      <c r="AB474" s="8">
        <v>22.865558544623827</v>
      </c>
      <c r="AC474" s="65" t="s">
        <v>66</v>
      </c>
      <c r="AD474" s="52" t="s">
        <v>124</v>
      </c>
      <c r="AE474" s="8">
        <v>13.269841551401157</v>
      </c>
      <c r="AF474" s="8">
        <v>8.5500000000000007</v>
      </c>
      <c r="AG474" s="62" t="s">
        <v>1475</v>
      </c>
      <c r="AH474" s="61" t="s">
        <v>124</v>
      </c>
      <c r="AI474" s="8">
        <v>12.327027504386633</v>
      </c>
      <c r="AJ474" s="8">
        <v>8.5500000000000007</v>
      </c>
      <c r="AK474" s="65" t="s">
        <v>66</v>
      </c>
      <c r="AL474" s="68" t="s">
        <v>76</v>
      </c>
      <c r="AM474" s="8">
        <v>11.773330306239606</v>
      </c>
      <c r="AN474" s="8">
        <v>8.4499999999999993</v>
      </c>
      <c r="AO474" s="65" t="s">
        <v>66</v>
      </c>
      <c r="AP474" s="74" t="s">
        <v>91</v>
      </c>
      <c r="AQ474" s="8">
        <v>11.771879227912061</v>
      </c>
      <c r="AR474" s="8">
        <v>7.3666666666666671</v>
      </c>
      <c r="AS474" s="13" t="s">
        <v>1475</v>
      </c>
      <c r="AT474" s="65" t="s">
        <v>91</v>
      </c>
      <c r="AU474" s="8">
        <v>11.042371526375936</v>
      </c>
      <c r="AV474" s="8">
        <v>7.3666666666666671</v>
      </c>
      <c r="AW474" s="58"/>
      <c r="AX474" s="65" t="s">
        <v>66</v>
      </c>
      <c r="AY474" s="8">
        <v>4.3534010024212622</v>
      </c>
      <c r="AZ474" s="65" t="s">
        <v>66</v>
      </c>
      <c r="BA474" s="8">
        <v>4.3534010024212622</v>
      </c>
      <c r="BB474" s="74" t="s">
        <v>3582</v>
      </c>
      <c r="BC474" s="8">
        <v>2</v>
      </c>
      <c r="BD474" s="52" t="s">
        <v>124</v>
      </c>
      <c r="BE474" s="8">
        <v>68.06802004842524</v>
      </c>
      <c r="BF474" s="61" t="s">
        <v>124</v>
      </c>
      <c r="BG474" s="8">
        <v>1.3613604009685047</v>
      </c>
      <c r="BH474" s="74" t="s">
        <v>66</v>
      </c>
      <c r="BI474" s="61" t="s">
        <v>124</v>
      </c>
      <c r="BJ474" s="8">
        <v>6.8039632734214157</v>
      </c>
      <c r="BK474" s="8">
        <v>26</v>
      </c>
      <c r="BL474" s="74" t="s">
        <v>66</v>
      </c>
      <c r="BM474" s="74" t="s">
        <v>91</v>
      </c>
      <c r="BN474" s="8">
        <v>6.7079165998659782</v>
      </c>
      <c r="BO474" s="8">
        <v>23.5</v>
      </c>
      <c r="BP474" s="74" t="s">
        <v>66</v>
      </c>
      <c r="BQ474" s="68" t="s">
        <v>76</v>
      </c>
      <c r="BR474" s="8">
        <v>6.4419226793678375</v>
      </c>
      <c r="BS474" s="8">
        <v>28.5</v>
      </c>
      <c r="BT474" s="13" t="s">
        <v>1475</v>
      </c>
      <c r="BU474" s="61" t="s">
        <v>124</v>
      </c>
      <c r="BV474" s="8">
        <v>6.2665592666231351</v>
      </c>
      <c r="BW474" s="8">
        <v>26</v>
      </c>
      <c r="BX474" s="13" t="s">
        <v>1475</v>
      </c>
      <c r="BY474" s="74" t="s">
        <v>91</v>
      </c>
      <c r="BZ474" s="8">
        <v>6.172799418628542</v>
      </c>
      <c r="CA474" s="8">
        <v>23.5</v>
      </c>
      <c r="CB474" s="8"/>
      <c r="CC474" s="59" t="s">
        <v>5729</v>
      </c>
      <c r="CD474" s="59"/>
      <c r="CE474" s="555">
        <v>71.945112382486101</v>
      </c>
      <c r="CF474" s="555">
        <v>51.572007985856665</v>
      </c>
      <c r="CG474" s="555"/>
      <c r="CH474" s="555"/>
      <c r="CI474" s="408"/>
      <c r="CJ474" s="408"/>
      <c r="CK474" s="7"/>
      <c r="CL474" s="8"/>
      <c r="CM474" s="8"/>
      <c r="CN474" s="8"/>
    </row>
    <row r="475" spans="1:92" x14ac:dyDescent="0.45">
      <c r="A475" s="9">
        <v>435</v>
      </c>
      <c r="B475" s="9" t="s">
        <v>77</v>
      </c>
      <c r="C475" s="61" t="s">
        <v>1828</v>
      </c>
      <c r="D475" s="63"/>
      <c r="E475" s="78" t="s">
        <v>1793</v>
      </c>
      <c r="F475" s="61" t="s">
        <v>1950</v>
      </c>
      <c r="G475" s="224"/>
      <c r="H475" s="9"/>
      <c r="I475" s="60">
        <v>157.26970198949638</v>
      </c>
      <c r="J475" s="60">
        <v>116.17410146962798</v>
      </c>
      <c r="K475" s="60">
        <v>193.62350244937997</v>
      </c>
      <c r="L475" s="47">
        <v>2358.7328789984713</v>
      </c>
      <c r="M475" s="47">
        <v>2321.7117815385509</v>
      </c>
      <c r="N475" s="47">
        <v>2292.5137054815395</v>
      </c>
      <c r="O475" s="59">
        <v>20.087907033603852</v>
      </c>
      <c r="P475" s="59">
        <v>378.56763836929167</v>
      </c>
      <c r="Q475" s="59">
        <v>208.75750259514382</v>
      </c>
      <c r="R475" s="58"/>
      <c r="S475" s="52" t="s">
        <v>171</v>
      </c>
      <c r="T475" s="8">
        <v>10.436182119369782</v>
      </c>
      <c r="U475" s="65" t="s">
        <v>66</v>
      </c>
      <c r="V475" s="8">
        <v>13.32341854324374</v>
      </c>
      <c r="W475" s="52" t="s">
        <v>171</v>
      </c>
      <c r="X475" s="8">
        <v>8.75</v>
      </c>
      <c r="Y475" s="61" t="s">
        <v>124</v>
      </c>
      <c r="Z475" s="8">
        <v>76.489456954958257</v>
      </c>
      <c r="AA475" s="61" t="s">
        <v>124</v>
      </c>
      <c r="AB475" s="8">
        <v>33.256285632590547</v>
      </c>
      <c r="AC475" s="52" t="s">
        <v>171</v>
      </c>
      <c r="AD475" s="52" t="s">
        <v>124</v>
      </c>
      <c r="AE475" s="8">
        <v>18.845549102552528</v>
      </c>
      <c r="AF475" s="8">
        <v>8.0142857142857142</v>
      </c>
      <c r="AG475" s="74" t="s">
        <v>66</v>
      </c>
      <c r="AH475" s="61" t="s">
        <v>124</v>
      </c>
      <c r="AI475" s="8">
        <v>18.685476356752236</v>
      </c>
      <c r="AJ475" s="8">
        <v>8.5500000000000007</v>
      </c>
      <c r="AK475" s="52" t="s">
        <v>171</v>
      </c>
      <c r="AL475" s="65" t="s">
        <v>91</v>
      </c>
      <c r="AM475" s="8">
        <v>16.655821898670762</v>
      </c>
      <c r="AN475" s="8">
        <v>7.0095238095238095</v>
      </c>
      <c r="AO475" s="65" t="s">
        <v>66</v>
      </c>
      <c r="AP475" s="74" t="s">
        <v>91</v>
      </c>
      <c r="AQ475" s="8">
        <v>16.638124719335394</v>
      </c>
      <c r="AR475" s="8">
        <v>7.3666666666666671</v>
      </c>
      <c r="AS475" s="52" t="s">
        <v>171</v>
      </c>
      <c r="AT475" s="68" t="s">
        <v>76</v>
      </c>
      <c r="AU475" s="8">
        <v>16.500358769724819</v>
      </c>
      <c r="AV475" s="8">
        <v>7.9142857142857155</v>
      </c>
      <c r="AW475" s="58"/>
      <c r="AX475" s="52" t="s">
        <v>171</v>
      </c>
      <c r="AY475" s="8">
        <v>8.3602220531084317</v>
      </c>
      <c r="AZ475" s="65" t="s">
        <v>66</v>
      </c>
      <c r="BA475" s="8">
        <v>5.9068147020722872</v>
      </c>
      <c r="BB475" s="61" t="s">
        <v>171</v>
      </c>
      <c r="BC475" s="8">
        <v>3.5</v>
      </c>
      <c r="BD475" s="52" t="s">
        <v>124</v>
      </c>
      <c r="BE475" s="8">
        <v>99.136294041445751</v>
      </c>
      <c r="BF475" s="61" t="s">
        <v>124</v>
      </c>
      <c r="BG475" s="8">
        <v>1.982725880828915</v>
      </c>
      <c r="BH475" s="61" t="s">
        <v>171</v>
      </c>
      <c r="BI475" s="61" t="s">
        <v>124</v>
      </c>
      <c r="BJ475" s="8">
        <v>10.392197765846186</v>
      </c>
      <c r="BK475" s="8">
        <v>15.285714285714286</v>
      </c>
      <c r="BL475" s="61" t="s">
        <v>171</v>
      </c>
      <c r="BM475" s="74" t="s">
        <v>91</v>
      </c>
      <c r="BN475" s="8">
        <v>10.14736900405912</v>
      </c>
      <c r="BO475" s="8">
        <v>13.857142857142858</v>
      </c>
      <c r="BP475" s="61" t="s">
        <v>171</v>
      </c>
      <c r="BQ475" s="68" t="s">
        <v>76</v>
      </c>
      <c r="BR475" s="8">
        <v>9.4942875433158243</v>
      </c>
      <c r="BS475" s="8">
        <v>16.714285714285715</v>
      </c>
      <c r="BT475" s="65" t="s">
        <v>66</v>
      </c>
      <c r="BU475" s="61" t="s">
        <v>124</v>
      </c>
      <c r="BV475" s="8">
        <v>9.492563907432805</v>
      </c>
      <c r="BW475" s="8">
        <v>26</v>
      </c>
      <c r="BX475" s="65" t="s">
        <v>66</v>
      </c>
      <c r="BY475" s="74" t="s">
        <v>91</v>
      </c>
      <c r="BZ475" s="8">
        <v>9.3520250248038916</v>
      </c>
      <c r="CA475" s="8">
        <v>23.5</v>
      </c>
      <c r="CB475" s="8"/>
      <c r="CC475" s="59" t="s">
        <v>4844</v>
      </c>
      <c r="CD475" s="59" t="s">
        <v>4845</v>
      </c>
      <c r="CE475" s="555">
        <v>113.48050389665237</v>
      </c>
      <c r="CF475" s="555">
        <v>102.46585818366394</v>
      </c>
      <c r="CG475" s="555" t="s">
        <v>4843</v>
      </c>
      <c r="CH475" s="555"/>
      <c r="CI475" s="408">
        <v>208.75750259514382</v>
      </c>
      <c r="CJ475" s="408">
        <v>164.98062083256826</v>
      </c>
      <c r="CK475" s="7"/>
      <c r="CL475" s="8"/>
      <c r="CM475" s="8"/>
      <c r="CN475" s="8"/>
    </row>
    <row r="476" spans="1:92" x14ac:dyDescent="0.45">
      <c r="A476" s="9">
        <v>436</v>
      </c>
      <c r="B476" s="9" t="s">
        <v>581</v>
      </c>
      <c r="C476" s="57" t="s">
        <v>1878</v>
      </c>
      <c r="D476" s="63"/>
      <c r="E476" s="78" t="s">
        <v>2039</v>
      </c>
      <c r="F476" s="62" t="s">
        <v>2040</v>
      </c>
      <c r="G476" s="61" t="s">
        <v>2041</v>
      </c>
      <c r="H476" s="9"/>
      <c r="I476" s="60">
        <v>45.837400579853217</v>
      </c>
      <c r="J476" s="60">
        <v>133.56070168957231</v>
      </c>
      <c r="K476" s="60">
        <v>129.60920163958497</v>
      </c>
      <c r="L476" s="47">
        <v>603.08321971600719</v>
      </c>
      <c r="M476" s="47">
        <v>857.08324590573829</v>
      </c>
      <c r="N476" s="47">
        <v>1135.3757508895746</v>
      </c>
      <c r="O476" s="59">
        <v>15.199301186318923</v>
      </c>
      <c r="P476" s="59">
        <v>89.292808344643831</v>
      </c>
      <c r="Q476" s="59">
        <v>48.66543050276934</v>
      </c>
      <c r="R476" s="58"/>
      <c r="S476" s="55" t="s">
        <v>101</v>
      </c>
      <c r="T476" s="8">
        <v>6.5004880695823859</v>
      </c>
      <c r="U476" s="13" t="s">
        <v>127</v>
      </c>
      <c r="V476" s="8">
        <v>4.291870028992661</v>
      </c>
      <c r="W476" s="13" t="s">
        <v>127</v>
      </c>
      <c r="X476" s="8">
        <v>10</v>
      </c>
      <c r="Y476" s="57" t="s">
        <v>194</v>
      </c>
      <c r="Z476" s="8">
        <v>23.001952278329544</v>
      </c>
      <c r="AA476" s="57" t="s">
        <v>0</v>
      </c>
      <c r="AB476" s="8">
        <v>9.6436705921611185</v>
      </c>
      <c r="AC476" s="13" t="s">
        <v>127</v>
      </c>
      <c r="AD476" s="51" t="s">
        <v>0</v>
      </c>
      <c r="AE476" s="8">
        <v>5.8747969561269944</v>
      </c>
      <c r="AF476" s="8">
        <v>7.1</v>
      </c>
      <c r="AG476" s="224" t="s">
        <v>101</v>
      </c>
      <c r="AH476" s="57" t="s">
        <v>0</v>
      </c>
      <c r="AI476" s="8">
        <v>5.6394621267461389</v>
      </c>
      <c r="AJ476" s="8">
        <v>7.4333333333333336</v>
      </c>
      <c r="AK476" s="13" t="s">
        <v>127</v>
      </c>
      <c r="AL476" s="55" t="s">
        <v>58</v>
      </c>
      <c r="AM476" s="8">
        <v>5.4999148601301036</v>
      </c>
      <c r="AN476" s="8">
        <v>6.0333333333333332</v>
      </c>
      <c r="AO476" s="13" t="s">
        <v>127</v>
      </c>
      <c r="AP476" s="57" t="s">
        <v>194</v>
      </c>
      <c r="AQ476" s="8">
        <v>5.3567834244931136</v>
      </c>
      <c r="AR476" s="8">
        <v>8.3000000000000007</v>
      </c>
      <c r="AS476" s="55" t="s">
        <v>101</v>
      </c>
      <c r="AT476" s="55" t="s">
        <v>58</v>
      </c>
      <c r="AU476" s="8">
        <v>5.3268035066950699</v>
      </c>
      <c r="AV476" s="8">
        <v>6.2555555555555564</v>
      </c>
      <c r="AW476" s="58"/>
      <c r="AX476" s="55" t="s">
        <v>101</v>
      </c>
      <c r="AY476" s="8">
        <v>6.7205075923656814</v>
      </c>
      <c r="AZ476" s="13" t="s">
        <v>127</v>
      </c>
      <c r="BA476" s="8">
        <v>1.8938293113071378</v>
      </c>
      <c r="BB476" s="224" t="s">
        <v>101</v>
      </c>
      <c r="BC476" s="8">
        <v>3</v>
      </c>
      <c r="BD476" s="51" t="s">
        <v>194</v>
      </c>
      <c r="BE476" s="8">
        <v>29.602537961828407</v>
      </c>
      <c r="BF476" s="224" t="s">
        <v>58</v>
      </c>
      <c r="BG476" s="8">
        <v>0.57838268259110792</v>
      </c>
      <c r="BH476" s="224" t="s">
        <v>101</v>
      </c>
      <c r="BI476" s="224" t="s">
        <v>58</v>
      </c>
      <c r="BJ476" s="8">
        <v>3.2018202617481974</v>
      </c>
      <c r="BK476" s="8">
        <v>16</v>
      </c>
      <c r="BL476" s="224" t="s">
        <v>101</v>
      </c>
      <c r="BM476" s="57" t="s">
        <v>0</v>
      </c>
      <c r="BN476" s="8">
        <v>3.0582642840447281</v>
      </c>
      <c r="BO476" s="8">
        <v>17.666666666666668</v>
      </c>
      <c r="BP476" s="224" t="s">
        <v>101</v>
      </c>
      <c r="BQ476" s="51" t="s">
        <v>194</v>
      </c>
      <c r="BR476" s="8">
        <v>3.0097655201741338</v>
      </c>
      <c r="BS476" s="8">
        <v>21</v>
      </c>
      <c r="BT476" s="13" t="s">
        <v>127</v>
      </c>
      <c r="BU476" s="224" t="s">
        <v>58</v>
      </c>
      <c r="BV476" s="8">
        <v>2.920782137064275</v>
      </c>
      <c r="BW476" s="8">
        <v>23.5</v>
      </c>
      <c r="BX476" s="13" t="s">
        <v>127</v>
      </c>
      <c r="BY476" s="57" t="s">
        <v>0</v>
      </c>
      <c r="BZ476" s="8">
        <v>2.8220366730491651</v>
      </c>
      <c r="CA476" s="8">
        <v>26</v>
      </c>
      <c r="CB476" s="8"/>
      <c r="CC476" s="59"/>
      <c r="CD476" s="59"/>
      <c r="CE476" s="555"/>
      <c r="CF476" s="555"/>
      <c r="CG476" s="555"/>
      <c r="CH476" s="555"/>
      <c r="CI476" s="408"/>
      <c r="CJ476" s="408"/>
      <c r="CK476" s="7"/>
      <c r="CL476" s="8"/>
      <c r="CM476" s="8"/>
      <c r="CN476" s="8"/>
    </row>
    <row r="477" spans="1:92" x14ac:dyDescent="0.45">
      <c r="A477" s="9">
        <v>437</v>
      </c>
      <c r="B477" s="9" t="s">
        <v>17</v>
      </c>
      <c r="C477" s="57" t="s">
        <v>1878</v>
      </c>
      <c r="D477" s="63"/>
      <c r="E477" s="78" t="s">
        <v>2039</v>
      </c>
      <c r="F477" s="62" t="s">
        <v>2040</v>
      </c>
      <c r="G477" s="61" t="s">
        <v>2041</v>
      </c>
      <c r="H477" s="9"/>
      <c r="I477" s="60">
        <v>139.09280175955459</v>
      </c>
      <c r="J477" s="60">
        <v>180.188402279423</v>
      </c>
      <c r="K477" s="60">
        <v>143.83460181953942</v>
      </c>
      <c r="L477" s="47">
        <v>2239.2354459578282</v>
      </c>
      <c r="M477" s="47">
        <v>2351.0574597773307</v>
      </c>
      <c r="N477" s="47">
        <v>2444.5224493779115</v>
      </c>
      <c r="O477" s="59">
        <v>21.832905217667843</v>
      </c>
      <c r="P477" s="59">
        <v>362.60670685854996</v>
      </c>
      <c r="Q477" s="59">
        <v>211.70054160037151</v>
      </c>
      <c r="R477" s="58"/>
      <c r="S477" s="55" t="s">
        <v>101</v>
      </c>
      <c r="T477" s="8">
        <v>17.691136211146549</v>
      </c>
      <c r="U477" s="55" t="s">
        <v>101</v>
      </c>
      <c r="V477" s="8">
        <v>11.056960131966592</v>
      </c>
      <c r="W477" s="65" t="s">
        <v>14</v>
      </c>
      <c r="X477" s="8">
        <v>10</v>
      </c>
      <c r="Y477" s="57" t="s">
        <v>180</v>
      </c>
      <c r="Z477" s="8">
        <v>84.455681055732754</v>
      </c>
      <c r="AA477" s="57" t="s">
        <v>180</v>
      </c>
      <c r="AB477" s="8">
        <v>31.279881872493611</v>
      </c>
      <c r="AC477" s="55" t="s">
        <v>101</v>
      </c>
      <c r="AD477" s="55" t="s">
        <v>82</v>
      </c>
      <c r="AE477" s="8">
        <v>16.608266432866557</v>
      </c>
      <c r="AF477" s="8">
        <v>8.1333333333333329</v>
      </c>
      <c r="AG477" s="224" t="s">
        <v>101</v>
      </c>
      <c r="AH477" s="57" t="s">
        <v>0</v>
      </c>
      <c r="AI477" s="8">
        <v>15.926829252399296</v>
      </c>
      <c r="AJ477" s="8">
        <v>7.4333333333333336</v>
      </c>
      <c r="AK477" s="65" t="s">
        <v>14</v>
      </c>
      <c r="AL477" s="55" t="s">
        <v>82</v>
      </c>
      <c r="AM477" s="8">
        <v>15.42340485684219</v>
      </c>
      <c r="AN477" s="8">
        <v>7.8</v>
      </c>
      <c r="AO477" s="55" t="s">
        <v>101</v>
      </c>
      <c r="AP477" s="224" t="s">
        <v>58</v>
      </c>
      <c r="AQ477" s="8">
        <v>15.116136028400843</v>
      </c>
      <c r="AR477" s="8">
        <v>6.2555555555555564</v>
      </c>
      <c r="AS477" s="55" t="s">
        <v>101</v>
      </c>
      <c r="AT477" s="51" t="s">
        <v>180</v>
      </c>
      <c r="AU477" s="8">
        <v>14.985153563579754</v>
      </c>
      <c r="AV477" s="8">
        <v>13.9</v>
      </c>
      <c r="AW477" s="58"/>
      <c r="AX477" s="55" t="s">
        <v>101</v>
      </c>
      <c r="AY477" s="8">
        <v>18.358781659592413</v>
      </c>
      <c r="AZ477" s="55" t="s">
        <v>101</v>
      </c>
      <c r="BA477" s="8">
        <v>4.5896954148981033</v>
      </c>
      <c r="BB477" s="74" t="s">
        <v>3617</v>
      </c>
      <c r="BC477" s="8">
        <v>3</v>
      </c>
      <c r="BD477" s="51" t="s">
        <v>180</v>
      </c>
      <c r="BE477" s="8">
        <v>120.34162390969784</v>
      </c>
      <c r="BF477" s="57" t="s">
        <v>180</v>
      </c>
      <c r="BG477" s="8">
        <v>1.8514095986107362</v>
      </c>
      <c r="BH477" s="224" t="s">
        <v>101</v>
      </c>
      <c r="BI477" s="57" t="s">
        <v>180</v>
      </c>
      <c r="BJ477" s="8">
        <v>9.6963981426098567</v>
      </c>
      <c r="BK477" s="8">
        <v>22.666666666666668</v>
      </c>
      <c r="BL477" s="224" t="s">
        <v>101</v>
      </c>
      <c r="BM477" s="224" t="s">
        <v>82</v>
      </c>
      <c r="BN477" s="8">
        <v>9.4545291090520287</v>
      </c>
      <c r="BO477" s="8">
        <v>19.333333333333332</v>
      </c>
      <c r="BP477" s="224" t="s">
        <v>101</v>
      </c>
      <c r="BQ477" s="55" t="s">
        <v>58</v>
      </c>
      <c r="BR477" s="8">
        <v>9.1118813115117714</v>
      </c>
      <c r="BS477" s="8">
        <v>16</v>
      </c>
      <c r="BT477" s="55" t="s">
        <v>101</v>
      </c>
      <c r="BU477" s="57" t="s">
        <v>0</v>
      </c>
      <c r="BV477" s="8">
        <v>8.6852600005104819</v>
      </c>
      <c r="BW477" s="8">
        <v>17.666666666666668</v>
      </c>
      <c r="BX477" s="65" t="s">
        <v>14</v>
      </c>
      <c r="BY477" s="57" t="s">
        <v>180</v>
      </c>
      <c r="BZ477" s="8">
        <v>8.3797793817548367</v>
      </c>
      <c r="CA477" s="8">
        <v>22.666666666666668</v>
      </c>
      <c r="CB477" s="8"/>
      <c r="CC477" s="59" t="s">
        <v>4846</v>
      </c>
      <c r="CD477" s="59" t="s">
        <v>4847</v>
      </c>
      <c r="CE477" s="555">
        <v>124.9741680497709</v>
      </c>
      <c r="CF477" s="555">
        <v>113.27829476701973</v>
      </c>
      <c r="CG477" s="555" t="s">
        <v>5730</v>
      </c>
      <c r="CH477" s="555" t="s">
        <v>5731</v>
      </c>
      <c r="CI477" s="408">
        <v>211.70054160037151</v>
      </c>
      <c r="CJ477" s="408">
        <v>167.87238249427446</v>
      </c>
      <c r="CK477" s="7"/>
      <c r="CL477" s="8"/>
      <c r="CM477" s="8"/>
      <c r="CN477" s="8"/>
    </row>
    <row r="478" spans="1:92" x14ac:dyDescent="0.45">
      <c r="A478" s="9">
        <v>438</v>
      </c>
      <c r="B478" s="9" t="s">
        <v>576</v>
      </c>
      <c r="C478" s="54" t="s">
        <v>1806</v>
      </c>
      <c r="D478" s="63"/>
      <c r="E478" s="56" t="s">
        <v>1988</v>
      </c>
      <c r="F478" s="62" t="s">
        <v>1989</v>
      </c>
      <c r="G478" s="224"/>
      <c r="H478" s="9"/>
      <c r="I478" s="60">
        <v>109.85170138964823</v>
      </c>
      <c r="J478" s="60">
        <v>116.96440147962545</v>
      </c>
      <c r="K478" s="60">
        <v>120.12560151961533</v>
      </c>
      <c r="L478" s="47">
        <v>1302.1212510511307</v>
      </c>
      <c r="M478" s="47">
        <v>1335.5619695832654</v>
      </c>
      <c r="N478" s="47">
        <v>1362.9318408112222</v>
      </c>
      <c r="O478" s="59">
        <v>12.565958376974363</v>
      </c>
      <c r="P478" s="59">
        <v>161.561616624576</v>
      </c>
      <c r="Q478" s="59">
        <v>102.19689432768452</v>
      </c>
      <c r="R478" s="58"/>
      <c r="S478" s="50" t="s">
        <v>41</v>
      </c>
      <c r="T478" s="8">
        <v>8.9093225000546727</v>
      </c>
      <c r="U478" s="50" t="s">
        <v>41</v>
      </c>
      <c r="V478" s="8">
        <v>9.8992472222829697</v>
      </c>
      <c r="W478" s="53" t="s">
        <v>45</v>
      </c>
      <c r="X478" s="8">
        <v>8.89</v>
      </c>
      <c r="Y478" s="78" t="s">
        <v>79</v>
      </c>
      <c r="Z478" s="8">
        <v>77.896190972753757</v>
      </c>
      <c r="AA478" s="78" t="s">
        <v>79</v>
      </c>
      <c r="AB478" s="8">
        <v>21.637830825764933</v>
      </c>
      <c r="AC478" s="50" t="s">
        <v>41</v>
      </c>
      <c r="AD478" s="50" t="s">
        <v>40</v>
      </c>
      <c r="AE478" s="8">
        <v>12.857086724130697</v>
      </c>
      <c r="AF478" s="8">
        <v>9.1285714285714299</v>
      </c>
      <c r="AG478" s="54" t="s">
        <v>41</v>
      </c>
      <c r="AH478" s="78" t="s">
        <v>79</v>
      </c>
      <c r="AI478" s="8">
        <v>12.370527980910751</v>
      </c>
      <c r="AJ478" s="8">
        <v>17.100000000000001</v>
      </c>
      <c r="AK478" s="53" t="s">
        <v>45</v>
      </c>
      <c r="AL478" s="50" t="s">
        <v>40</v>
      </c>
      <c r="AM478" s="8">
        <v>12.152937500077984</v>
      </c>
      <c r="AN478" s="8">
        <v>8.3250000000000011</v>
      </c>
      <c r="AO478" s="53" t="s">
        <v>45</v>
      </c>
      <c r="AP478" s="78" t="s">
        <v>79</v>
      </c>
      <c r="AQ478" s="8">
        <v>11.54121033050192</v>
      </c>
      <c r="AR478" s="8">
        <v>15.3</v>
      </c>
      <c r="AS478" s="50" t="s">
        <v>41</v>
      </c>
      <c r="AT478" s="50" t="s">
        <v>1474</v>
      </c>
      <c r="AU478" s="8">
        <v>11.504898028016312</v>
      </c>
      <c r="AV478" s="8">
        <v>9.6285714285714299</v>
      </c>
      <c r="AW478" s="58"/>
      <c r="AX478" s="50" t="s">
        <v>41</v>
      </c>
      <c r="AY478" s="8">
        <v>7.8547461667140492</v>
      </c>
      <c r="AZ478" s="50" t="s">
        <v>41</v>
      </c>
      <c r="BA478" s="8">
        <v>3.9273730833570246</v>
      </c>
      <c r="BB478" s="56" t="s">
        <v>45</v>
      </c>
      <c r="BC478" s="8">
        <v>3.5</v>
      </c>
      <c r="BD478" s="69" t="s">
        <v>79</v>
      </c>
      <c r="BE478" s="8">
        <v>86.684327083925623</v>
      </c>
      <c r="BF478" s="54" t="s">
        <v>40</v>
      </c>
      <c r="BG478" s="8">
        <v>1.5454991481586777</v>
      </c>
      <c r="BH478" s="56" t="s">
        <v>45</v>
      </c>
      <c r="BI478" s="54" t="s">
        <v>40</v>
      </c>
      <c r="BJ478" s="8">
        <v>8.1328372466160861</v>
      </c>
      <c r="BK478" s="8">
        <v>13.857142857142858</v>
      </c>
      <c r="BL478" s="56" t="s">
        <v>45</v>
      </c>
      <c r="BM478" s="78" t="s">
        <v>79</v>
      </c>
      <c r="BN478" s="8">
        <v>7.6137886152152578</v>
      </c>
      <c r="BO478" s="8">
        <v>19.571428571428573</v>
      </c>
      <c r="BP478" s="54" t="s">
        <v>41</v>
      </c>
      <c r="BQ478" s="50" t="s">
        <v>40</v>
      </c>
      <c r="BR478" s="8">
        <v>7.3810619561877333</v>
      </c>
      <c r="BS478" s="8">
        <v>19</v>
      </c>
      <c r="BT478" s="50" t="s">
        <v>41</v>
      </c>
      <c r="BU478" s="78" t="s">
        <v>79</v>
      </c>
      <c r="BV478" s="8">
        <v>6.9924454537484548</v>
      </c>
      <c r="BW478" s="8">
        <v>27</v>
      </c>
      <c r="BX478" s="53" t="s">
        <v>45</v>
      </c>
      <c r="BY478" s="54" t="s">
        <v>1474</v>
      </c>
      <c r="BZ478" s="8">
        <v>6.5322087484010867</v>
      </c>
      <c r="CA478" s="8">
        <v>18.142857142857142</v>
      </c>
      <c r="CB478" s="8"/>
      <c r="CC478" s="59" t="s">
        <v>4848</v>
      </c>
      <c r="CD478" s="59"/>
      <c r="CE478" s="555">
        <v>102.19689432768452</v>
      </c>
      <c r="CF478" s="555">
        <v>75.120777550761886</v>
      </c>
      <c r="CG478" s="555"/>
      <c r="CH478" s="555"/>
      <c r="CI478" s="408"/>
      <c r="CJ478" s="408"/>
      <c r="CK478" s="7"/>
      <c r="CL478" s="8"/>
      <c r="CM478" s="8"/>
      <c r="CN478" s="8"/>
    </row>
    <row r="479" spans="1:92" x14ac:dyDescent="0.45">
      <c r="A479" s="9">
        <v>439</v>
      </c>
      <c r="B479" s="9" t="s">
        <v>574</v>
      </c>
      <c r="C479" s="224" t="s">
        <v>1834</v>
      </c>
      <c r="D479" s="63"/>
      <c r="E479" s="61" t="s">
        <v>1966</v>
      </c>
      <c r="F479" s="224" t="s">
        <v>1800</v>
      </c>
      <c r="G479" s="56" t="s">
        <v>1967</v>
      </c>
      <c r="H479" s="9"/>
      <c r="I479" s="60">
        <v>110.64200139964571</v>
      </c>
      <c r="J479" s="60">
        <v>124.07710156960268</v>
      </c>
      <c r="K479" s="60">
        <v>79.030000999746932</v>
      </c>
      <c r="L479" s="47">
        <v>1095.6247560766349</v>
      </c>
      <c r="M479" s="47">
        <v>1055.8505089256637</v>
      </c>
      <c r="N479" s="47">
        <v>1025.073275055935</v>
      </c>
      <c r="O479" s="59">
        <v>8.7201233886105172</v>
      </c>
      <c r="P479" s="59">
        <v>116.15291695921846</v>
      </c>
      <c r="Q479" s="59">
        <v>66.09608904290144</v>
      </c>
      <c r="R479" s="58"/>
      <c r="S479" s="55" t="s">
        <v>101</v>
      </c>
      <c r="T479" s="8">
        <v>14.277040167957484</v>
      </c>
      <c r="U479" s="55" t="s">
        <v>101</v>
      </c>
      <c r="V479" s="8">
        <v>8.923150104973427</v>
      </c>
      <c r="W479" s="13" t="s">
        <v>287</v>
      </c>
      <c r="X479" s="8">
        <v>10</v>
      </c>
      <c r="Y479" s="224" t="s">
        <v>82</v>
      </c>
      <c r="Z479" s="8">
        <v>60.746680755808683</v>
      </c>
      <c r="AA479" s="224" t="s">
        <v>82</v>
      </c>
      <c r="AB479" s="8">
        <v>21.69524312707453</v>
      </c>
      <c r="AC479" s="55" t="s">
        <v>101</v>
      </c>
      <c r="AD479" s="55" t="s">
        <v>82</v>
      </c>
      <c r="AE479" s="8">
        <v>13.320100161762333</v>
      </c>
      <c r="AF479" s="8">
        <v>8.1333333333333329</v>
      </c>
      <c r="AG479" s="62" t="s">
        <v>287</v>
      </c>
      <c r="AH479" s="224" t="s">
        <v>82</v>
      </c>
      <c r="AI479" s="8">
        <v>12.993666388551969</v>
      </c>
      <c r="AJ479" s="8">
        <v>7.8</v>
      </c>
      <c r="AK479" s="55" t="s">
        <v>101</v>
      </c>
      <c r="AL479" s="55" t="s">
        <v>58</v>
      </c>
      <c r="AM479" s="8">
        <v>12.129560004829591</v>
      </c>
      <c r="AN479" s="8">
        <v>6.2555555555555564</v>
      </c>
      <c r="AO479" s="13" t="s">
        <v>287</v>
      </c>
      <c r="AP479" s="224" t="s">
        <v>58</v>
      </c>
      <c r="AQ479" s="8">
        <v>11.804363303170099</v>
      </c>
      <c r="AR479" s="8">
        <v>6.0333333333333341</v>
      </c>
      <c r="AS479" s="55" t="s">
        <v>101</v>
      </c>
      <c r="AT479" s="55" t="s">
        <v>1502</v>
      </c>
      <c r="AU479" s="8">
        <v>11.139817321997205</v>
      </c>
      <c r="AV479" s="8">
        <v>8.5333333333333332</v>
      </c>
      <c r="AW479" s="58"/>
      <c r="AX479" s="55" t="s">
        <v>101</v>
      </c>
      <c r="AY479" s="8">
        <v>14.808121774675785</v>
      </c>
      <c r="AZ479" s="55" t="s">
        <v>101</v>
      </c>
      <c r="BA479" s="8">
        <v>3.7020304436689462</v>
      </c>
      <c r="BB479" s="224" t="s">
        <v>101</v>
      </c>
      <c r="BC479" s="8">
        <v>3</v>
      </c>
      <c r="BD479" s="55" t="s">
        <v>82</v>
      </c>
      <c r="BE479" s="8">
        <v>78.670684982551293</v>
      </c>
      <c r="BF479" s="224" t="s">
        <v>82</v>
      </c>
      <c r="BG479" s="8">
        <v>1.4303760905918417</v>
      </c>
      <c r="BH479" s="224" t="s">
        <v>101</v>
      </c>
      <c r="BI479" s="224" t="s">
        <v>82</v>
      </c>
      <c r="BJ479" s="8">
        <v>7.5797194715421714</v>
      </c>
      <c r="BK479" s="8">
        <v>19.333333333333332</v>
      </c>
      <c r="BL479" s="224" t="s">
        <v>101</v>
      </c>
      <c r="BM479" s="224" t="s">
        <v>58</v>
      </c>
      <c r="BN479" s="8">
        <v>7.3088118387025469</v>
      </c>
      <c r="BO479" s="8">
        <v>16</v>
      </c>
      <c r="BP479" s="224" t="s">
        <v>101</v>
      </c>
      <c r="BQ479" s="55" t="s">
        <v>1502</v>
      </c>
      <c r="BR479" s="8">
        <v>6.4500543636945471</v>
      </c>
      <c r="BS479" s="8">
        <v>21</v>
      </c>
      <c r="BT479" s="13" t="s">
        <v>287</v>
      </c>
      <c r="BU479" s="224" t="s">
        <v>82</v>
      </c>
      <c r="BV479" s="8">
        <v>4.9776782230883496</v>
      </c>
      <c r="BW479" s="8">
        <v>28.5</v>
      </c>
      <c r="BX479" s="13" t="s">
        <v>287</v>
      </c>
      <c r="BY479" s="224" t="s">
        <v>58</v>
      </c>
      <c r="BZ479" s="8">
        <v>4.8133623202532769</v>
      </c>
      <c r="CA479" s="8">
        <v>23.5</v>
      </c>
      <c r="CB479" s="8"/>
      <c r="CC479" s="59" t="s">
        <v>5732</v>
      </c>
      <c r="CD479" s="59"/>
      <c r="CE479" s="555">
        <v>66.09608904290144</v>
      </c>
      <c r="CF479" s="555">
        <v>45.95995946518363</v>
      </c>
      <c r="CG479" s="555"/>
      <c r="CH479" s="555"/>
      <c r="CI479" s="408"/>
      <c r="CJ479" s="408"/>
      <c r="CK479" s="7"/>
      <c r="CL479" s="8"/>
      <c r="CM479" s="8"/>
      <c r="CN479" s="8"/>
    </row>
    <row r="480" spans="1:92" x14ac:dyDescent="0.45">
      <c r="A480" s="9">
        <v>440</v>
      </c>
      <c r="B480" s="9" t="s">
        <v>571</v>
      </c>
      <c r="C480" s="62" t="s">
        <v>1790</v>
      </c>
      <c r="D480" s="63"/>
      <c r="E480" s="56" t="s">
        <v>1798</v>
      </c>
      <c r="F480" s="75"/>
      <c r="G480" s="75" t="s">
        <v>1789</v>
      </c>
      <c r="H480" s="9"/>
      <c r="I480" s="60">
        <v>31.612000399898772</v>
      </c>
      <c r="J480" s="60">
        <v>72.707600919767174</v>
      </c>
      <c r="K480" s="60">
        <v>189.67200239939262</v>
      </c>
      <c r="L480" s="47">
        <v>371.23037214398641</v>
      </c>
      <c r="M480" s="47">
        <v>574.9410906089222</v>
      </c>
      <c r="N480" s="47">
        <v>815.84419295154476</v>
      </c>
      <c r="O480" s="59">
        <v>12.810328333698276</v>
      </c>
      <c r="P480" s="59">
        <v>56.862967688976177</v>
      </c>
      <c r="Q480" s="59">
        <v>22.561889824182042</v>
      </c>
      <c r="R480" s="58"/>
      <c r="S480" s="55" t="s">
        <v>95</v>
      </c>
      <c r="T480" s="8">
        <v>2.8967200239939261</v>
      </c>
      <c r="U480" s="13" t="s">
        <v>287</v>
      </c>
      <c r="V480" s="8">
        <v>3.8795066946595811</v>
      </c>
      <c r="W480" s="13" t="s">
        <v>287</v>
      </c>
      <c r="X480" s="8">
        <v>10</v>
      </c>
      <c r="Y480" s="63" t="s">
        <v>63</v>
      </c>
      <c r="Z480" s="8">
        <v>16.806000199949388</v>
      </c>
      <c r="AA480" s="224" t="s">
        <v>82</v>
      </c>
      <c r="AB480" s="8">
        <v>5.4376429214123032</v>
      </c>
      <c r="AC480" s="13" t="s">
        <v>287</v>
      </c>
      <c r="AD480" s="55" t="s">
        <v>82</v>
      </c>
      <c r="AE480" s="8">
        <v>4.4388376478528659</v>
      </c>
      <c r="AF480" s="8">
        <v>7.8</v>
      </c>
      <c r="AG480" s="62" t="s">
        <v>287</v>
      </c>
      <c r="AH480" s="63" t="s">
        <v>63</v>
      </c>
      <c r="AI480" s="8">
        <v>4.2592392556761522</v>
      </c>
      <c r="AJ480" s="8">
        <v>8.5</v>
      </c>
      <c r="AK480" s="55" t="s">
        <v>95</v>
      </c>
      <c r="AL480" s="55" t="s">
        <v>82</v>
      </c>
      <c r="AM480" s="8">
        <v>3.5793976264968768</v>
      </c>
      <c r="AN480" s="8">
        <v>8.3000000000000007</v>
      </c>
      <c r="AO480" s="55" t="s">
        <v>95</v>
      </c>
      <c r="AP480" s="63" t="s">
        <v>63</v>
      </c>
      <c r="AQ480" s="8">
        <v>3.4766222577687795</v>
      </c>
      <c r="AR480" s="8">
        <v>9</v>
      </c>
      <c r="AS480" s="14"/>
      <c r="AT480" s="68"/>
      <c r="AU480" s="8"/>
      <c r="AV480" s="8"/>
      <c r="AW480" s="58"/>
      <c r="AX480" s="55" t="s">
        <v>95</v>
      </c>
      <c r="AY480" s="8">
        <v>2.6438240207947361</v>
      </c>
      <c r="AZ480" s="13" t="s">
        <v>287</v>
      </c>
      <c r="BA480" s="8">
        <v>1.1164340077980262</v>
      </c>
      <c r="BB480" s="224" t="s">
        <v>3581</v>
      </c>
      <c r="BC480" s="8">
        <v>2</v>
      </c>
      <c r="BD480" s="12" t="s">
        <v>63</v>
      </c>
      <c r="BE480" s="8">
        <v>23.602580285927623</v>
      </c>
      <c r="BF480" s="224" t="s">
        <v>82</v>
      </c>
      <c r="BG480" s="8">
        <v>0.35441854970801423</v>
      </c>
      <c r="BH480" s="62" t="s">
        <v>287</v>
      </c>
      <c r="BI480" s="224" t="s">
        <v>82</v>
      </c>
      <c r="BJ480" s="8">
        <v>1.7612265069609299</v>
      </c>
      <c r="BK480" s="8">
        <v>28.5</v>
      </c>
      <c r="BL480" s="62" t="s">
        <v>287</v>
      </c>
      <c r="BM480" s="63" t="s">
        <v>63</v>
      </c>
      <c r="BN480" s="8">
        <v>1.741049182190515</v>
      </c>
      <c r="BO480" s="8">
        <v>36</v>
      </c>
      <c r="BP480" s="224" t="s">
        <v>95</v>
      </c>
      <c r="BQ480" s="55" t="s">
        <v>82</v>
      </c>
      <c r="BR480" s="8">
        <v>1.5343183774699134</v>
      </c>
      <c r="BS480" s="8">
        <v>28.5</v>
      </c>
      <c r="BT480" s="55" t="s">
        <v>95</v>
      </c>
      <c r="BU480" s="63" t="s">
        <v>63</v>
      </c>
      <c r="BV480" s="8">
        <v>1.5124220517185059</v>
      </c>
      <c r="BW480" s="8">
        <v>36</v>
      </c>
      <c r="BX480" s="14"/>
      <c r="BY480" s="76"/>
      <c r="BZ480" s="8"/>
      <c r="CA480" s="8"/>
      <c r="CB480" s="8"/>
      <c r="CC480" s="59"/>
      <c r="CD480" s="59"/>
      <c r="CE480" s="555"/>
      <c r="CF480" s="555"/>
      <c r="CG480" s="555"/>
      <c r="CH480" s="555"/>
      <c r="CI480" s="408"/>
      <c r="CJ480" s="408"/>
      <c r="CK480" s="7"/>
      <c r="CL480" s="8"/>
      <c r="CM480" s="8"/>
      <c r="CN480" s="8"/>
    </row>
    <row r="481" spans="1:92" x14ac:dyDescent="0.45">
      <c r="A481" s="9">
        <v>441</v>
      </c>
      <c r="B481" s="9" t="s">
        <v>568</v>
      </c>
      <c r="C481" s="62" t="s">
        <v>1811</v>
      </c>
      <c r="D481" s="63"/>
      <c r="E481" s="54" t="s">
        <v>1907</v>
      </c>
      <c r="F481" s="245" t="s">
        <v>1819</v>
      </c>
      <c r="G481" s="78" t="s">
        <v>1892</v>
      </c>
      <c r="H481" s="9"/>
      <c r="I481" s="60">
        <v>156.47940197949893</v>
      </c>
      <c r="J481" s="60">
        <v>83.771801059731743</v>
      </c>
      <c r="K481" s="60">
        <v>156.47940197949893</v>
      </c>
      <c r="L481" s="47">
        <v>1791.5737595741334</v>
      </c>
      <c r="M481" s="47">
        <v>1614.3888103612571</v>
      </c>
      <c r="N481" s="47">
        <v>1485.34348405888</v>
      </c>
      <c r="O481" s="59">
        <v>12.058258899649937</v>
      </c>
      <c r="P481" s="59">
        <v>220.58678339889002</v>
      </c>
      <c r="Q481" s="59">
        <v>110.14411661710011</v>
      </c>
      <c r="R481" s="58"/>
      <c r="S481" s="14" t="s">
        <v>1501</v>
      </c>
      <c r="T481" s="8">
        <v>10.388764118769936</v>
      </c>
      <c r="U481" s="51" t="s">
        <v>185</v>
      </c>
      <c r="V481" s="8">
        <v>12.007958886090551</v>
      </c>
      <c r="W481" s="14" t="s">
        <v>1501</v>
      </c>
      <c r="X481" s="8">
        <v>10</v>
      </c>
      <c r="Y481" s="243" t="s">
        <v>228</v>
      </c>
      <c r="Z481" s="8">
        <v>76.11011295015949</v>
      </c>
      <c r="AA481" s="243" t="s">
        <v>228</v>
      </c>
      <c r="AB481" s="8">
        <v>38.055056475079745</v>
      </c>
      <c r="AC481" s="14" t="s">
        <v>1501</v>
      </c>
      <c r="AD481" s="14" t="s">
        <v>228</v>
      </c>
      <c r="AE481" s="8">
        <v>18.293419077715594</v>
      </c>
      <c r="AF481" s="8">
        <v>7</v>
      </c>
      <c r="AG481" s="57" t="s">
        <v>185</v>
      </c>
      <c r="AH481" s="243" t="s">
        <v>228</v>
      </c>
      <c r="AI481" s="8">
        <v>18.018827560472669</v>
      </c>
      <c r="AJ481" s="8">
        <v>8.6666666666666679</v>
      </c>
      <c r="AK481" s="51" t="s">
        <v>185</v>
      </c>
      <c r="AL481" s="68" t="s">
        <v>269</v>
      </c>
      <c r="AM481" s="8">
        <v>14.375660047656233</v>
      </c>
      <c r="AN481" s="8">
        <v>16.600000000000001</v>
      </c>
      <c r="AO481" s="51" t="s">
        <v>185</v>
      </c>
      <c r="AP481" s="75" t="s">
        <v>129</v>
      </c>
      <c r="AQ481" s="8">
        <v>13.81261293177554</v>
      </c>
      <c r="AR481" s="8">
        <v>9.2666666666666675</v>
      </c>
      <c r="AS481" s="14" t="s">
        <v>1501</v>
      </c>
      <c r="AT481" s="68" t="s">
        <v>269</v>
      </c>
      <c r="AU481" s="8">
        <v>13.785796702150874</v>
      </c>
      <c r="AV481" s="8">
        <v>13</v>
      </c>
      <c r="AW481" s="58"/>
      <c r="AX481" s="14" t="s">
        <v>1501</v>
      </c>
      <c r="AY481" s="8">
        <v>8.3232360126405496</v>
      </c>
      <c r="AZ481" s="14" t="s">
        <v>1501</v>
      </c>
      <c r="BA481" s="8">
        <v>4.1616180063202748</v>
      </c>
      <c r="BB481" s="243" t="s">
        <v>3579</v>
      </c>
      <c r="BC481" s="8">
        <v>2.5</v>
      </c>
      <c r="BD481" s="14" t="s">
        <v>228</v>
      </c>
      <c r="BE481" s="8">
        <v>98.643146835207332</v>
      </c>
      <c r="BF481" s="243" t="s">
        <v>228</v>
      </c>
      <c r="BG481" s="8">
        <v>2.1920699296712742</v>
      </c>
      <c r="BH481" s="243" t="s">
        <v>1501</v>
      </c>
      <c r="BI481" s="243" t="s">
        <v>228</v>
      </c>
      <c r="BJ481" s="8">
        <v>9.134330049945909</v>
      </c>
      <c r="BK481" s="8">
        <v>19</v>
      </c>
      <c r="BL481" s="57" t="s">
        <v>185</v>
      </c>
      <c r="BM481" s="243" t="s">
        <v>228</v>
      </c>
      <c r="BN481" s="8">
        <v>9.0379716813585347</v>
      </c>
      <c r="BO481" s="8">
        <v>19</v>
      </c>
      <c r="BP481" s="243" t="s">
        <v>1501</v>
      </c>
      <c r="BQ481" s="68" t="s">
        <v>269</v>
      </c>
      <c r="BR481" s="8">
        <v>7.1765990616757689</v>
      </c>
      <c r="BS481" s="8">
        <v>31</v>
      </c>
      <c r="BT481" s="51" t="s">
        <v>185</v>
      </c>
      <c r="BU481" s="73" t="s">
        <v>269</v>
      </c>
      <c r="BV481" s="8">
        <v>7.0781684701080199</v>
      </c>
      <c r="BW481" s="8">
        <v>31</v>
      </c>
      <c r="BX481" s="14" t="s">
        <v>1501</v>
      </c>
      <c r="BY481" s="75" t="s">
        <v>129</v>
      </c>
      <c r="BZ481" s="8">
        <v>6.6775027352630705</v>
      </c>
      <c r="CA481" s="8">
        <v>23</v>
      </c>
      <c r="CB481" s="8"/>
      <c r="CC481" s="59" t="s">
        <v>4849</v>
      </c>
      <c r="CD481" s="59" t="s">
        <v>4850</v>
      </c>
      <c r="CE481" s="555">
        <v>88.626963503058036</v>
      </c>
      <c r="CF481" s="555">
        <v>80.040442135890743</v>
      </c>
      <c r="CG481" s="555"/>
      <c r="CH481" s="555"/>
      <c r="CI481" s="408"/>
      <c r="CJ481" s="408"/>
      <c r="CK481" s="7"/>
      <c r="CL481" s="8"/>
      <c r="CM481" s="8"/>
      <c r="CN481" s="8"/>
    </row>
    <row r="482" spans="1:92" x14ac:dyDescent="0.45">
      <c r="A482" s="9">
        <v>442</v>
      </c>
      <c r="B482" s="9" t="s">
        <v>565</v>
      </c>
      <c r="C482" s="75" t="s">
        <v>1868</v>
      </c>
      <c r="D482" s="63"/>
      <c r="E482" s="63" t="s">
        <v>1795</v>
      </c>
      <c r="F482" s="56" t="s">
        <v>1885</v>
      </c>
      <c r="G482" s="62" t="s">
        <v>1849</v>
      </c>
      <c r="H482" s="9"/>
      <c r="I482" s="60">
        <v>145.41520183953435</v>
      </c>
      <c r="J482" s="60">
        <v>169.12420213945842</v>
      </c>
      <c r="K482" s="60">
        <v>120.12560151961533</v>
      </c>
      <c r="L482" s="47">
        <v>2072.6715133057824</v>
      </c>
      <c r="M482" s="47">
        <v>2058.894520243618</v>
      </c>
      <c r="N482" s="47">
        <v>2047.9388892935724</v>
      </c>
      <c r="O482" s="59">
        <v>17.359066059530726</v>
      </c>
      <c r="P482" s="59">
        <v>312.27632687323438</v>
      </c>
      <c r="Q482" s="59">
        <v>173.27650749220209</v>
      </c>
      <c r="R482" s="58"/>
      <c r="S482" s="65" t="s">
        <v>14</v>
      </c>
      <c r="T482" s="8">
        <v>9.7249121103720597</v>
      </c>
      <c r="U482" s="65" t="s">
        <v>14</v>
      </c>
      <c r="V482" s="8">
        <v>10.805457900413399</v>
      </c>
      <c r="W482" s="65" t="s">
        <v>265</v>
      </c>
      <c r="X482" s="8">
        <v>11.429</v>
      </c>
      <c r="Y482" s="75" t="s">
        <v>73</v>
      </c>
      <c r="Z482" s="8">
        <v>88.249121103720611</v>
      </c>
      <c r="AA482" s="75" t="s">
        <v>73</v>
      </c>
      <c r="AB482" s="8">
        <v>29.416373701240204</v>
      </c>
      <c r="AC482" s="65" t="s">
        <v>265</v>
      </c>
      <c r="AD482" s="66" t="s">
        <v>73</v>
      </c>
      <c r="AE482" s="8">
        <v>17.98923546936927</v>
      </c>
      <c r="AF482" s="8">
        <v>7.375</v>
      </c>
      <c r="AG482" s="74" t="s">
        <v>14</v>
      </c>
      <c r="AH482" s="75" t="s">
        <v>73</v>
      </c>
      <c r="AI482" s="8">
        <v>17.784551325723452</v>
      </c>
      <c r="AJ482" s="8">
        <v>8</v>
      </c>
      <c r="AK482" s="65" t="s">
        <v>14</v>
      </c>
      <c r="AL482" s="66" t="s">
        <v>1472</v>
      </c>
      <c r="AM482" s="8">
        <v>14.315281695841119</v>
      </c>
      <c r="AN482" s="8">
        <v>5.6333333333333337</v>
      </c>
      <c r="AO482" s="65" t="s">
        <v>265</v>
      </c>
      <c r="AP482" s="75" t="s">
        <v>1472</v>
      </c>
      <c r="AQ482" s="8">
        <v>14.231096653120542</v>
      </c>
      <c r="AR482" s="8">
        <v>5.2166666666666668</v>
      </c>
      <c r="AS482" s="65" t="s">
        <v>14</v>
      </c>
      <c r="AT482" s="66" t="s">
        <v>151</v>
      </c>
      <c r="AU482" s="8">
        <v>12.937340142230745</v>
      </c>
      <c r="AV482" s="8">
        <v>6.2333333333333334</v>
      </c>
      <c r="AW482" s="58"/>
      <c r="AX482" s="65" t="s">
        <v>14</v>
      </c>
      <c r="AY482" s="8">
        <v>7.8054314460902079</v>
      </c>
      <c r="AZ482" s="65" t="s">
        <v>14</v>
      </c>
      <c r="BA482" s="8">
        <v>3.9027157230451039</v>
      </c>
      <c r="BB482" s="74" t="s">
        <v>265</v>
      </c>
      <c r="BC482" s="8">
        <v>3.5</v>
      </c>
      <c r="BD482" s="66" t="s">
        <v>73</v>
      </c>
      <c r="BE482" s="8">
        <v>114.42385743483679</v>
      </c>
      <c r="BF482" s="75" t="s">
        <v>73</v>
      </c>
      <c r="BG482" s="8">
        <v>2.080433771542487</v>
      </c>
      <c r="BH482" s="74" t="s">
        <v>265</v>
      </c>
      <c r="BI482" s="75" t="s">
        <v>73</v>
      </c>
      <c r="BJ482" s="8">
        <v>9.9819026494842618</v>
      </c>
      <c r="BK482" s="8">
        <v>16.714285714285715</v>
      </c>
      <c r="BL482" s="74" t="s">
        <v>14</v>
      </c>
      <c r="BM482" s="75" t="s">
        <v>73</v>
      </c>
      <c r="BN482" s="8">
        <v>9.6193265012412255</v>
      </c>
      <c r="BO482" s="8">
        <v>19.333333333333332</v>
      </c>
      <c r="BP482" s="74" t="s">
        <v>14</v>
      </c>
      <c r="BQ482" s="66" t="s">
        <v>151</v>
      </c>
      <c r="BR482" s="8">
        <v>7.2657915351934346</v>
      </c>
      <c r="BS482" s="8">
        <v>16</v>
      </c>
      <c r="BT482" s="65" t="s">
        <v>265</v>
      </c>
      <c r="BU482" s="75" t="s">
        <v>151</v>
      </c>
      <c r="BV482" s="8">
        <v>7.2596616520650681</v>
      </c>
      <c r="BW482" s="8">
        <v>13.857142857142858</v>
      </c>
      <c r="BX482" s="65" t="s">
        <v>14</v>
      </c>
      <c r="BY482" s="75" t="s">
        <v>1472</v>
      </c>
      <c r="BZ482" s="8">
        <v>6.9113419807095697</v>
      </c>
      <c r="CA482" s="8">
        <v>16</v>
      </c>
      <c r="CB482" s="8"/>
      <c r="CC482" s="59" t="s">
        <v>4851</v>
      </c>
      <c r="CD482" s="59" t="s">
        <v>4852</v>
      </c>
      <c r="CE482" s="555">
        <v>113.66953264573385</v>
      </c>
      <c r="CF482" s="555">
        <v>102.48718990307103</v>
      </c>
      <c r="CG482" s="555" t="s">
        <v>5733</v>
      </c>
      <c r="CH482" s="555"/>
      <c r="CI482" s="408">
        <v>173.27650749220209</v>
      </c>
      <c r="CJ482" s="408">
        <v>135.1941807974566</v>
      </c>
      <c r="CK482" s="7"/>
      <c r="CL482" s="8"/>
      <c r="CM482" s="8"/>
      <c r="CN482" s="8"/>
    </row>
    <row r="483" spans="1:92" x14ac:dyDescent="0.45">
      <c r="A483" s="9">
        <v>443</v>
      </c>
      <c r="B483" s="9" t="s">
        <v>562</v>
      </c>
      <c r="C483" s="78" t="s">
        <v>1874</v>
      </c>
      <c r="D483" s="247" t="s">
        <v>1799</v>
      </c>
      <c r="E483" s="76" t="s">
        <v>2011</v>
      </c>
      <c r="F483" s="61" t="s">
        <v>1923</v>
      </c>
      <c r="G483" s="224"/>
      <c r="H483" s="246" t="s">
        <v>1804</v>
      </c>
      <c r="I483" s="60">
        <v>109.85170138964823</v>
      </c>
      <c r="J483" s="60">
        <v>78.239700989749466</v>
      </c>
      <c r="K483" s="60">
        <v>131.1898016595799</v>
      </c>
      <c r="L483" s="47">
        <v>1112.9365784644322</v>
      </c>
      <c r="M483" s="47">
        <v>1083.31817672801</v>
      </c>
      <c r="N483" s="47">
        <v>1060.1919957910518</v>
      </c>
      <c r="O483" s="59">
        <v>9.5056793218140072</v>
      </c>
      <c r="P483" s="59">
        <v>103.24085032794429</v>
      </c>
      <c r="Q483" s="59">
        <v>62.514643365528926</v>
      </c>
      <c r="R483" s="58"/>
      <c r="S483" s="13" t="s">
        <v>173</v>
      </c>
      <c r="T483" s="8">
        <v>5.3940680555859295</v>
      </c>
      <c r="U483" s="69" t="s">
        <v>144</v>
      </c>
      <c r="V483" s="8">
        <v>7.1592517361490788</v>
      </c>
      <c r="W483" s="69" t="s">
        <v>144</v>
      </c>
      <c r="X483" s="8">
        <v>11.667</v>
      </c>
      <c r="Y483" s="78" t="s">
        <v>1476</v>
      </c>
      <c r="Z483" s="8">
        <v>66.911020833788939</v>
      </c>
      <c r="AA483" s="62" t="s">
        <v>1466</v>
      </c>
      <c r="AB483" s="8">
        <v>14.980487024953714</v>
      </c>
      <c r="AC483" s="69" t="s">
        <v>144</v>
      </c>
      <c r="AD483" s="69" t="s">
        <v>1476</v>
      </c>
      <c r="AE483" s="8">
        <v>10.860964990794832</v>
      </c>
      <c r="AF483" s="8">
        <v>8.9857142857142858</v>
      </c>
      <c r="AG483" s="78" t="s">
        <v>144</v>
      </c>
      <c r="AH483" s="62" t="s">
        <v>1466</v>
      </c>
      <c r="AI483" s="8">
        <v>10.283048413059037</v>
      </c>
      <c r="AJ483" s="8">
        <v>4.7571428571428571</v>
      </c>
      <c r="AK483" s="69" t="s">
        <v>144</v>
      </c>
      <c r="AL483" s="64" t="s">
        <v>1500</v>
      </c>
      <c r="AM483" s="8">
        <v>9.0354734936721393</v>
      </c>
      <c r="AN483" s="8">
        <v>5.6571428571428566</v>
      </c>
      <c r="AO483" s="13" t="s">
        <v>173</v>
      </c>
      <c r="AP483" s="78" t="s">
        <v>1476</v>
      </c>
      <c r="AQ483" s="8">
        <v>8.7739589824036077</v>
      </c>
      <c r="AR483" s="8">
        <v>10.7</v>
      </c>
      <c r="AS483" s="13" t="s">
        <v>173</v>
      </c>
      <c r="AT483" s="13" t="s">
        <v>1466</v>
      </c>
      <c r="AU483" s="8">
        <v>7.8717207117568062</v>
      </c>
      <c r="AV483" s="8">
        <v>5.9</v>
      </c>
      <c r="AW483" s="58"/>
      <c r="AX483" s="13" t="s">
        <v>173</v>
      </c>
      <c r="AY483" s="8">
        <v>4.5701802951635671</v>
      </c>
      <c r="AZ483" s="69" t="s">
        <v>144</v>
      </c>
      <c r="BA483" s="8">
        <v>1.7852649062588843</v>
      </c>
      <c r="BB483" s="78" t="s">
        <v>144</v>
      </c>
      <c r="BC483" s="8">
        <v>4.5</v>
      </c>
      <c r="BD483" s="69" t="s">
        <v>1476</v>
      </c>
      <c r="BE483" s="8">
        <v>86.684327083925623</v>
      </c>
      <c r="BF483" s="62" t="s">
        <v>1466</v>
      </c>
      <c r="BG483" s="8">
        <v>1.2526332440560803</v>
      </c>
      <c r="BH483" s="78" t="s">
        <v>144</v>
      </c>
      <c r="BI483" s="62" t="s">
        <v>1466</v>
      </c>
      <c r="BJ483" s="8">
        <v>6.5765571558960403</v>
      </c>
      <c r="BK483" s="8">
        <v>8.7777777777777786</v>
      </c>
      <c r="BL483" s="78" t="s">
        <v>144</v>
      </c>
      <c r="BM483" s="78" t="s">
        <v>1476</v>
      </c>
      <c r="BN483" s="8">
        <v>6.3065167382056329</v>
      </c>
      <c r="BO483" s="8">
        <v>18.777777777777779</v>
      </c>
      <c r="BP483" s="78" t="s">
        <v>144</v>
      </c>
      <c r="BQ483" s="64" t="s">
        <v>1500</v>
      </c>
      <c r="BR483" s="8">
        <v>5.2191451136686702</v>
      </c>
      <c r="BS483" s="8">
        <v>11</v>
      </c>
      <c r="BT483" s="13" t="s">
        <v>173</v>
      </c>
      <c r="BU483" s="62" t="s">
        <v>1466</v>
      </c>
      <c r="BV483" s="8">
        <v>4.5194125545701533</v>
      </c>
      <c r="BW483" s="8">
        <v>14.125</v>
      </c>
      <c r="BX483" s="13" t="s">
        <v>173</v>
      </c>
      <c r="BY483" s="78" t="s">
        <v>1476</v>
      </c>
      <c r="BZ483" s="8">
        <v>4.2705203237277836</v>
      </c>
      <c r="CA483" s="8">
        <v>31</v>
      </c>
      <c r="CB483" s="8"/>
      <c r="CC483" s="59" t="s">
        <v>5734</v>
      </c>
      <c r="CD483" s="59"/>
      <c r="CE483" s="555">
        <v>62.514643365528926</v>
      </c>
      <c r="CF483" s="555">
        <v>43.907242473033492</v>
      </c>
      <c r="CG483" s="555"/>
      <c r="CH483" s="555"/>
      <c r="CI483" s="408"/>
      <c r="CJ483" s="408"/>
      <c r="CK483" s="7"/>
      <c r="CL483" s="8"/>
      <c r="CM483" s="8"/>
      <c r="CN483" s="8"/>
    </row>
    <row r="484" spans="1:92" x14ac:dyDescent="0.45">
      <c r="A484" s="9">
        <v>444</v>
      </c>
      <c r="B484" s="9" t="s">
        <v>560</v>
      </c>
      <c r="C484" s="78" t="s">
        <v>1874</v>
      </c>
      <c r="D484" s="247" t="s">
        <v>1799</v>
      </c>
      <c r="E484" s="76" t="s">
        <v>2011</v>
      </c>
      <c r="F484" s="61" t="s">
        <v>1923</v>
      </c>
      <c r="G484" s="224"/>
      <c r="H484" s="246" t="s">
        <v>1804</v>
      </c>
      <c r="I484" s="60">
        <v>147.78610186952676</v>
      </c>
      <c r="J484" s="60">
        <v>110.64200139964571</v>
      </c>
      <c r="K484" s="60">
        <v>145.41520183953435</v>
      </c>
      <c r="L484" s="47">
        <v>1874.5563962150977</v>
      </c>
      <c r="M484" s="47">
        <v>1781.4581253251413</v>
      </c>
      <c r="N484" s="47">
        <v>1710.3197249605469</v>
      </c>
      <c r="O484" s="59">
        <v>14.444879792706303</v>
      </c>
      <c r="P484" s="59">
        <v>206.54129196264932</v>
      </c>
      <c r="Q484" s="59">
        <v>125.3056347311759</v>
      </c>
      <c r="R484" s="58"/>
      <c r="S484" s="13" t="s">
        <v>173</v>
      </c>
      <c r="T484" s="8">
        <v>6.9114440747810706</v>
      </c>
      <c r="U484" s="69" t="s">
        <v>144</v>
      </c>
      <c r="V484" s="8">
        <v>9.0559717601430041</v>
      </c>
      <c r="W484" s="69" t="s">
        <v>144</v>
      </c>
      <c r="X484" s="8">
        <v>11.667</v>
      </c>
      <c r="Y484" s="78" t="s">
        <v>1476</v>
      </c>
      <c r="Z484" s="8">
        <v>89.671661121716056</v>
      </c>
      <c r="AA484" s="73" t="s">
        <v>76</v>
      </c>
      <c r="AB484" s="8">
        <v>23.965970751970165</v>
      </c>
      <c r="AC484" s="69" t="s">
        <v>144</v>
      </c>
      <c r="AD484" s="69" t="s">
        <v>1476</v>
      </c>
      <c r="AE484" s="8">
        <v>14.298581568462678</v>
      </c>
      <c r="AF484" s="8">
        <v>8.9857142857142858</v>
      </c>
      <c r="AG484" s="78" t="s">
        <v>144</v>
      </c>
      <c r="AH484" s="73" t="s">
        <v>76</v>
      </c>
      <c r="AI484" s="8">
        <v>14.113548510674685</v>
      </c>
      <c r="AJ484" s="8">
        <v>6.4857142857142858</v>
      </c>
      <c r="AK484" s="69" t="s">
        <v>144</v>
      </c>
      <c r="AL484" s="64" t="s">
        <v>1500</v>
      </c>
      <c r="AM484" s="8">
        <v>11.803918377178427</v>
      </c>
      <c r="AN484" s="8">
        <v>5.6571428571428566</v>
      </c>
      <c r="AO484" s="13" t="s">
        <v>173</v>
      </c>
      <c r="AP484" s="78" t="s">
        <v>1476</v>
      </c>
      <c r="AQ484" s="8">
        <v>11.610175840712282</v>
      </c>
      <c r="AR484" s="8">
        <v>10.7</v>
      </c>
      <c r="AS484" s="13" t="s">
        <v>173</v>
      </c>
      <c r="AT484" s="68" t="s">
        <v>76</v>
      </c>
      <c r="AU484" s="8">
        <v>10.64418975954143</v>
      </c>
      <c r="AV484" s="8">
        <v>8.1999999999999993</v>
      </c>
      <c r="AW484" s="58"/>
      <c r="AX484" s="13" t="s">
        <v>173</v>
      </c>
      <c r="AY484" s="8">
        <v>5.8030483107596202</v>
      </c>
      <c r="AZ484" s="69" t="s">
        <v>144</v>
      </c>
      <c r="BA484" s="8">
        <v>2.2290973918734633</v>
      </c>
      <c r="BB484" s="78" t="s">
        <v>144</v>
      </c>
      <c r="BC484" s="8">
        <v>4.5</v>
      </c>
      <c r="BD484" s="69" t="s">
        <v>1476</v>
      </c>
      <c r="BE484" s="8">
        <v>116.27315945823088</v>
      </c>
      <c r="BF484" s="73" t="s">
        <v>76</v>
      </c>
      <c r="BG484" s="8">
        <v>1.5900885380667846</v>
      </c>
      <c r="BH484" s="78" t="s">
        <v>144</v>
      </c>
      <c r="BI484" s="73" t="s">
        <v>76</v>
      </c>
      <c r="BJ484" s="8">
        <v>8.6747440289843638</v>
      </c>
      <c r="BK484" s="8">
        <v>13.222222222222221</v>
      </c>
      <c r="BL484" s="78" t="s">
        <v>144</v>
      </c>
      <c r="BM484" s="78" t="s">
        <v>1476</v>
      </c>
      <c r="BN484" s="8">
        <v>8.3024498096084738</v>
      </c>
      <c r="BO484" s="8">
        <v>18.777777777777779</v>
      </c>
      <c r="BP484" s="78" t="s">
        <v>144</v>
      </c>
      <c r="BQ484" s="64" t="s">
        <v>1500</v>
      </c>
      <c r="BR484" s="8">
        <v>6.8330814249944121</v>
      </c>
      <c r="BS484" s="8">
        <v>11</v>
      </c>
      <c r="BT484" s="13" t="s">
        <v>173</v>
      </c>
      <c r="BU484" s="73" t="s">
        <v>76</v>
      </c>
      <c r="BV484" s="8">
        <v>5.8890555713362103</v>
      </c>
      <c r="BW484" s="8">
        <v>21.625</v>
      </c>
      <c r="BX484" s="13" t="s">
        <v>173</v>
      </c>
      <c r="BY484" s="78" t="s">
        <v>1476</v>
      </c>
      <c r="BZ484" s="8">
        <v>5.622698147284745</v>
      </c>
      <c r="CA484" s="8">
        <v>31</v>
      </c>
      <c r="CB484" s="8"/>
      <c r="CC484" s="59" t="s">
        <v>4853</v>
      </c>
      <c r="CD484" s="59" t="s">
        <v>4854</v>
      </c>
      <c r="CE484" s="555">
        <v>95.098990551307324</v>
      </c>
      <c r="CF484" s="555">
        <v>86.19541213259248</v>
      </c>
      <c r="CG484" s="555"/>
      <c r="CH484" s="555"/>
      <c r="CI484" s="408"/>
      <c r="CJ484" s="408"/>
      <c r="CK484" s="555"/>
      <c r="CL484" s="59"/>
      <c r="CM484" s="8"/>
      <c r="CN484" s="8"/>
    </row>
    <row r="485" spans="1:92" x14ac:dyDescent="0.45">
      <c r="A485" s="9">
        <v>445</v>
      </c>
      <c r="B485" s="9" t="s">
        <v>557</v>
      </c>
      <c r="C485" s="78" t="s">
        <v>1874</v>
      </c>
      <c r="D485" s="247" t="s">
        <v>1799</v>
      </c>
      <c r="E485" s="76" t="s">
        <v>2011</v>
      </c>
      <c r="F485" s="61" t="s">
        <v>1923</v>
      </c>
      <c r="G485" s="224"/>
      <c r="H485" s="246" t="s">
        <v>1804</v>
      </c>
      <c r="I485" s="60">
        <v>218.12280275930152</v>
      </c>
      <c r="J485" s="60">
        <v>164.38240207947362</v>
      </c>
      <c r="K485" s="60">
        <v>200.73620253935721</v>
      </c>
      <c r="L485" s="47">
        <v>3962.2473418403811</v>
      </c>
      <c r="M485" s="47">
        <v>3727.8182541777228</v>
      </c>
      <c r="N485" s="47">
        <v>3550.3016064597359</v>
      </c>
      <c r="O485" s="59">
        <v>28.235123063677818</v>
      </c>
      <c r="P485" s="59">
        <v>732.10824293569829</v>
      </c>
      <c r="Q485" s="59">
        <v>455.66842493456483</v>
      </c>
      <c r="R485" s="58"/>
      <c r="S485" s="64" t="s">
        <v>88</v>
      </c>
      <c r="T485" s="8">
        <v>20.631052248337138</v>
      </c>
      <c r="U485" s="64" t="s">
        <v>88</v>
      </c>
      <c r="V485" s="8">
        <v>18.755502043942851</v>
      </c>
      <c r="W485" s="69" t="s">
        <v>144</v>
      </c>
      <c r="X485" s="8">
        <v>11.667</v>
      </c>
      <c r="Y485" s="78" t="s">
        <v>79</v>
      </c>
      <c r="Z485" s="8">
        <v>184.22315431781328</v>
      </c>
      <c r="AA485" s="78" t="s">
        <v>79</v>
      </c>
      <c r="AB485" s="8">
        <v>51.173098421614796</v>
      </c>
      <c r="AC485" s="64" t="s">
        <v>88</v>
      </c>
      <c r="AD485" s="64" t="s">
        <v>175</v>
      </c>
      <c r="AE485" s="8">
        <v>25.928990685983436</v>
      </c>
      <c r="AF485" s="8">
        <v>10.011111111111111</v>
      </c>
      <c r="AG485" s="76" t="s">
        <v>88</v>
      </c>
      <c r="AH485" s="78" t="s">
        <v>79</v>
      </c>
      <c r="AI485" s="8">
        <v>25.702129839158268</v>
      </c>
      <c r="AJ485" s="8">
        <v>16.8</v>
      </c>
      <c r="AK485" s="69" t="s">
        <v>144</v>
      </c>
      <c r="AL485" s="64" t="s">
        <v>175</v>
      </c>
      <c r="AM485" s="8">
        <v>24.291650137642677</v>
      </c>
      <c r="AN485" s="8">
        <v>8.1857142857142851</v>
      </c>
      <c r="AO485" s="69" t="s">
        <v>144</v>
      </c>
      <c r="AP485" s="78" t="s">
        <v>79</v>
      </c>
      <c r="AQ485" s="8">
        <v>23.601461552341192</v>
      </c>
      <c r="AR485" s="8">
        <v>12.6</v>
      </c>
      <c r="AS485" s="64" t="s">
        <v>88</v>
      </c>
      <c r="AT485" s="68" t="s">
        <v>19</v>
      </c>
      <c r="AU485" s="8">
        <v>23.060838443192914</v>
      </c>
      <c r="AV485" s="8">
        <v>17.400000000000002</v>
      </c>
      <c r="AW485" s="58"/>
      <c r="AX485" s="64" t="s">
        <v>88</v>
      </c>
      <c r="AY485" s="8">
        <v>16.312220753702967</v>
      </c>
      <c r="AZ485" s="64" t="s">
        <v>88</v>
      </c>
      <c r="BA485" s="8">
        <v>5.4374069179009892</v>
      </c>
      <c r="BB485" s="78" t="s">
        <v>144</v>
      </c>
      <c r="BC485" s="8">
        <v>4.5</v>
      </c>
      <c r="BD485" s="69" t="s">
        <v>79</v>
      </c>
      <c r="BE485" s="8">
        <v>205.16294338270623</v>
      </c>
      <c r="BF485" s="78" t="s">
        <v>79</v>
      </c>
      <c r="BG485" s="8">
        <v>3.1563529751185575</v>
      </c>
      <c r="BH485" s="78" t="s">
        <v>144</v>
      </c>
      <c r="BI485" s="78" t="s">
        <v>79</v>
      </c>
      <c r="BJ485" s="8">
        <v>16.138354485188877</v>
      </c>
      <c r="BK485" s="8">
        <v>15.444444444444445</v>
      </c>
      <c r="BL485" s="78" t="s">
        <v>144</v>
      </c>
      <c r="BM485" s="76" t="s">
        <v>175</v>
      </c>
      <c r="BN485" s="8">
        <v>15.965803860320818</v>
      </c>
      <c r="BO485" s="8">
        <v>14.333333333333334</v>
      </c>
      <c r="BP485" s="76" t="s">
        <v>88</v>
      </c>
      <c r="BQ485" s="69" t="s">
        <v>79</v>
      </c>
      <c r="BR485" s="8">
        <v>15.180116013745147</v>
      </c>
      <c r="BS485" s="8">
        <v>20.5</v>
      </c>
      <c r="BT485" s="64" t="s">
        <v>88</v>
      </c>
      <c r="BU485" s="76" t="s">
        <v>175</v>
      </c>
      <c r="BV485" s="8">
        <v>15.053825752089395</v>
      </c>
      <c r="BW485" s="8">
        <v>19</v>
      </c>
      <c r="BX485" s="69" t="s">
        <v>144</v>
      </c>
      <c r="BY485" s="73" t="s">
        <v>19</v>
      </c>
      <c r="BZ485" s="8">
        <v>13.513323321681018</v>
      </c>
      <c r="CA485" s="8">
        <v>18.777777777777779</v>
      </c>
      <c r="CB485" s="8"/>
      <c r="CC485" s="59" t="s">
        <v>4858</v>
      </c>
      <c r="CD485" s="59" t="s">
        <v>4859</v>
      </c>
      <c r="CE485" s="555">
        <v>117.08201994546074</v>
      </c>
      <c r="CF485" s="555">
        <v>105.89450882837257</v>
      </c>
      <c r="CG485" s="555" t="s">
        <v>4856</v>
      </c>
      <c r="CH485" s="555" t="s">
        <v>4857</v>
      </c>
      <c r="CI485" s="408">
        <v>243.25136356862572</v>
      </c>
      <c r="CJ485" s="408">
        <v>224.00006813347017</v>
      </c>
      <c r="CK485" s="555" t="s">
        <v>4855</v>
      </c>
      <c r="CL485" s="59"/>
      <c r="CM485" s="8">
        <v>455.66842493456483</v>
      </c>
      <c r="CN485" s="8">
        <v>380.42492144049061</v>
      </c>
    </row>
    <row r="486" spans="1:92" x14ac:dyDescent="0.45">
      <c r="A486" s="9">
        <v>446</v>
      </c>
      <c r="B486" s="9" t="s">
        <v>555</v>
      </c>
      <c r="C486" s="62" t="s">
        <v>1790</v>
      </c>
      <c r="D486" s="63"/>
      <c r="E486" s="56" t="s">
        <v>1798</v>
      </c>
      <c r="F486" s="75"/>
      <c r="G486" s="75" t="s">
        <v>1789</v>
      </c>
      <c r="H486" s="9"/>
      <c r="I486" s="60">
        <v>120.12560151961533</v>
      </c>
      <c r="J486" s="60">
        <v>104.31960131966595</v>
      </c>
      <c r="K486" s="60">
        <v>237.88030300923825</v>
      </c>
      <c r="L486" s="47">
        <v>1892.3339289931507</v>
      </c>
      <c r="M486" s="47">
        <v>2071.2855943453942</v>
      </c>
      <c r="N486" s="47">
        <v>2226.5566611581462</v>
      </c>
      <c r="O486" s="59">
        <v>22.388215769434741</v>
      </c>
      <c r="P486" s="59">
        <v>292.5114419065639</v>
      </c>
      <c r="Q486" s="59">
        <v>170.05739181337071</v>
      </c>
      <c r="R486" s="58"/>
      <c r="S486" s="13" t="s">
        <v>127</v>
      </c>
      <c r="T486" s="8">
        <v>4.6037680455884598</v>
      </c>
      <c r="U486" s="13" t="s">
        <v>127</v>
      </c>
      <c r="V486" s="8">
        <v>9.2075360911769195</v>
      </c>
      <c r="W486" s="66" t="s">
        <v>272</v>
      </c>
      <c r="X486" s="8">
        <v>12</v>
      </c>
      <c r="Y486" s="61" t="s">
        <v>250</v>
      </c>
      <c r="Z486" s="8">
        <v>79.081640987749964</v>
      </c>
      <c r="AA486" s="61" t="s">
        <v>250</v>
      </c>
      <c r="AB486" s="8">
        <v>25.510206770241922</v>
      </c>
      <c r="AC486" s="13" t="s">
        <v>127</v>
      </c>
      <c r="AD486" s="52" t="s">
        <v>250</v>
      </c>
      <c r="AE486" s="8">
        <v>13.065419992329709</v>
      </c>
      <c r="AF486" s="8">
        <v>13.1</v>
      </c>
      <c r="AG486" s="62" t="s">
        <v>127</v>
      </c>
      <c r="AH486" s="62" t="s">
        <v>1466</v>
      </c>
      <c r="AI486" s="8">
        <v>12.941936450918661</v>
      </c>
      <c r="AJ486" s="8">
        <v>5.2333333333333334</v>
      </c>
      <c r="AK486" s="66" t="s">
        <v>272</v>
      </c>
      <c r="AL486" s="52" t="s">
        <v>250</v>
      </c>
      <c r="AM486" s="8">
        <v>12.684053589102284</v>
      </c>
      <c r="AN486" s="8">
        <v>11.6</v>
      </c>
      <c r="AO486" s="66" t="s">
        <v>272</v>
      </c>
      <c r="AP486" s="62" t="s">
        <v>1466</v>
      </c>
      <c r="AQ486" s="8">
        <v>12.672117007184811</v>
      </c>
      <c r="AR486" s="8">
        <v>4.677777777777778</v>
      </c>
      <c r="AS486" s="13" t="s">
        <v>127</v>
      </c>
      <c r="AT486" s="69" t="s">
        <v>1490</v>
      </c>
      <c r="AU486" s="8">
        <v>11.186814242791851</v>
      </c>
      <c r="AV486" s="8">
        <v>8.5</v>
      </c>
      <c r="AW486" s="58"/>
      <c r="AX486" s="13" t="s">
        <v>127</v>
      </c>
      <c r="AY486" s="8">
        <v>3.8109390755589989</v>
      </c>
      <c r="AZ486" s="13" t="s">
        <v>127</v>
      </c>
      <c r="BA486" s="8">
        <v>3.8109390755589989</v>
      </c>
      <c r="BB486" s="75" t="s">
        <v>272</v>
      </c>
      <c r="BC486" s="8">
        <v>3</v>
      </c>
      <c r="BD486" s="52" t="s">
        <v>250</v>
      </c>
      <c r="BE486" s="8">
        <v>102.50613328407496</v>
      </c>
      <c r="BF486" s="62" t="s">
        <v>1466</v>
      </c>
      <c r="BG486" s="8">
        <v>1.6348223288908565</v>
      </c>
      <c r="BH486" s="75" t="s">
        <v>272</v>
      </c>
      <c r="BI486" s="62" t="s">
        <v>1466</v>
      </c>
      <c r="BJ486" s="8">
        <v>7.5958438834388788</v>
      </c>
      <c r="BK486" s="8">
        <v>12.666666666666666</v>
      </c>
      <c r="BL486" s="75" t="s">
        <v>272</v>
      </c>
      <c r="BM486" s="61" t="s">
        <v>250</v>
      </c>
      <c r="BN486" s="8">
        <v>7.1564370778802857</v>
      </c>
      <c r="BO486" s="8">
        <v>26</v>
      </c>
      <c r="BP486" s="62" t="s">
        <v>127</v>
      </c>
      <c r="BQ486" s="13" t="s">
        <v>1466</v>
      </c>
      <c r="BR486" s="8">
        <v>6.697849477484457</v>
      </c>
      <c r="BS486" s="8">
        <v>18.5</v>
      </c>
      <c r="BT486" s="13" t="s">
        <v>127</v>
      </c>
      <c r="BU486" s="61" t="s">
        <v>250</v>
      </c>
      <c r="BV486" s="8">
        <v>6.3744506134425301</v>
      </c>
      <c r="BW486" s="8">
        <v>38.5</v>
      </c>
      <c r="BX486" s="66" t="s">
        <v>272</v>
      </c>
      <c r="BY486" s="78" t="s">
        <v>1490</v>
      </c>
      <c r="BZ486" s="8">
        <v>6.2054427325166648</v>
      </c>
      <c r="CA486" s="8">
        <v>21</v>
      </c>
      <c r="CB486" s="8"/>
      <c r="CC486" s="59" t="s">
        <v>4860</v>
      </c>
      <c r="CD486" s="59" t="s">
        <v>4861</v>
      </c>
      <c r="CE486" s="555">
        <v>129.99127062455386</v>
      </c>
      <c r="CF486" s="555">
        <v>116.08339594645702</v>
      </c>
      <c r="CG486" s="555"/>
      <c r="CH486" s="555"/>
      <c r="CI486" s="408"/>
      <c r="CJ486" s="408"/>
      <c r="CK486" s="7"/>
      <c r="CL486" s="8"/>
      <c r="CM486" s="8"/>
      <c r="CN486" s="8"/>
    </row>
    <row r="487" spans="1:92" x14ac:dyDescent="0.45">
      <c r="A487" s="9">
        <v>447</v>
      </c>
      <c r="B487" s="9" t="s">
        <v>552</v>
      </c>
      <c r="C487" s="56" t="s">
        <v>1798</v>
      </c>
      <c r="D487" s="63"/>
      <c r="E487" s="243" t="s">
        <v>1934</v>
      </c>
      <c r="F487" s="245" t="s">
        <v>1935</v>
      </c>
      <c r="G487" s="224"/>
      <c r="H487" s="9"/>
      <c r="I487" s="60">
        <v>112.22260141964064</v>
      </c>
      <c r="J487" s="60">
        <v>73.49790092976464</v>
      </c>
      <c r="K487" s="60">
        <v>106.69050134965836</v>
      </c>
      <c r="L487" s="47">
        <v>993.75809133677944</v>
      </c>
      <c r="M487" s="47">
        <v>918.30584616722808</v>
      </c>
      <c r="N487" s="47">
        <v>862.09015647938816</v>
      </c>
      <c r="O487" s="59">
        <v>7.2573756239368521</v>
      </c>
      <c r="P487" s="59">
        <v>93.115389792533747</v>
      </c>
      <c r="Q487" s="59">
        <v>55.934748844181208</v>
      </c>
      <c r="R487" s="58"/>
      <c r="S487" s="53" t="s">
        <v>45</v>
      </c>
      <c r="T487" s="8">
        <v>9.0800273022141251</v>
      </c>
      <c r="U487" s="53" t="s">
        <v>45</v>
      </c>
      <c r="V487" s="8">
        <v>10.08891922468236</v>
      </c>
      <c r="W487" s="13" t="s">
        <v>290</v>
      </c>
      <c r="X487" s="8">
        <v>12.5</v>
      </c>
      <c r="Y487" s="56" t="s">
        <v>1499</v>
      </c>
      <c r="Z487" s="8">
        <v>34.666780425892192</v>
      </c>
      <c r="AA487" s="56" t="s">
        <v>1499</v>
      </c>
      <c r="AB487" s="8">
        <v>23.111186950594796</v>
      </c>
      <c r="AC487" s="53" t="s">
        <v>45</v>
      </c>
      <c r="AD487" s="53" t="s">
        <v>1499</v>
      </c>
      <c r="AE487" s="8">
        <v>12.830449272242873</v>
      </c>
      <c r="AF487" s="8">
        <v>7.125</v>
      </c>
      <c r="AG487" s="56" t="s">
        <v>45</v>
      </c>
      <c r="AH487" s="56" t="s">
        <v>106</v>
      </c>
      <c r="AI487" s="8">
        <v>12.292873165097683</v>
      </c>
      <c r="AJ487" s="8">
        <v>5.3500000000000005</v>
      </c>
      <c r="AK487" s="53" t="s">
        <v>45</v>
      </c>
      <c r="AL487" s="53" t="s">
        <v>201</v>
      </c>
      <c r="AM487" s="8">
        <v>11.640154235977453</v>
      </c>
      <c r="AN487" s="8">
        <v>5.65</v>
      </c>
      <c r="AO487" s="13" t="s">
        <v>290</v>
      </c>
      <c r="AP487" s="56" t="s">
        <v>1499</v>
      </c>
      <c r="AQ487" s="8">
        <v>11.292963765421876</v>
      </c>
      <c r="AR487" s="8">
        <v>5.5</v>
      </c>
      <c r="AS487" s="13" t="s">
        <v>290</v>
      </c>
      <c r="AT487" s="53" t="s">
        <v>106</v>
      </c>
      <c r="AU487" s="8">
        <v>10.835102624218555</v>
      </c>
      <c r="AV487" s="8">
        <v>4.2666666666666666</v>
      </c>
      <c r="AW487" s="58"/>
      <c r="AX487" s="53" t="s">
        <v>45</v>
      </c>
      <c r="AY487" s="8">
        <v>8.0026903285855759</v>
      </c>
      <c r="AZ487" s="53" t="s">
        <v>45</v>
      </c>
      <c r="BA487" s="8">
        <v>4.001345164292788</v>
      </c>
      <c r="BB487" s="56" t="s">
        <v>3618</v>
      </c>
      <c r="BC487" s="8">
        <v>3.5</v>
      </c>
      <c r="BD487" s="53" t="s">
        <v>1499</v>
      </c>
      <c r="BE487" s="8">
        <v>44.766814553659849</v>
      </c>
      <c r="BF487" s="56" t="s">
        <v>1499</v>
      </c>
      <c r="BG487" s="8">
        <v>1.2790518443902814</v>
      </c>
      <c r="BH487" s="56" t="s">
        <v>45</v>
      </c>
      <c r="BI487" s="56" t="s">
        <v>1499</v>
      </c>
      <c r="BJ487" s="8">
        <v>7.7072969269625213</v>
      </c>
      <c r="BK487" s="8">
        <v>11</v>
      </c>
      <c r="BL487" s="56" t="s">
        <v>45</v>
      </c>
      <c r="BM487" s="56" t="s">
        <v>106</v>
      </c>
      <c r="BN487" s="8">
        <v>6.9115366623505246</v>
      </c>
      <c r="BO487" s="8">
        <v>11</v>
      </c>
      <c r="BP487" s="56" t="s">
        <v>45</v>
      </c>
      <c r="BQ487" s="53" t="s">
        <v>201</v>
      </c>
      <c r="BR487" s="8">
        <v>6.5770318924588294</v>
      </c>
      <c r="BS487" s="8">
        <v>12.428571428571429</v>
      </c>
      <c r="BT487" s="13" t="s">
        <v>290</v>
      </c>
      <c r="BU487" s="56" t="s">
        <v>1499</v>
      </c>
      <c r="BV487" s="8">
        <v>6.1820897531228605</v>
      </c>
      <c r="BW487" s="8">
        <v>11</v>
      </c>
      <c r="BX487" s="13" t="s">
        <v>290</v>
      </c>
      <c r="BY487" s="56" t="s">
        <v>106</v>
      </c>
      <c r="BZ487" s="8">
        <v>5.3863294885108628</v>
      </c>
      <c r="CA487" s="8">
        <v>11</v>
      </c>
      <c r="CB487" s="8"/>
      <c r="CC487" s="59"/>
      <c r="CD487" s="59"/>
      <c r="CE487" s="555"/>
      <c r="CF487" s="555"/>
      <c r="CG487" s="555"/>
      <c r="CH487" s="555"/>
      <c r="CI487" s="408"/>
      <c r="CJ487" s="408"/>
      <c r="CK487" s="555"/>
      <c r="CL487" s="59"/>
      <c r="CM487" s="8"/>
      <c r="CN487" s="8"/>
    </row>
    <row r="488" spans="1:92" x14ac:dyDescent="0.45">
      <c r="A488" s="9">
        <v>448</v>
      </c>
      <c r="B488" s="9" t="s">
        <v>156</v>
      </c>
      <c r="C488" s="56" t="s">
        <v>1884</v>
      </c>
      <c r="D488" s="63"/>
      <c r="E488" s="56" t="s">
        <v>2042</v>
      </c>
      <c r="F488" s="62" t="s">
        <v>2051</v>
      </c>
      <c r="G488" s="61" t="s">
        <v>2052</v>
      </c>
      <c r="H488" s="9"/>
      <c r="I488" s="60">
        <v>198.3653025093648</v>
      </c>
      <c r="J488" s="60">
        <v>125.65770158959762</v>
      </c>
      <c r="K488" s="60">
        <v>147.78610186952676</v>
      </c>
      <c r="L488" s="47">
        <v>2703.1930474679984</v>
      </c>
      <c r="M488" s="47">
        <v>2385.2044435985781</v>
      </c>
      <c r="N488" s="47">
        <v>2157.9652561742673</v>
      </c>
      <c r="O488" s="59">
        <v>16.409679521213299</v>
      </c>
      <c r="P488" s="59">
        <v>450.03772503877832</v>
      </c>
      <c r="Q488" s="59">
        <v>286.25321064844388</v>
      </c>
      <c r="R488" s="58"/>
      <c r="S488" s="53" t="s">
        <v>45</v>
      </c>
      <c r="T488" s="8">
        <v>15.282301780674265</v>
      </c>
      <c r="U488" s="53" t="s">
        <v>45</v>
      </c>
      <c r="V488" s="8">
        <v>16.980335311860294</v>
      </c>
      <c r="W488" s="51" t="s">
        <v>51</v>
      </c>
      <c r="X488" s="8">
        <v>11.111000000000001</v>
      </c>
      <c r="Y488" s="56" t="s">
        <v>3565</v>
      </c>
      <c r="Z488" s="8">
        <v>120.01918150561887</v>
      </c>
      <c r="AA488" s="56" t="s">
        <v>1731</v>
      </c>
      <c r="AB488" s="8">
        <v>60.065146308364994</v>
      </c>
      <c r="AC488" s="53" t="s">
        <v>45</v>
      </c>
      <c r="AD488" s="53" t="s">
        <v>1731</v>
      </c>
      <c r="AE488" s="8">
        <v>27.425137977679618</v>
      </c>
      <c r="AF488" s="8">
        <v>7.4249999999999998</v>
      </c>
      <c r="AG488" s="57" t="s">
        <v>51</v>
      </c>
      <c r="AH488" s="56" t="s">
        <v>1731</v>
      </c>
      <c r="AI488" s="8">
        <v>26.456491275013569</v>
      </c>
      <c r="AJ488" s="8">
        <v>6.3</v>
      </c>
      <c r="AK488" s="53" t="s">
        <v>45</v>
      </c>
      <c r="AL488" s="53" t="s">
        <v>216</v>
      </c>
      <c r="AM488" s="8">
        <v>22.763507475313165</v>
      </c>
      <c r="AN488" s="8">
        <v>14</v>
      </c>
      <c r="AO488" s="53" t="s">
        <v>45</v>
      </c>
      <c r="AP488" s="75" t="s">
        <v>73</v>
      </c>
      <c r="AQ488" s="8">
        <v>22.689511580741627</v>
      </c>
      <c r="AR488" s="8">
        <v>8.625</v>
      </c>
      <c r="AS488" s="53" t="s">
        <v>45</v>
      </c>
      <c r="AT488" s="51" t="s">
        <v>180</v>
      </c>
      <c r="AU488" s="8">
        <v>22.131187823221133</v>
      </c>
      <c r="AV488" s="8">
        <v>14.4</v>
      </c>
      <c r="AW488" s="58"/>
      <c r="AX488" s="53" t="s">
        <v>45</v>
      </c>
      <c r="AY488" s="8">
        <v>13.377994876584363</v>
      </c>
      <c r="AZ488" s="53" t="s">
        <v>45</v>
      </c>
      <c r="BA488" s="8">
        <v>6.6889974382921817</v>
      </c>
      <c r="BB488" s="56" t="s">
        <v>3588</v>
      </c>
      <c r="BC488" s="8">
        <v>3.5</v>
      </c>
      <c r="BD488" s="51" t="s">
        <v>180</v>
      </c>
      <c r="BE488" s="8">
        <v>171.19742955303499</v>
      </c>
      <c r="BF488" s="56" t="s">
        <v>216</v>
      </c>
      <c r="BG488" s="8">
        <v>3.4605541323845457</v>
      </c>
      <c r="BH488" s="56" t="s">
        <v>45</v>
      </c>
      <c r="BI488" s="56" t="s">
        <v>216</v>
      </c>
      <c r="BJ488" s="8">
        <v>17.444168259251835</v>
      </c>
      <c r="BK488" s="8">
        <v>13.857142857142858</v>
      </c>
      <c r="BL488" s="57" t="s">
        <v>51</v>
      </c>
      <c r="BM488" s="56" t="s">
        <v>216</v>
      </c>
      <c r="BN488" s="8">
        <v>16.008576069957257</v>
      </c>
      <c r="BO488" s="8">
        <v>13.857142857142858</v>
      </c>
      <c r="BP488" s="56" t="s">
        <v>45</v>
      </c>
      <c r="BQ488" s="53" t="s">
        <v>1731</v>
      </c>
      <c r="BR488" s="8">
        <v>15.605677520626255</v>
      </c>
      <c r="BS488" s="8">
        <v>16.714285714285715</v>
      </c>
      <c r="BT488" s="53" t="s">
        <v>45</v>
      </c>
      <c r="BU488" s="57" t="s">
        <v>180</v>
      </c>
      <c r="BV488" s="8">
        <v>15.094537765322835</v>
      </c>
      <c r="BW488" s="8">
        <v>19.571428571428573</v>
      </c>
      <c r="BX488" s="51" t="s">
        <v>51</v>
      </c>
      <c r="BY488" s="56" t="s">
        <v>1731</v>
      </c>
      <c r="BZ488" s="8">
        <v>14.150998635557579</v>
      </c>
      <c r="CA488" s="8">
        <v>16.714285714285715</v>
      </c>
      <c r="CB488" s="8"/>
      <c r="CC488" s="59" t="s">
        <v>4865</v>
      </c>
      <c r="CD488" s="59" t="s">
        <v>4866</v>
      </c>
      <c r="CE488" s="555">
        <v>126.43938139463417</v>
      </c>
      <c r="CF488" s="555">
        <v>114.62999937709385</v>
      </c>
      <c r="CG488" s="555" t="s">
        <v>4863</v>
      </c>
      <c r="CH488" s="555" t="s">
        <v>4864</v>
      </c>
      <c r="CI488" s="408">
        <v>263.58484247520647</v>
      </c>
      <c r="CJ488" s="408">
        <v>226.68135417000079</v>
      </c>
      <c r="CK488" s="555" t="s">
        <v>4862</v>
      </c>
      <c r="CL488" s="59"/>
      <c r="CM488" s="8">
        <v>286.25321064844388</v>
      </c>
      <c r="CN488" s="8">
        <v>226.68135417000079</v>
      </c>
    </row>
    <row r="489" spans="1:92" x14ac:dyDescent="0.45">
      <c r="A489" s="9">
        <v>449</v>
      </c>
      <c r="B489" s="9" t="s">
        <v>548</v>
      </c>
      <c r="C489" s="78" t="s">
        <v>1793</v>
      </c>
      <c r="D489" s="63"/>
      <c r="E489" s="244" t="s">
        <v>1913</v>
      </c>
      <c r="F489" s="61" t="s">
        <v>1914</v>
      </c>
      <c r="G489" s="246" t="s">
        <v>1804</v>
      </c>
      <c r="H489" s="9"/>
      <c r="I489" s="60">
        <v>109.85170138964823</v>
      </c>
      <c r="J489" s="60">
        <v>105.10990132966342</v>
      </c>
      <c r="K489" s="60">
        <v>145.41520183953435</v>
      </c>
      <c r="L489" s="47">
        <v>1358.1054971925216</v>
      </c>
      <c r="M489" s="47">
        <v>1412.6681413663671</v>
      </c>
      <c r="N489" s="47">
        <v>1457.892380407721</v>
      </c>
      <c r="O489" s="59">
        <v>13.791330323312973</v>
      </c>
      <c r="P489" s="59">
        <v>168.86386114682622</v>
      </c>
      <c r="Q489" s="59">
        <v>89.116121878650944</v>
      </c>
      <c r="R489" s="58"/>
      <c r="S489" s="65" t="s">
        <v>66</v>
      </c>
      <c r="T489" s="8">
        <v>4.2955510416894471</v>
      </c>
      <c r="U489" s="65" t="s">
        <v>66</v>
      </c>
      <c r="V489" s="8">
        <v>8.5911020833788942</v>
      </c>
      <c r="W489" s="13" t="s">
        <v>127</v>
      </c>
      <c r="X489" s="8">
        <v>10</v>
      </c>
      <c r="Y489" s="78" t="s">
        <v>3566</v>
      </c>
      <c r="Z489" s="8">
        <v>66.911020833788939</v>
      </c>
      <c r="AA489" s="78" t="s">
        <v>153</v>
      </c>
      <c r="AB489" s="8">
        <v>18.586394676052482</v>
      </c>
      <c r="AC489" s="65" t="s">
        <v>66</v>
      </c>
      <c r="AD489" s="69" t="s">
        <v>153</v>
      </c>
      <c r="AE489" s="8">
        <v>12.244203944660612</v>
      </c>
      <c r="AF489" s="8">
        <v>9.85</v>
      </c>
      <c r="AG489" s="62" t="s">
        <v>127</v>
      </c>
      <c r="AH489" s="78" t="s">
        <v>153</v>
      </c>
      <c r="AI489" s="8">
        <v>12.136505369907093</v>
      </c>
      <c r="AJ489" s="8">
        <v>8.6</v>
      </c>
      <c r="AK489" s="65" t="s">
        <v>66</v>
      </c>
      <c r="AL489" s="69" t="s">
        <v>1476</v>
      </c>
      <c r="AM489" s="8">
        <v>11.014192589489227</v>
      </c>
      <c r="AN489" s="8">
        <v>10.95</v>
      </c>
      <c r="AO489" s="13" t="s">
        <v>127</v>
      </c>
      <c r="AP489" s="78" t="s">
        <v>1476</v>
      </c>
      <c r="AQ489" s="8">
        <v>10.760200637237217</v>
      </c>
      <c r="AR489" s="8">
        <v>9.6999999999999993</v>
      </c>
      <c r="AS489" s="65" t="s">
        <v>66</v>
      </c>
      <c r="AT489" s="13" t="s">
        <v>1466</v>
      </c>
      <c r="AU489" s="8">
        <v>10.592173191454526</v>
      </c>
      <c r="AV489" s="8">
        <v>6.0666666666666664</v>
      </c>
      <c r="AW489" s="58"/>
      <c r="AX489" s="65" t="s">
        <v>66</v>
      </c>
      <c r="AY489" s="8">
        <v>3.856144236130854</v>
      </c>
      <c r="AZ489" s="65" t="s">
        <v>66</v>
      </c>
      <c r="BA489" s="8">
        <v>3.856144236130854</v>
      </c>
      <c r="BB489" s="74" t="s">
        <v>3601</v>
      </c>
      <c r="BC489" s="8">
        <v>2</v>
      </c>
      <c r="BD489" s="69" t="s">
        <v>1476</v>
      </c>
      <c r="BE489" s="8">
        <v>86.684327083925623</v>
      </c>
      <c r="BF489" s="78" t="s">
        <v>153</v>
      </c>
      <c r="BG489" s="8">
        <v>1.4202889886460557</v>
      </c>
      <c r="BH489" s="74" t="s">
        <v>66</v>
      </c>
      <c r="BI489" s="78" t="s">
        <v>153</v>
      </c>
      <c r="BJ489" s="8">
        <v>6.4617495041800534</v>
      </c>
      <c r="BK489" s="8">
        <v>28.5</v>
      </c>
      <c r="BL489" s="74" t="s">
        <v>66</v>
      </c>
      <c r="BM489" s="62" t="s">
        <v>1466</v>
      </c>
      <c r="BN489" s="8">
        <v>6.0175506850947436</v>
      </c>
      <c r="BO489" s="8">
        <v>18.5</v>
      </c>
      <c r="BP489" s="74" t="s">
        <v>66</v>
      </c>
      <c r="BQ489" s="69" t="s">
        <v>1476</v>
      </c>
      <c r="BR489" s="8">
        <v>5.8763438177843845</v>
      </c>
      <c r="BS489" s="8">
        <v>41</v>
      </c>
      <c r="BT489" s="13" t="s">
        <v>127</v>
      </c>
      <c r="BU489" s="78" t="s">
        <v>153</v>
      </c>
      <c r="BV489" s="8">
        <v>5.7727673419555066</v>
      </c>
      <c r="BW489" s="8">
        <v>28.5</v>
      </c>
      <c r="BX489" s="65" t="s">
        <v>66</v>
      </c>
      <c r="BY489" s="54" t="s">
        <v>1474</v>
      </c>
      <c r="BZ489" s="8">
        <v>5.3763500392327606</v>
      </c>
      <c r="CA489" s="8">
        <v>31</v>
      </c>
      <c r="CB489" s="8"/>
      <c r="CC489" s="59" t="s">
        <v>4867</v>
      </c>
      <c r="CD489" s="59"/>
      <c r="CE489" s="555">
        <v>89.116121878650944</v>
      </c>
      <c r="CF489" s="555">
        <v>66.621758188010304</v>
      </c>
      <c r="CG489" s="555"/>
      <c r="CH489" s="555"/>
      <c r="CI489" s="408"/>
      <c r="CJ489" s="408"/>
      <c r="CK489" s="555"/>
      <c r="CL489" s="59"/>
      <c r="CM489" s="8"/>
      <c r="CN489" s="8"/>
    </row>
    <row r="490" spans="1:92" x14ac:dyDescent="0.45">
      <c r="A490" s="9">
        <v>450</v>
      </c>
      <c r="B490" s="9" t="s">
        <v>546</v>
      </c>
      <c r="C490" s="78" t="s">
        <v>1793</v>
      </c>
      <c r="D490" s="63"/>
      <c r="E490" s="244" t="s">
        <v>1913</v>
      </c>
      <c r="F490" s="61" t="s">
        <v>1914</v>
      </c>
      <c r="G490" s="246" t="s">
        <v>1804</v>
      </c>
      <c r="H490" s="9"/>
      <c r="I490" s="60">
        <v>170.70480215945338</v>
      </c>
      <c r="J490" s="60">
        <v>162.80180205947869</v>
      </c>
      <c r="K490" s="60">
        <v>200.73620253935721</v>
      </c>
      <c r="L490" s="47">
        <v>3085.9450926146701</v>
      </c>
      <c r="M490" s="47">
        <v>3145.4812468430982</v>
      </c>
      <c r="N490" s="47">
        <v>3193.9361133220746</v>
      </c>
      <c r="O490" s="59">
        <v>28.001642544952158</v>
      </c>
      <c r="P490" s="59">
        <v>531.74163750889613</v>
      </c>
      <c r="Q490" s="59">
        <v>299.903960558515</v>
      </c>
      <c r="R490" s="58"/>
      <c r="S490" s="49" t="s">
        <v>5506</v>
      </c>
      <c r="T490" s="8">
        <v>11.242288129567203</v>
      </c>
      <c r="U490" s="68" t="s">
        <v>1498</v>
      </c>
      <c r="V490" s="8">
        <v>12.491431255074669</v>
      </c>
      <c r="W490" s="49" t="s">
        <v>5507</v>
      </c>
      <c r="X490" s="8">
        <v>13.333</v>
      </c>
      <c r="Y490" s="78" t="s">
        <v>79</v>
      </c>
      <c r="Z490" s="8">
        <v>144.39203381394083</v>
      </c>
      <c r="AA490" s="78" t="s">
        <v>79</v>
      </c>
      <c r="AB490" s="8">
        <v>40.108898281650227</v>
      </c>
      <c r="AC490" s="68" t="s">
        <v>1498</v>
      </c>
      <c r="AD490" s="69" t="s">
        <v>79</v>
      </c>
      <c r="AE490" s="8">
        <v>18.989658790739508</v>
      </c>
      <c r="AF490" s="8">
        <v>15.3</v>
      </c>
      <c r="AG490" s="246" t="s">
        <v>196</v>
      </c>
      <c r="AH490" s="78" t="s">
        <v>153</v>
      </c>
      <c r="AI490" s="8">
        <v>18.851024721165924</v>
      </c>
      <c r="AJ490" s="8">
        <v>7.35</v>
      </c>
      <c r="AK490" s="68" t="s">
        <v>1498</v>
      </c>
      <c r="AL490" s="69" t="s">
        <v>153</v>
      </c>
      <c r="AM490" s="8">
        <v>18.827878819020821</v>
      </c>
      <c r="AN490" s="8">
        <v>9.2249999999999996</v>
      </c>
      <c r="AO490" s="49" t="s">
        <v>196</v>
      </c>
      <c r="AP490" s="78" t="s">
        <v>79</v>
      </c>
      <c r="AQ490" s="8">
        <v>18.590670893409271</v>
      </c>
      <c r="AR490" s="8">
        <v>12</v>
      </c>
      <c r="AS490" s="65" t="s">
        <v>66</v>
      </c>
      <c r="AT490" s="69" t="s">
        <v>79</v>
      </c>
      <c r="AU490" s="8">
        <v>18.47333139338701</v>
      </c>
      <c r="AV490" s="8">
        <v>16.100000000000001</v>
      </c>
      <c r="AW490" s="58"/>
      <c r="AX490" s="49" t="s">
        <v>5506</v>
      </c>
      <c r="AY490" s="8">
        <v>9.8766497122915755</v>
      </c>
      <c r="AZ490" s="65" t="s">
        <v>66</v>
      </c>
      <c r="BA490" s="8">
        <v>5.4383248561457878</v>
      </c>
      <c r="BB490" s="246" t="s">
        <v>3605</v>
      </c>
      <c r="BC490" s="8">
        <v>2.5</v>
      </c>
      <c r="BD490" s="69" t="s">
        <v>79</v>
      </c>
      <c r="BE490" s="8">
        <v>160.77969482124837</v>
      </c>
      <c r="BF490" s="78" t="s">
        <v>79</v>
      </c>
      <c r="BG490" s="8">
        <v>2.473533766480744</v>
      </c>
      <c r="BH490" s="246" t="s">
        <v>196</v>
      </c>
      <c r="BI490" s="78" t="s">
        <v>79</v>
      </c>
      <c r="BJ490" s="8">
        <v>10.710227447445883</v>
      </c>
      <c r="BK490" s="8">
        <v>27</v>
      </c>
      <c r="BL490" s="247" t="s">
        <v>1496</v>
      </c>
      <c r="BM490" s="78" t="s">
        <v>79</v>
      </c>
      <c r="BN490" s="8">
        <v>10.710227447445883</v>
      </c>
      <c r="BO490" s="8">
        <v>27</v>
      </c>
      <c r="BP490" s="73" t="s">
        <v>1498</v>
      </c>
      <c r="BQ490" s="69" t="s">
        <v>79</v>
      </c>
      <c r="BR490" s="8">
        <v>10.710227447445883</v>
      </c>
      <c r="BS490" s="8">
        <v>27</v>
      </c>
      <c r="BT490" s="65" t="s">
        <v>66</v>
      </c>
      <c r="BU490" s="78" t="s">
        <v>79</v>
      </c>
      <c r="BV490" s="8">
        <v>10.075380675999597</v>
      </c>
      <c r="BW490" s="8">
        <v>33.5</v>
      </c>
      <c r="BX490" s="49" t="s">
        <v>196</v>
      </c>
      <c r="BY490" s="78" t="s">
        <v>153</v>
      </c>
      <c r="BZ490" s="8">
        <v>9.9773007804845051</v>
      </c>
      <c r="CA490" s="8">
        <v>23</v>
      </c>
      <c r="CB490" s="8"/>
      <c r="CC490" s="59" t="s">
        <v>4871</v>
      </c>
      <c r="CD490" s="59" t="s">
        <v>4872</v>
      </c>
      <c r="CE490" s="555">
        <v>111.78983813456708</v>
      </c>
      <c r="CF490" s="555">
        <v>101.42806740136947</v>
      </c>
      <c r="CG490" s="555" t="s">
        <v>4869</v>
      </c>
      <c r="CH490" s="555" t="s">
        <v>4870</v>
      </c>
      <c r="CI490" s="408">
        <v>230.24236988006285</v>
      </c>
      <c r="CJ490" s="408">
        <v>212.71531334661333</v>
      </c>
      <c r="CK490" s="555" t="s">
        <v>4868</v>
      </c>
      <c r="CL490" s="59"/>
      <c r="CM490" s="8">
        <v>299.903960558515</v>
      </c>
      <c r="CN490" s="8">
        <v>246.62381821135517</v>
      </c>
    </row>
    <row r="491" spans="1:92" x14ac:dyDescent="0.45">
      <c r="A491" s="9">
        <v>451</v>
      </c>
      <c r="B491" s="9" t="s">
        <v>543</v>
      </c>
      <c r="C491" s="61" t="s">
        <v>1810</v>
      </c>
      <c r="D491" s="63"/>
      <c r="E491" s="243" t="s">
        <v>1905</v>
      </c>
      <c r="F491" s="61" t="s">
        <v>1906</v>
      </c>
      <c r="G491" s="56" t="s">
        <v>1865</v>
      </c>
      <c r="H491" s="9"/>
      <c r="I491" s="60">
        <v>85.35240107972669</v>
      </c>
      <c r="J491" s="60">
        <v>131.1898016595799</v>
      </c>
      <c r="K491" s="60">
        <v>106.69050134965836</v>
      </c>
      <c r="L491" s="47">
        <v>1009.7844036189523</v>
      </c>
      <c r="M491" s="47">
        <v>1125.8859067111682</v>
      </c>
      <c r="N491" s="47">
        <v>1228.3071002143195</v>
      </c>
      <c r="O491" s="59">
        <v>12.29335603584267</v>
      </c>
      <c r="P491" s="59">
        <v>125.98227578863258</v>
      </c>
      <c r="Q491" s="59">
        <v>64.641940210483725</v>
      </c>
      <c r="R491" s="58"/>
      <c r="S491" s="67" t="s">
        <v>10</v>
      </c>
      <c r="T491" s="8">
        <v>6.1211440647836008</v>
      </c>
      <c r="U491" s="52" t="s">
        <v>92</v>
      </c>
      <c r="V491" s="8">
        <v>5.9342867206530006</v>
      </c>
      <c r="W491" s="67" t="s">
        <v>10</v>
      </c>
      <c r="X491" s="8">
        <v>12.727</v>
      </c>
      <c r="Y491" s="61" t="s">
        <v>124</v>
      </c>
      <c r="Z491" s="8">
        <v>41.969152518268807</v>
      </c>
      <c r="AA491" s="61" t="s">
        <v>124</v>
      </c>
      <c r="AB491" s="8">
        <v>18.247457616638613</v>
      </c>
      <c r="AC491" s="67" t="s">
        <v>10</v>
      </c>
      <c r="AD491" s="52" t="s">
        <v>124</v>
      </c>
      <c r="AE491" s="8">
        <v>10.2479970010888</v>
      </c>
      <c r="AF491" s="8">
        <v>6.2285714285714286</v>
      </c>
      <c r="AG491" s="61" t="s">
        <v>92</v>
      </c>
      <c r="AH491" s="61" t="s">
        <v>124</v>
      </c>
      <c r="AI491" s="8">
        <v>10.234548139858386</v>
      </c>
      <c r="AJ491" s="8">
        <v>6.5857142857142854</v>
      </c>
      <c r="AK491" s="52" t="s">
        <v>92</v>
      </c>
      <c r="AL491" s="52" t="s">
        <v>1497</v>
      </c>
      <c r="AM491" s="8">
        <v>8.8222219090819962</v>
      </c>
      <c r="AN491" s="8">
        <v>4.3571428571428568</v>
      </c>
      <c r="AO491" s="67" t="s">
        <v>10</v>
      </c>
      <c r="AP491" s="61" t="s">
        <v>1497</v>
      </c>
      <c r="AQ491" s="8">
        <v>8.754142250647428</v>
      </c>
      <c r="AR491" s="8">
        <v>4.1190476190476195</v>
      </c>
      <c r="AS491" s="52" t="s">
        <v>92</v>
      </c>
      <c r="AT491" s="71" t="s">
        <v>305</v>
      </c>
      <c r="AU491" s="8">
        <v>8.2598329219994504</v>
      </c>
      <c r="AV491" s="8">
        <v>4.7571428571428571</v>
      </c>
      <c r="AW491" s="58"/>
      <c r="AX491" s="67" t="s">
        <v>10</v>
      </c>
      <c r="AY491" s="8">
        <v>4.9944923705312094</v>
      </c>
      <c r="AZ491" s="67" t="s">
        <v>10</v>
      </c>
      <c r="BA491" s="8">
        <v>1.6648307901770698</v>
      </c>
      <c r="BB491" s="245" t="s">
        <v>10</v>
      </c>
      <c r="BC491" s="8">
        <v>3.6666666666666998</v>
      </c>
      <c r="BD491" s="52" t="s">
        <v>124</v>
      </c>
      <c r="BE491" s="8">
        <v>54.259898273749457</v>
      </c>
      <c r="BF491" s="61" t="s">
        <v>124</v>
      </c>
      <c r="BG491" s="8">
        <v>1.085197965474989</v>
      </c>
      <c r="BH491" s="245" t="s">
        <v>10</v>
      </c>
      <c r="BI491" s="61" t="s">
        <v>124</v>
      </c>
      <c r="BJ491" s="8">
        <v>5.2582826058248724</v>
      </c>
      <c r="BK491" s="8">
        <v>14.636363636363637</v>
      </c>
      <c r="BL491" s="61" t="s">
        <v>92</v>
      </c>
      <c r="BM491" s="61" t="s">
        <v>124</v>
      </c>
      <c r="BN491" s="8">
        <v>4.4851103670356318</v>
      </c>
      <c r="BO491" s="8">
        <v>17.666666666666668</v>
      </c>
      <c r="BP491" s="245" t="s">
        <v>10</v>
      </c>
      <c r="BQ491" s="71" t="s">
        <v>305</v>
      </c>
      <c r="BR491" s="8">
        <v>4.2322591967984069</v>
      </c>
      <c r="BS491" s="8">
        <v>10.545454545454545</v>
      </c>
      <c r="BT491" s="67" t="s">
        <v>10</v>
      </c>
      <c r="BU491" s="61" t="s">
        <v>1497</v>
      </c>
      <c r="BV491" s="8">
        <v>4.1270402885708135</v>
      </c>
      <c r="BW491" s="8">
        <v>10.545454545454545</v>
      </c>
      <c r="BX491" s="52" t="s">
        <v>92</v>
      </c>
      <c r="BY491" s="244" t="s">
        <v>305</v>
      </c>
      <c r="BZ491" s="8">
        <v>3.6492210340758318</v>
      </c>
      <c r="CA491" s="8">
        <v>12.666666666666666</v>
      </c>
      <c r="CB491" s="8"/>
      <c r="CC491" s="59" t="s">
        <v>5735</v>
      </c>
      <c r="CD491" s="59"/>
      <c r="CE491" s="555">
        <v>64.641940210483725</v>
      </c>
      <c r="CF491" s="555">
        <v>45.904771058746014</v>
      </c>
      <c r="CG491" s="555"/>
      <c r="CH491" s="555"/>
      <c r="CI491" s="408"/>
      <c r="CJ491" s="408"/>
      <c r="CK491" s="7"/>
      <c r="CL491" s="8"/>
      <c r="CM491" s="8"/>
      <c r="CN491" s="8"/>
    </row>
    <row r="492" spans="1:92" x14ac:dyDescent="0.45">
      <c r="A492" s="9">
        <v>452</v>
      </c>
      <c r="B492" s="9" t="s">
        <v>93</v>
      </c>
      <c r="C492" s="61" t="s">
        <v>1828</v>
      </c>
      <c r="D492" s="63"/>
      <c r="E492" s="78" t="s">
        <v>1793</v>
      </c>
      <c r="F492" s="61" t="s">
        <v>1950</v>
      </c>
      <c r="G492" s="224"/>
      <c r="H492" s="9"/>
      <c r="I492" s="60">
        <v>154.10850194950652</v>
      </c>
      <c r="J492" s="60">
        <v>171.49510216945083</v>
      </c>
      <c r="K492" s="60">
        <v>147.78610186952676</v>
      </c>
      <c r="L492" s="47">
        <v>2453.4050587359325</v>
      </c>
      <c r="M492" s="47">
        <v>2480.1309348351347</v>
      </c>
      <c r="N492" s="47">
        <v>2501.7211012892258</v>
      </c>
      <c r="O492" s="59">
        <v>21.519321738711636</v>
      </c>
      <c r="P492" s="59">
        <v>394.69936246390012</v>
      </c>
      <c r="Q492" s="59">
        <v>200.60008528931584</v>
      </c>
      <c r="R492" s="58"/>
      <c r="S492" s="72" t="s">
        <v>1496</v>
      </c>
      <c r="T492" s="8">
        <v>10.246510116970391</v>
      </c>
      <c r="U492" s="65" t="s">
        <v>66</v>
      </c>
      <c r="V492" s="8">
        <v>13.095812140364469</v>
      </c>
      <c r="W492" s="72" t="s">
        <v>1496</v>
      </c>
      <c r="X492" s="8">
        <v>13.333</v>
      </c>
      <c r="Y492" s="61" t="s">
        <v>124</v>
      </c>
      <c r="Z492" s="8">
        <v>74.972080935763131</v>
      </c>
      <c r="AA492" s="61" t="s">
        <v>124</v>
      </c>
      <c r="AB492" s="8">
        <v>32.596556928592669</v>
      </c>
      <c r="AC492" s="65" t="s">
        <v>66</v>
      </c>
      <c r="AD492" s="52" t="s">
        <v>124</v>
      </c>
      <c r="AE492" s="8">
        <v>18.341626527841058</v>
      </c>
      <c r="AF492" s="8">
        <v>8.5500000000000007</v>
      </c>
      <c r="AG492" s="61" t="s">
        <v>92</v>
      </c>
      <c r="AH492" s="61" t="s">
        <v>124</v>
      </c>
      <c r="AI492" s="8">
        <v>17.483022114416524</v>
      </c>
      <c r="AJ492" s="8">
        <v>6.5857142857142854</v>
      </c>
      <c r="AK492" s="67" t="s">
        <v>10</v>
      </c>
      <c r="AL492" s="52" t="s">
        <v>124</v>
      </c>
      <c r="AM492" s="8">
        <v>17.028444816220759</v>
      </c>
      <c r="AN492" s="8">
        <v>6.2285714285714286</v>
      </c>
      <c r="AO492" s="72" t="s">
        <v>1496</v>
      </c>
      <c r="AP492" s="61" t="s">
        <v>124</v>
      </c>
      <c r="AQ492" s="8">
        <v>16.626174583171753</v>
      </c>
      <c r="AR492" s="8">
        <v>6.05</v>
      </c>
      <c r="AS492" s="65" t="s">
        <v>66</v>
      </c>
      <c r="AT492" s="65" t="s">
        <v>91</v>
      </c>
      <c r="AU492" s="8">
        <v>16.329156751625977</v>
      </c>
      <c r="AV492" s="8">
        <v>7.3666666666666671</v>
      </c>
      <c r="AW492" s="58"/>
      <c r="AX492" s="72" t="s">
        <v>1496</v>
      </c>
      <c r="AY492" s="8">
        <v>9.0136421013743391</v>
      </c>
      <c r="AZ492" s="65" t="s">
        <v>66</v>
      </c>
      <c r="BA492" s="8">
        <v>5.8081852608246036</v>
      </c>
      <c r="BB492" s="245" t="s">
        <v>10</v>
      </c>
      <c r="BC492" s="8">
        <v>3.6666666666666998</v>
      </c>
      <c r="BD492" s="52" t="s">
        <v>124</v>
      </c>
      <c r="BE492" s="8">
        <v>97.163705216492076</v>
      </c>
      <c r="BF492" s="61" t="s">
        <v>124</v>
      </c>
      <c r="BG492" s="8">
        <v>1.9432741043298416</v>
      </c>
      <c r="BH492" s="74" t="s">
        <v>66</v>
      </c>
      <c r="BI492" s="61" t="s">
        <v>124</v>
      </c>
      <c r="BJ492" s="8">
        <v>9.3218591052733526</v>
      </c>
      <c r="BK492" s="8">
        <v>26</v>
      </c>
      <c r="BL492" s="74" t="s">
        <v>66</v>
      </c>
      <c r="BM492" s="74" t="s">
        <v>91</v>
      </c>
      <c r="BN492" s="8">
        <v>9.1841451248078361</v>
      </c>
      <c r="BO492" s="8">
        <v>23.5</v>
      </c>
      <c r="BP492" s="247" t="s">
        <v>1496</v>
      </c>
      <c r="BQ492" s="52" t="s">
        <v>124</v>
      </c>
      <c r="BR492" s="8">
        <v>8.9190536300112129</v>
      </c>
      <c r="BS492" s="8">
        <v>21</v>
      </c>
      <c r="BT492" s="67" t="s">
        <v>10</v>
      </c>
      <c r="BU492" s="61" t="s">
        <v>124</v>
      </c>
      <c r="BV492" s="8">
        <v>8.8156045725649115</v>
      </c>
      <c r="BW492" s="8">
        <v>14.636363636363637</v>
      </c>
      <c r="BX492" s="72" t="s">
        <v>1496</v>
      </c>
      <c r="BY492" s="74" t="s">
        <v>91</v>
      </c>
      <c r="BZ492" s="8">
        <v>8.7508432093052431</v>
      </c>
      <c r="CA492" s="8">
        <v>19</v>
      </c>
      <c r="CB492" s="8"/>
      <c r="CC492" s="59" t="s">
        <v>4874</v>
      </c>
      <c r="CD492" s="59" t="s">
        <v>4875</v>
      </c>
      <c r="CE492" s="555">
        <v>106.10451967098382</v>
      </c>
      <c r="CF492" s="555">
        <v>95.260812159028589</v>
      </c>
      <c r="CG492" s="555" t="s">
        <v>4873</v>
      </c>
      <c r="CH492" s="555"/>
      <c r="CI492" s="408">
        <v>200.60008528931584</v>
      </c>
      <c r="CJ492" s="408">
        <v>161.34640470223053</v>
      </c>
      <c r="CK492" s="7"/>
      <c r="CL492" s="8"/>
      <c r="CM492" s="8"/>
      <c r="CN492" s="8"/>
    </row>
    <row r="493" spans="1:92" x14ac:dyDescent="0.45">
      <c r="A493" s="9">
        <v>453</v>
      </c>
      <c r="B493" s="9" t="s">
        <v>539</v>
      </c>
      <c r="C493" s="56" t="s">
        <v>1885</v>
      </c>
      <c r="D493" s="224" t="s">
        <v>1800</v>
      </c>
      <c r="E493" s="78" t="s">
        <v>1851</v>
      </c>
      <c r="F493" s="56" t="s">
        <v>2053</v>
      </c>
      <c r="G493" s="245" t="s">
        <v>1788</v>
      </c>
      <c r="H493" s="9"/>
      <c r="I493" s="60">
        <v>103.52930130966848</v>
      </c>
      <c r="J493" s="60">
        <v>71.917300909769708</v>
      </c>
      <c r="K493" s="60">
        <v>117.75470148962293</v>
      </c>
      <c r="L493" s="47">
        <v>952.72837705279107</v>
      </c>
      <c r="M493" s="47">
        <v>916.04458634587513</v>
      </c>
      <c r="N493" s="47">
        <v>887.7171735570704</v>
      </c>
      <c r="O493" s="59">
        <v>7.8497885977785371</v>
      </c>
      <c r="P493" s="59">
        <v>100.10878164416121</v>
      </c>
      <c r="Q493" s="59">
        <v>55.130059617891071</v>
      </c>
      <c r="R493" s="58"/>
      <c r="S493" s="52" t="s">
        <v>171</v>
      </c>
      <c r="T493" s="8">
        <v>7.2117580785801092</v>
      </c>
      <c r="U493" s="52" t="s">
        <v>171</v>
      </c>
      <c r="V493" s="8">
        <v>9.0146975982251352</v>
      </c>
      <c r="W493" s="52" t="s">
        <v>92</v>
      </c>
      <c r="X493" s="8">
        <v>11.667</v>
      </c>
      <c r="Y493" s="61" t="s">
        <v>124</v>
      </c>
      <c r="Z493" s="8">
        <v>50.694064628640874</v>
      </c>
      <c r="AA493" s="61" t="s">
        <v>124</v>
      </c>
      <c r="AB493" s="8">
        <v>22.040897664626467</v>
      </c>
      <c r="AC493" s="52" t="s">
        <v>171</v>
      </c>
      <c r="AD493" s="52" t="s">
        <v>124</v>
      </c>
      <c r="AE493" s="8">
        <v>12.75305448002659</v>
      </c>
      <c r="AF493" s="8">
        <v>8.0142857142857142</v>
      </c>
      <c r="AG493" s="61" t="s">
        <v>92</v>
      </c>
      <c r="AH493" s="61" t="s">
        <v>124</v>
      </c>
      <c r="AI493" s="8">
        <v>12.150811374511688</v>
      </c>
      <c r="AJ493" s="8">
        <v>6.5857142857142854</v>
      </c>
      <c r="AK493" s="52" t="s">
        <v>171</v>
      </c>
      <c r="AL493" s="53" t="s">
        <v>106</v>
      </c>
      <c r="AM493" s="8">
        <v>11.126439141362148</v>
      </c>
      <c r="AN493" s="8">
        <v>5.4095238095238098</v>
      </c>
      <c r="AO493" s="52" t="s">
        <v>171</v>
      </c>
      <c r="AP493" s="56" t="s">
        <v>201</v>
      </c>
      <c r="AQ493" s="8">
        <v>10.541813898738448</v>
      </c>
      <c r="AR493" s="8">
        <v>5.7095238095238097</v>
      </c>
      <c r="AS493" s="52" t="s">
        <v>92</v>
      </c>
      <c r="AT493" s="53" t="s">
        <v>106</v>
      </c>
      <c r="AU493" s="8">
        <v>10.185636565488617</v>
      </c>
      <c r="AV493" s="8">
        <v>4.4571428571428573</v>
      </c>
      <c r="AW493" s="58"/>
      <c r="AX493" s="52" t="s">
        <v>171</v>
      </c>
      <c r="AY493" s="8">
        <v>5.8451713012924849</v>
      </c>
      <c r="AZ493" s="52" t="s">
        <v>171</v>
      </c>
      <c r="BA493" s="8">
        <v>2.9225856506462424</v>
      </c>
      <c r="BB493" s="61" t="s">
        <v>171</v>
      </c>
      <c r="BC493" s="8">
        <v>3.5</v>
      </c>
      <c r="BD493" s="52" t="s">
        <v>124</v>
      </c>
      <c r="BE493" s="8">
        <v>65.602284017233131</v>
      </c>
      <c r="BF493" s="61" t="s">
        <v>124</v>
      </c>
      <c r="BG493" s="8">
        <v>1.3120456803446627</v>
      </c>
      <c r="BH493" s="61" t="s">
        <v>171</v>
      </c>
      <c r="BI493" s="61" t="s">
        <v>124</v>
      </c>
      <c r="BJ493" s="8">
        <v>7.023126665282768</v>
      </c>
      <c r="BK493" s="8">
        <v>15.285714285714286</v>
      </c>
      <c r="BL493" s="61" t="s">
        <v>171</v>
      </c>
      <c r="BM493" s="56" t="s">
        <v>106</v>
      </c>
      <c r="BN493" s="8">
        <v>5.6842725922799078</v>
      </c>
      <c r="BO493" s="8">
        <v>11</v>
      </c>
      <c r="BP493" s="61" t="s">
        <v>171</v>
      </c>
      <c r="BQ493" s="53" t="s">
        <v>201</v>
      </c>
      <c r="BR493" s="8">
        <v>5.3668373116323602</v>
      </c>
      <c r="BS493" s="8">
        <v>12.428571428571429</v>
      </c>
      <c r="BT493" s="52" t="s">
        <v>92</v>
      </c>
      <c r="BU493" s="61" t="s">
        <v>124</v>
      </c>
      <c r="BV493" s="8">
        <v>5.3277640248651972</v>
      </c>
      <c r="BW493" s="8">
        <v>17.666666666666668</v>
      </c>
      <c r="BX493" s="52" t="s">
        <v>92</v>
      </c>
      <c r="BY493" s="56" t="s">
        <v>106</v>
      </c>
      <c r="BZ493" s="8">
        <v>4.2052282871620781</v>
      </c>
      <c r="CA493" s="8">
        <v>12.666666666666666</v>
      </c>
      <c r="CB493" s="8"/>
      <c r="CC493" s="59"/>
      <c r="CD493" s="59"/>
      <c r="CE493" s="555"/>
      <c r="CF493" s="555"/>
      <c r="CG493" s="555"/>
      <c r="CH493" s="555"/>
      <c r="CI493" s="408"/>
      <c r="CJ493" s="408"/>
      <c r="CK493" s="7"/>
      <c r="CL493" s="8"/>
      <c r="CM493" s="8"/>
      <c r="CN493" s="8"/>
    </row>
    <row r="494" spans="1:92" x14ac:dyDescent="0.45">
      <c r="A494" s="9">
        <v>454</v>
      </c>
      <c r="B494" s="9" t="s">
        <v>100</v>
      </c>
      <c r="C494" s="56" t="s">
        <v>1885</v>
      </c>
      <c r="D494" s="224" t="s">
        <v>1800</v>
      </c>
      <c r="E494" s="78" t="s">
        <v>1851</v>
      </c>
      <c r="F494" s="56" t="s">
        <v>2053</v>
      </c>
      <c r="G494" s="245" t="s">
        <v>1788</v>
      </c>
      <c r="H494" s="9"/>
      <c r="I494" s="60">
        <v>178.60780225942807</v>
      </c>
      <c r="J494" s="60">
        <v>116.96440147962545</v>
      </c>
      <c r="K494" s="60">
        <v>165.96300209946855</v>
      </c>
      <c r="L494" s="47">
        <v>2488.4729202367125</v>
      </c>
      <c r="M494" s="47">
        <v>2290.7460219356526</v>
      </c>
      <c r="N494" s="47">
        <v>2143.9376874053901</v>
      </c>
      <c r="O494" s="59">
        <v>17.278192768339746</v>
      </c>
      <c r="P494" s="59">
        <v>382.03324138915184</v>
      </c>
      <c r="Q494" s="59">
        <v>240.91534549541231</v>
      </c>
      <c r="R494" s="58"/>
      <c r="S494" s="53" t="s">
        <v>45</v>
      </c>
      <c r="T494" s="8">
        <v>13.85976176267882</v>
      </c>
      <c r="U494" s="53" t="s">
        <v>45</v>
      </c>
      <c r="V494" s="8">
        <v>15.399735291865355</v>
      </c>
      <c r="W494" s="53" t="s">
        <v>45</v>
      </c>
      <c r="X494" s="8">
        <v>8.89</v>
      </c>
      <c r="Y494" s="56" t="s">
        <v>266</v>
      </c>
      <c r="Z494" s="8">
        <v>97.448213220091148</v>
      </c>
      <c r="AA494" s="61" t="s">
        <v>124</v>
      </c>
      <c r="AB494" s="8">
        <v>37.709454384576297</v>
      </c>
      <c r="AC494" s="53" t="s">
        <v>45</v>
      </c>
      <c r="AD494" s="53" t="s">
        <v>266</v>
      </c>
      <c r="AE494" s="8">
        <v>22.110717626046096</v>
      </c>
      <c r="AF494" s="8">
        <v>8.3250000000000011</v>
      </c>
      <c r="AG494" s="56" t="s">
        <v>45</v>
      </c>
      <c r="AH494" s="61" t="s">
        <v>124</v>
      </c>
      <c r="AI494" s="8">
        <v>21.874480265144243</v>
      </c>
      <c r="AJ494" s="8">
        <v>7.9249999999999998</v>
      </c>
      <c r="AK494" s="52" t="s">
        <v>171</v>
      </c>
      <c r="AL494" s="53" t="s">
        <v>266</v>
      </c>
      <c r="AM494" s="8">
        <v>21.527349733767778</v>
      </c>
      <c r="AN494" s="8">
        <v>8.4142857142857146</v>
      </c>
      <c r="AO494" s="52" t="s">
        <v>171</v>
      </c>
      <c r="AP494" s="61" t="s">
        <v>124</v>
      </c>
      <c r="AQ494" s="8">
        <v>21.264627849731955</v>
      </c>
      <c r="AR494" s="8">
        <v>8.0142857142857142</v>
      </c>
      <c r="AS494" s="53" t="s">
        <v>45</v>
      </c>
      <c r="AT494" s="69" t="s">
        <v>99</v>
      </c>
      <c r="AU494" s="8">
        <v>17.829116192700464</v>
      </c>
      <c r="AV494" s="8">
        <v>6.05</v>
      </c>
      <c r="AW494" s="58"/>
      <c r="AX494" s="53" t="s">
        <v>45</v>
      </c>
      <c r="AY494" s="8">
        <v>12.145126860988311</v>
      </c>
      <c r="AZ494" s="53" t="s">
        <v>45</v>
      </c>
      <c r="BA494" s="8">
        <v>6.0725634304941556</v>
      </c>
      <c r="BB494" s="56" t="s">
        <v>3619</v>
      </c>
      <c r="BC494" s="8">
        <v>3.5</v>
      </c>
      <c r="BD494" s="53" t="s">
        <v>266</v>
      </c>
      <c r="BE494" s="8">
        <v>126.38267718611851</v>
      </c>
      <c r="BF494" s="56" t="s">
        <v>266</v>
      </c>
      <c r="BG494" s="8">
        <v>2.5276535437223702</v>
      </c>
      <c r="BH494" s="56" t="s">
        <v>45</v>
      </c>
      <c r="BI494" s="56" t="s">
        <v>266</v>
      </c>
      <c r="BJ494" s="8">
        <v>13.943318536002291</v>
      </c>
      <c r="BK494" s="8">
        <v>15.285714285714286</v>
      </c>
      <c r="BL494" s="56" t="s">
        <v>45</v>
      </c>
      <c r="BM494" s="61" t="s">
        <v>124</v>
      </c>
      <c r="BN494" s="8">
        <v>13.031917974940161</v>
      </c>
      <c r="BO494" s="8">
        <v>15.285714285714286</v>
      </c>
      <c r="BP494" s="61" t="s">
        <v>171</v>
      </c>
      <c r="BQ494" s="53" t="s">
        <v>266</v>
      </c>
      <c r="BR494" s="8">
        <v>12.641317734484966</v>
      </c>
      <c r="BS494" s="8">
        <v>15.285714285714286</v>
      </c>
      <c r="BT494" s="52" t="s">
        <v>171</v>
      </c>
      <c r="BU494" s="61" t="s">
        <v>124</v>
      </c>
      <c r="BV494" s="8">
        <v>11.729917173422836</v>
      </c>
      <c r="BW494" s="8">
        <v>15.285714285714286</v>
      </c>
      <c r="BX494" s="53" t="s">
        <v>45</v>
      </c>
      <c r="BY494" s="78" t="s">
        <v>99</v>
      </c>
      <c r="BZ494" s="8">
        <v>10.80196666199714</v>
      </c>
      <c r="CA494" s="8">
        <v>12.428571428571429</v>
      </c>
      <c r="CB494" s="8"/>
      <c r="CC494" s="59" t="s">
        <v>4878</v>
      </c>
      <c r="CD494" s="59" t="s">
        <v>4879</v>
      </c>
      <c r="CE494" s="555">
        <v>121.09247196165779</v>
      </c>
      <c r="CF494" s="555">
        <v>108.7648096742743</v>
      </c>
      <c r="CG494" s="555" t="s">
        <v>4876</v>
      </c>
      <c r="CH494" s="555" t="s">
        <v>4877</v>
      </c>
      <c r="CI494" s="408">
        <v>240.91534549541231</v>
      </c>
      <c r="CJ494" s="408">
        <v>191.19520657955113</v>
      </c>
      <c r="CK494" s="7"/>
      <c r="CL494" s="8"/>
      <c r="CM494" s="8"/>
      <c r="CN494" s="8"/>
    </row>
    <row r="495" spans="1:92" x14ac:dyDescent="0.45">
      <c r="A495" s="9">
        <v>455</v>
      </c>
      <c r="B495" s="9" t="s">
        <v>534</v>
      </c>
      <c r="C495" s="77" t="s">
        <v>1803</v>
      </c>
      <c r="D495" s="63"/>
      <c r="E495" s="61" t="s">
        <v>1964</v>
      </c>
      <c r="F495" s="78" t="s">
        <v>1965</v>
      </c>
      <c r="G495" s="224"/>
      <c r="H495" s="9"/>
      <c r="I495" s="60">
        <v>159.6406020194888</v>
      </c>
      <c r="J495" s="60">
        <v>119.33530150961786</v>
      </c>
      <c r="K495" s="60">
        <v>153.31820193950904</v>
      </c>
      <c r="L495" s="47">
        <v>2159.3581637389448</v>
      </c>
      <c r="M495" s="47">
        <v>2043.3244857630264</v>
      </c>
      <c r="N495" s="47">
        <v>1955.0031632074144</v>
      </c>
      <c r="O495" s="59">
        <v>16.311735282847817</v>
      </c>
      <c r="P495" s="59">
        <v>324.97584562069403</v>
      </c>
      <c r="Q495" s="59">
        <v>191.18574033614155</v>
      </c>
      <c r="R495" s="58"/>
      <c r="S495" s="70" t="s">
        <v>24</v>
      </c>
      <c r="T495" s="8">
        <v>7.7049052848185289</v>
      </c>
      <c r="U495" s="70" t="s">
        <v>24</v>
      </c>
      <c r="V495" s="8">
        <v>12.841508808030882</v>
      </c>
      <c r="W495" s="70" t="s">
        <v>24</v>
      </c>
      <c r="X495" s="8">
        <v>10</v>
      </c>
      <c r="Y495" s="77" t="s">
        <v>3567</v>
      </c>
      <c r="Z495" s="8">
        <v>87.205925090523948</v>
      </c>
      <c r="AA495" s="77" t="s">
        <v>1471</v>
      </c>
      <c r="AB495" s="8">
        <v>33.540740419432289</v>
      </c>
      <c r="AC495" s="70" t="s">
        <v>24</v>
      </c>
      <c r="AD495" s="70" t="s">
        <v>1471</v>
      </c>
      <c r="AE495" s="8">
        <v>19.922824885615572</v>
      </c>
      <c r="AF495" s="8">
        <v>7.6000000000000005</v>
      </c>
      <c r="AG495" s="74" t="s">
        <v>66</v>
      </c>
      <c r="AH495" s="77" t="s">
        <v>1471</v>
      </c>
      <c r="AI495" s="8">
        <v>18.030638513879349</v>
      </c>
      <c r="AJ495" s="8">
        <v>8.85</v>
      </c>
      <c r="AK495" s="70" t="s">
        <v>24</v>
      </c>
      <c r="AL495" s="70" t="s">
        <v>33</v>
      </c>
      <c r="AM495" s="8">
        <v>17.012749340525655</v>
      </c>
      <c r="AN495" s="8">
        <v>8.9</v>
      </c>
      <c r="AO495" s="65" t="s">
        <v>66</v>
      </c>
      <c r="AP495" s="77" t="s">
        <v>33</v>
      </c>
      <c r="AQ495" s="8">
        <v>15.721295650032731</v>
      </c>
      <c r="AR495" s="8">
        <v>10.15</v>
      </c>
      <c r="AS495" s="70" t="s">
        <v>24</v>
      </c>
      <c r="AT495" s="65" t="s">
        <v>91</v>
      </c>
      <c r="AU495" s="8">
        <v>15.257026540855716</v>
      </c>
      <c r="AV495" s="8">
        <v>6.5333333333333341</v>
      </c>
      <c r="AW495" s="58"/>
      <c r="AX495" s="70" t="s">
        <v>24</v>
      </c>
      <c r="AY495" s="8">
        <v>7.225983478760063</v>
      </c>
      <c r="AZ495" s="65" t="s">
        <v>66</v>
      </c>
      <c r="BA495" s="8">
        <v>5.1506556525067086</v>
      </c>
      <c r="BB495" s="77" t="s">
        <v>24</v>
      </c>
      <c r="BC495" s="8">
        <v>4</v>
      </c>
      <c r="BD495" s="70" t="s">
        <v>5572</v>
      </c>
      <c r="BE495" s="8">
        <v>113.06770261768114</v>
      </c>
      <c r="BF495" s="77" t="s">
        <v>1471</v>
      </c>
      <c r="BG495" s="8">
        <v>2.2613540523536226</v>
      </c>
      <c r="BH495" s="77" t="s">
        <v>24</v>
      </c>
      <c r="BI495" s="77" t="s">
        <v>1471</v>
      </c>
      <c r="BJ495" s="8">
        <v>11.720748100735669</v>
      </c>
      <c r="BK495" s="8">
        <v>13.5</v>
      </c>
      <c r="BL495" s="77" t="s">
        <v>24</v>
      </c>
      <c r="BM495" s="77" t="s">
        <v>33</v>
      </c>
      <c r="BN495" s="8">
        <v>11.033650104010615</v>
      </c>
      <c r="BO495" s="8">
        <v>14.75</v>
      </c>
      <c r="BP495" s="77" t="s">
        <v>24</v>
      </c>
      <c r="BQ495" s="65" t="s">
        <v>91</v>
      </c>
      <c r="BR495" s="8">
        <v>9.3291943662769601</v>
      </c>
      <c r="BS495" s="8">
        <v>12.25</v>
      </c>
      <c r="BT495" s="65" t="s">
        <v>66</v>
      </c>
      <c r="BU495" s="77" t="s">
        <v>1471</v>
      </c>
      <c r="BV495" s="8">
        <v>9.3013113050134173</v>
      </c>
      <c r="BW495" s="8">
        <v>26</v>
      </c>
      <c r="BX495" s="65" t="s">
        <v>66</v>
      </c>
      <c r="BY495" s="77" t="s">
        <v>33</v>
      </c>
      <c r="BZ495" s="8">
        <v>8.9372187039163382</v>
      </c>
      <c r="CA495" s="8">
        <v>28.5</v>
      </c>
      <c r="CB495" s="8"/>
      <c r="CC495" s="59" t="s">
        <v>4880</v>
      </c>
      <c r="CD495" s="59" t="s">
        <v>4881</v>
      </c>
      <c r="CE495" s="555">
        <v>117.82553588096388</v>
      </c>
      <c r="CF495" s="555">
        <v>105.80136577007805</v>
      </c>
      <c r="CG495" s="555" t="s">
        <v>5736</v>
      </c>
      <c r="CH495" s="555"/>
      <c r="CI495" s="408">
        <v>191.18574033614155</v>
      </c>
      <c r="CJ495" s="408">
        <v>149.02276912819795</v>
      </c>
      <c r="CK495" s="7"/>
      <c r="CL495" s="8"/>
      <c r="CM495" s="8"/>
      <c r="CN495" s="8"/>
    </row>
    <row r="496" spans="1:92" x14ac:dyDescent="0.45">
      <c r="A496" s="9">
        <v>456</v>
      </c>
      <c r="B496" s="9" t="s">
        <v>532</v>
      </c>
      <c r="C496" s="244" t="s">
        <v>1805</v>
      </c>
      <c r="D496" s="63"/>
      <c r="E496" s="246" t="s">
        <v>1900</v>
      </c>
      <c r="F496" s="57" t="s">
        <v>1901</v>
      </c>
      <c r="G496" s="224"/>
      <c r="H496" s="9"/>
      <c r="I496" s="60">
        <v>87.723301109719088</v>
      </c>
      <c r="J496" s="60">
        <v>103.52930130966848</v>
      </c>
      <c r="K496" s="60">
        <v>118.5450014996204</v>
      </c>
      <c r="L496" s="47">
        <v>971.82536698664751</v>
      </c>
      <c r="M496" s="47">
        <v>1050.4474485309588</v>
      </c>
      <c r="N496" s="47">
        <v>1117.9006538046326</v>
      </c>
      <c r="O496" s="59">
        <v>11.070351770489818</v>
      </c>
      <c r="P496" s="59">
        <v>102.42406274581694</v>
      </c>
      <c r="Q496" s="59">
        <v>62.00433061416576</v>
      </c>
      <c r="R496" s="58"/>
      <c r="S496" s="13" t="s">
        <v>287</v>
      </c>
      <c r="T496" s="8">
        <v>4.0703155388401679</v>
      </c>
      <c r="U496" s="71" t="s">
        <v>121</v>
      </c>
      <c r="V496" s="8">
        <v>7.2633980665831448</v>
      </c>
      <c r="W496" s="13" t="s">
        <v>5508</v>
      </c>
      <c r="X496" s="8">
        <v>10</v>
      </c>
      <c r="Y496" s="247" t="s">
        <v>189</v>
      </c>
      <c r="Z496" s="8">
        <v>40.47548549937359</v>
      </c>
      <c r="AA496" s="247" t="s">
        <v>189</v>
      </c>
      <c r="AB496" s="8">
        <v>12.265298636173815</v>
      </c>
      <c r="AC496" s="71" t="s">
        <v>121</v>
      </c>
      <c r="AD496" s="72" t="s">
        <v>189</v>
      </c>
      <c r="AE496" s="8">
        <v>9.2521055219625676</v>
      </c>
      <c r="AF496" s="8">
        <v>8.3000000000000007</v>
      </c>
      <c r="AG496" s="244" t="s">
        <v>121</v>
      </c>
      <c r="AH496" s="244" t="s">
        <v>237</v>
      </c>
      <c r="AI496" s="8">
        <v>9.0439971706094813</v>
      </c>
      <c r="AJ496" s="8">
        <v>8.1999999999999993</v>
      </c>
      <c r="AK496" s="13" t="s">
        <v>287</v>
      </c>
      <c r="AL496" s="72" t="s">
        <v>189</v>
      </c>
      <c r="AM496" s="8">
        <v>8.9632267055873474</v>
      </c>
      <c r="AN496" s="8">
        <v>8.3000000000000007</v>
      </c>
      <c r="AO496" s="13" t="s">
        <v>287</v>
      </c>
      <c r="AP496" s="244" t="s">
        <v>237</v>
      </c>
      <c r="AQ496" s="8">
        <v>8.7515954418394397</v>
      </c>
      <c r="AR496" s="8">
        <v>8.2000000000000011</v>
      </c>
      <c r="AS496" s="71" t="s">
        <v>121</v>
      </c>
      <c r="AT496" s="67" t="s">
        <v>1495</v>
      </c>
      <c r="AU496" s="8">
        <v>7.9499263900965165</v>
      </c>
      <c r="AV496" s="8">
        <v>7.0333333333333332</v>
      </c>
      <c r="AW496" s="58"/>
      <c r="AX496" s="13" t="s">
        <v>287</v>
      </c>
      <c r="AY496" s="8">
        <v>3.8510072860658706</v>
      </c>
      <c r="AZ496" s="71" t="s">
        <v>121</v>
      </c>
      <c r="BA496" s="8">
        <v>3.0527252459674266</v>
      </c>
      <c r="BB496" s="244" t="s">
        <v>121</v>
      </c>
      <c r="BC496" s="8">
        <v>3</v>
      </c>
      <c r="BD496" s="72" t="s">
        <v>189</v>
      </c>
      <c r="BE496" s="8">
        <v>52.318131149185668</v>
      </c>
      <c r="BF496" s="247" t="s">
        <v>189</v>
      </c>
      <c r="BG496" s="8">
        <v>0.95123874816701215</v>
      </c>
      <c r="BH496" s="244" t="s">
        <v>121</v>
      </c>
      <c r="BI496" s="247" t="s">
        <v>189</v>
      </c>
      <c r="BJ496" s="8">
        <v>5.6009358961338878</v>
      </c>
      <c r="BK496" s="8">
        <v>19.333333333333332</v>
      </c>
      <c r="BL496" s="244" t="s">
        <v>121</v>
      </c>
      <c r="BM496" s="244" t="s">
        <v>237</v>
      </c>
      <c r="BN496" s="8">
        <v>5.2357822535835785</v>
      </c>
      <c r="BO496" s="8">
        <v>21</v>
      </c>
      <c r="BP496" s="244" t="s">
        <v>121</v>
      </c>
      <c r="BQ496" s="67" t="s">
        <v>1495</v>
      </c>
      <c r="BR496" s="8">
        <v>4.5281215165065145</v>
      </c>
      <c r="BS496" s="8">
        <v>16</v>
      </c>
      <c r="BT496" s="13" t="s">
        <v>287</v>
      </c>
      <c r="BU496" s="247" t="s">
        <v>189</v>
      </c>
      <c r="BV496" s="8">
        <v>3.693666011669873</v>
      </c>
      <c r="BW496" s="8">
        <v>28.5</v>
      </c>
      <c r="BX496" s="13" t="s">
        <v>287</v>
      </c>
      <c r="BY496" s="244" t="s">
        <v>237</v>
      </c>
      <c r="BZ496" s="8">
        <v>3.4407106998998285</v>
      </c>
      <c r="CA496" s="8">
        <v>31</v>
      </c>
      <c r="CB496" s="8"/>
      <c r="CC496" s="59"/>
      <c r="CD496" s="59"/>
      <c r="CE496" s="555"/>
      <c r="CF496" s="555"/>
      <c r="CG496" s="555"/>
      <c r="CH496" s="555"/>
      <c r="CI496" s="408"/>
      <c r="CJ496" s="408"/>
      <c r="CK496" s="7"/>
      <c r="CL496" s="8"/>
      <c r="CM496" s="8"/>
      <c r="CN496" s="8"/>
    </row>
    <row r="497" spans="1:92" x14ac:dyDescent="0.45">
      <c r="A497" s="9">
        <v>457</v>
      </c>
      <c r="B497" s="9" t="s">
        <v>529</v>
      </c>
      <c r="C497" s="244" t="s">
        <v>1805</v>
      </c>
      <c r="D497" s="63"/>
      <c r="E497" s="246" t="s">
        <v>1900</v>
      </c>
      <c r="F497" s="57" t="s">
        <v>1901</v>
      </c>
      <c r="G497" s="224"/>
      <c r="H497" s="9"/>
      <c r="I497" s="60">
        <v>124.07710156960268</v>
      </c>
      <c r="J497" s="60">
        <v>146.20550184953183</v>
      </c>
      <c r="K497" s="60">
        <v>146.20550184953183</v>
      </c>
      <c r="L497" s="47">
        <v>1814.075490301909</v>
      </c>
      <c r="M497" s="47">
        <v>1916.0759260120947</v>
      </c>
      <c r="N497" s="47">
        <v>2001.7903958744889</v>
      </c>
      <c r="O497" s="59">
        <v>18.623190375187924</v>
      </c>
      <c r="P497" s="59">
        <v>250.34170630108744</v>
      </c>
      <c r="Q497" s="59">
        <v>145.7123219804611</v>
      </c>
      <c r="R497" s="58"/>
      <c r="S497" s="71" t="s">
        <v>206</v>
      </c>
      <c r="T497" s="8">
        <v>12.911401750681856</v>
      </c>
      <c r="U497" s="71" t="s">
        <v>206</v>
      </c>
      <c r="V497" s="8">
        <v>10.759501458901546</v>
      </c>
      <c r="W497" s="71" t="s">
        <v>121</v>
      </c>
      <c r="X497" s="8">
        <v>10</v>
      </c>
      <c r="Y497" s="247" t="s">
        <v>132</v>
      </c>
      <c r="Z497" s="8">
        <v>81.65011602024174</v>
      </c>
      <c r="AA497" s="247" t="s">
        <v>132</v>
      </c>
      <c r="AB497" s="8">
        <v>26.338747103303785</v>
      </c>
      <c r="AC497" s="71" t="s">
        <v>121</v>
      </c>
      <c r="AD497" s="72" t="s">
        <v>132</v>
      </c>
      <c r="AE497" s="8">
        <v>13.44247152381705</v>
      </c>
      <c r="AF497" s="8">
        <v>13.1</v>
      </c>
      <c r="AG497" s="244" t="s">
        <v>206</v>
      </c>
      <c r="AH497" s="247" t="s">
        <v>132</v>
      </c>
      <c r="AI497" s="8">
        <v>13.342157153962882</v>
      </c>
      <c r="AJ497" s="8">
        <v>18.7</v>
      </c>
      <c r="AK497" s="71" t="s">
        <v>206</v>
      </c>
      <c r="AL497" s="71" t="s">
        <v>237</v>
      </c>
      <c r="AM497" s="8">
        <v>12.505480710373339</v>
      </c>
      <c r="AN497" s="8">
        <v>10.7</v>
      </c>
      <c r="AO497" s="71" t="s">
        <v>121</v>
      </c>
      <c r="AP497" s="244" t="s">
        <v>237</v>
      </c>
      <c r="AQ497" s="8">
        <v>12.236038186599259</v>
      </c>
      <c r="AR497" s="8">
        <v>8.1999999999999993</v>
      </c>
      <c r="AS497" s="71" t="s">
        <v>206</v>
      </c>
      <c r="AT497" s="67" t="s">
        <v>1495</v>
      </c>
      <c r="AU497" s="8">
        <v>11.290171591249271</v>
      </c>
      <c r="AV497" s="8">
        <v>8.7000000000000011</v>
      </c>
      <c r="AW497" s="58"/>
      <c r="AX497" s="71" t="s">
        <v>206</v>
      </c>
      <c r="AY497" s="8">
        <v>12.613616706914812</v>
      </c>
      <c r="AZ497" s="71" t="s">
        <v>206</v>
      </c>
      <c r="BA497" s="8">
        <v>4.2045389023049369</v>
      </c>
      <c r="BB497" s="244" t="s">
        <v>121</v>
      </c>
      <c r="BC497" s="8">
        <v>3</v>
      </c>
      <c r="BD497" s="72" t="s">
        <v>132</v>
      </c>
      <c r="BE497" s="8">
        <v>105.84515082631427</v>
      </c>
      <c r="BF497" s="247" t="s">
        <v>132</v>
      </c>
      <c r="BG497" s="8">
        <v>1.4112686776841903</v>
      </c>
      <c r="BH497" s="244" t="s">
        <v>121</v>
      </c>
      <c r="BI497" s="247" t="s">
        <v>132</v>
      </c>
      <c r="BJ497" s="8">
        <v>7.8242405863281483</v>
      </c>
      <c r="BK497" s="8">
        <v>26</v>
      </c>
      <c r="BL497" s="244" t="s">
        <v>206</v>
      </c>
      <c r="BM497" s="247" t="s">
        <v>132</v>
      </c>
      <c r="BN497" s="8">
        <v>7.6943453202966738</v>
      </c>
      <c r="BO497" s="8">
        <v>29.125</v>
      </c>
      <c r="BP497" s="244" t="s">
        <v>121</v>
      </c>
      <c r="BQ497" s="71" t="s">
        <v>237</v>
      </c>
      <c r="BR497" s="8">
        <v>6.9911514757893869</v>
      </c>
      <c r="BS497" s="8">
        <v>21</v>
      </c>
      <c r="BT497" s="71" t="s">
        <v>206</v>
      </c>
      <c r="BU497" s="244" t="s">
        <v>237</v>
      </c>
      <c r="BV497" s="8">
        <v>6.9509882025048579</v>
      </c>
      <c r="BW497" s="8">
        <v>23.5</v>
      </c>
      <c r="BX497" s="71" t="s">
        <v>206</v>
      </c>
      <c r="BY497" s="245" t="s">
        <v>1495</v>
      </c>
      <c r="BZ497" s="8">
        <v>6.0556165698184392</v>
      </c>
      <c r="CA497" s="8">
        <v>17.875</v>
      </c>
      <c r="CB497" s="8"/>
      <c r="CC497" s="59" t="s">
        <v>4882</v>
      </c>
      <c r="CD497" s="59" t="s">
        <v>4883</v>
      </c>
      <c r="CE497" s="555">
        <v>117.67038446604768</v>
      </c>
      <c r="CF497" s="555">
        <v>106.27542994620416</v>
      </c>
      <c r="CG497" s="555"/>
      <c r="CH497" s="555"/>
      <c r="CI497" s="408"/>
      <c r="CJ497" s="408"/>
      <c r="CK497" s="7"/>
      <c r="CL497" s="8"/>
      <c r="CM497" s="8"/>
      <c r="CN497" s="8"/>
    </row>
    <row r="498" spans="1:92" x14ac:dyDescent="0.45">
      <c r="A498" s="9">
        <v>458</v>
      </c>
      <c r="B498" s="9" t="s">
        <v>526</v>
      </c>
      <c r="C498" s="243" t="s">
        <v>1836</v>
      </c>
      <c r="D498" s="246" t="s">
        <v>1804</v>
      </c>
      <c r="E498" s="54" t="s">
        <v>1806</v>
      </c>
      <c r="F498" s="56" t="s">
        <v>1969</v>
      </c>
      <c r="G498" s="78" t="s">
        <v>1793</v>
      </c>
      <c r="H498" s="9"/>
      <c r="I498" s="60">
        <v>94.836001199696312</v>
      </c>
      <c r="J498" s="60">
        <v>153.31820193950904</v>
      </c>
      <c r="K498" s="60">
        <v>113.01290142963811</v>
      </c>
      <c r="L498" s="47">
        <v>1248.3435009554089</v>
      </c>
      <c r="M498" s="47">
        <v>1392.5046384707998</v>
      </c>
      <c r="N498" s="47">
        <v>1519.7308766601057</v>
      </c>
      <c r="O498" s="59">
        <v>15.021835942612832</v>
      </c>
      <c r="P498" s="59">
        <v>145.54078458297212</v>
      </c>
      <c r="Q498" s="59">
        <v>85.500434339312221</v>
      </c>
      <c r="R498" s="58"/>
      <c r="S498" s="71" t="s">
        <v>214</v>
      </c>
      <c r="T498" s="8">
        <v>7.8281920863781345</v>
      </c>
      <c r="U498" s="13" t="s">
        <v>127</v>
      </c>
      <c r="V498" s="8">
        <v>6.7418000599848158</v>
      </c>
      <c r="W498" s="71" t="s">
        <v>214</v>
      </c>
      <c r="X498" s="8">
        <v>11.667</v>
      </c>
      <c r="Y498" s="247" t="s">
        <v>189</v>
      </c>
      <c r="Z498" s="8">
        <v>43.676200539863338</v>
      </c>
      <c r="AA498" s="243" t="s">
        <v>203</v>
      </c>
      <c r="AB498" s="8">
        <v>13.456616831624908</v>
      </c>
      <c r="AC498" s="71" t="s">
        <v>214</v>
      </c>
      <c r="AD498" s="14" t="s">
        <v>203</v>
      </c>
      <c r="AE498" s="8">
        <v>9.6886149695000192</v>
      </c>
      <c r="AF498" s="8">
        <v>5.2571428571428571</v>
      </c>
      <c r="AG498" s="62" t="s">
        <v>127</v>
      </c>
      <c r="AH498" s="243" t="s">
        <v>203</v>
      </c>
      <c r="AI498" s="8">
        <v>9.5526535922992721</v>
      </c>
      <c r="AJ498" s="8">
        <v>5.7333333333333334</v>
      </c>
      <c r="AK498" s="71" t="s">
        <v>214</v>
      </c>
      <c r="AL498" s="72" t="s">
        <v>189</v>
      </c>
      <c r="AM498" s="8">
        <v>9.4432807144726318</v>
      </c>
      <c r="AN498" s="8">
        <v>7.5857142857142854</v>
      </c>
      <c r="AO498" s="13" t="s">
        <v>127</v>
      </c>
      <c r="AP498" s="247" t="s">
        <v>189</v>
      </c>
      <c r="AQ498" s="8">
        <v>9.3235181734683632</v>
      </c>
      <c r="AR498" s="8">
        <v>8.3000000000000007</v>
      </c>
      <c r="AS498" s="71" t="s">
        <v>214</v>
      </c>
      <c r="AT498" s="71" t="s">
        <v>237</v>
      </c>
      <c r="AU498" s="8">
        <v>9.1893634673007725</v>
      </c>
      <c r="AV498" s="8">
        <v>7.4857142857142858</v>
      </c>
      <c r="AW498" s="58"/>
      <c r="AX498" s="71" t="s">
        <v>214</v>
      </c>
      <c r="AY498" s="8">
        <v>6.9177664748610503</v>
      </c>
      <c r="AZ498" s="13" t="s">
        <v>127</v>
      </c>
      <c r="BA498" s="8">
        <v>2.849302023394078</v>
      </c>
      <c r="BB498" s="244" t="s">
        <v>214</v>
      </c>
      <c r="BC498" s="8">
        <v>3.6666666666666998</v>
      </c>
      <c r="BD498" s="72" t="s">
        <v>189</v>
      </c>
      <c r="BE498" s="8">
        <v>56.479060701822341</v>
      </c>
      <c r="BF498" s="247" t="s">
        <v>189</v>
      </c>
      <c r="BG498" s="8">
        <v>1.0268920127604062</v>
      </c>
      <c r="BH498" s="244" t="s">
        <v>214</v>
      </c>
      <c r="BI498" s="247" t="s">
        <v>189</v>
      </c>
      <c r="BJ498" s="8">
        <v>5.6917433172579743</v>
      </c>
      <c r="BK498" s="8">
        <v>16</v>
      </c>
      <c r="BL498" s="244" t="s">
        <v>214</v>
      </c>
      <c r="BM498" s="243" t="s">
        <v>203</v>
      </c>
      <c r="BN498" s="8">
        <v>5.272812198836399</v>
      </c>
      <c r="BO498" s="8">
        <v>13.272727272727273</v>
      </c>
      <c r="BP498" s="244" t="s">
        <v>214</v>
      </c>
      <c r="BQ498" s="71" t="s">
        <v>237</v>
      </c>
      <c r="BR498" s="8">
        <v>5.2128325219740264</v>
      </c>
      <c r="BS498" s="8">
        <v>17.363636363636363</v>
      </c>
      <c r="BT498" s="13" t="s">
        <v>127</v>
      </c>
      <c r="BU498" s="247" t="s">
        <v>189</v>
      </c>
      <c r="BV498" s="8">
        <v>4.7310479419354206</v>
      </c>
      <c r="BW498" s="8">
        <v>28.5</v>
      </c>
      <c r="BX498" s="13" t="s">
        <v>127</v>
      </c>
      <c r="BY498" s="243" t="s">
        <v>203</v>
      </c>
      <c r="BZ498" s="8">
        <v>4.5018697889802759</v>
      </c>
      <c r="CA498" s="8">
        <v>23.5</v>
      </c>
      <c r="CB498" s="8"/>
      <c r="CC498" s="59" t="s">
        <v>5737</v>
      </c>
      <c r="CD498" s="59"/>
      <c r="CE498" s="555">
        <v>85.500434339312221</v>
      </c>
      <c r="CF498" s="555">
        <v>62.925426128984881</v>
      </c>
      <c r="CG498" s="555"/>
      <c r="CH498" s="555"/>
      <c r="CI498" s="408"/>
      <c r="CJ498" s="408"/>
      <c r="CK498" s="7"/>
      <c r="CL498" s="8"/>
      <c r="CM498" s="8"/>
      <c r="CN498" s="8"/>
    </row>
    <row r="499" spans="1:92" x14ac:dyDescent="0.45">
      <c r="A499" s="9">
        <v>459</v>
      </c>
      <c r="B499" s="9" t="s">
        <v>523</v>
      </c>
      <c r="C499" s="77" t="s">
        <v>1886</v>
      </c>
      <c r="D499" s="73" t="s">
        <v>1802</v>
      </c>
      <c r="E499" s="56" t="s">
        <v>2054</v>
      </c>
      <c r="F499" s="78" t="s">
        <v>1965</v>
      </c>
      <c r="G499" s="224"/>
      <c r="H499" s="9"/>
      <c r="I499" s="60">
        <v>102.739001299671</v>
      </c>
      <c r="J499" s="60">
        <v>94.836001199696312</v>
      </c>
      <c r="K499" s="60">
        <v>134.35100169956979</v>
      </c>
      <c r="L499" s="47">
        <v>1159.6913314755948</v>
      </c>
      <c r="M499" s="47">
        <v>1196.6477301349446</v>
      </c>
      <c r="N499" s="47">
        <v>1227.0590128811839</v>
      </c>
      <c r="O499" s="59">
        <v>11.607239939894324</v>
      </c>
      <c r="P499" s="59">
        <v>127.91378080440803</v>
      </c>
      <c r="Q499" s="59">
        <v>80.294789682575313</v>
      </c>
      <c r="R499" s="58"/>
      <c r="S499" s="72" t="s">
        <v>240</v>
      </c>
      <c r="T499" s="8">
        <v>8.397208093576312</v>
      </c>
      <c r="U499" s="72" t="s">
        <v>240</v>
      </c>
      <c r="V499" s="8">
        <v>6.9976734113135937</v>
      </c>
      <c r="W499" s="72" t="s">
        <v>59</v>
      </c>
      <c r="X499" s="8">
        <v>15</v>
      </c>
      <c r="Y499" s="77" t="s">
        <v>3568</v>
      </c>
      <c r="Z499" s="8">
        <v>56.479060701822341</v>
      </c>
      <c r="AA499" s="62" t="s">
        <v>52</v>
      </c>
      <c r="AB499" s="8">
        <v>27.113321753489181</v>
      </c>
      <c r="AC499" s="72" t="s">
        <v>240</v>
      </c>
      <c r="AD499" s="72" t="s">
        <v>189</v>
      </c>
      <c r="AE499" s="8">
        <v>11.020172019083169</v>
      </c>
      <c r="AF499" s="8">
        <v>8.3000000000000007</v>
      </c>
      <c r="AG499" s="247" t="s">
        <v>59</v>
      </c>
      <c r="AH499" s="247" t="s">
        <v>189</v>
      </c>
      <c r="AI499" s="8">
        <v>10.875538822781335</v>
      </c>
      <c r="AJ499" s="8">
        <v>6.6333333333333329</v>
      </c>
      <c r="AK499" s="72" t="s">
        <v>240</v>
      </c>
      <c r="AL499" s="13" t="s">
        <v>52</v>
      </c>
      <c r="AM499" s="8">
        <v>10.488818991360597</v>
      </c>
      <c r="AN499" s="8">
        <v>4.0333333333333332</v>
      </c>
      <c r="AO499" s="72" t="s">
        <v>240</v>
      </c>
      <c r="AP499" s="77" t="s">
        <v>33</v>
      </c>
      <c r="AQ499" s="8">
        <v>10.277239073976439</v>
      </c>
      <c r="AR499" s="8">
        <v>8.9</v>
      </c>
      <c r="AS499" s="72" t="s">
        <v>59</v>
      </c>
      <c r="AT499" s="13" t="s">
        <v>52</v>
      </c>
      <c r="AU499" s="8">
        <v>10.067909048773572</v>
      </c>
      <c r="AV499" s="8">
        <v>2.9222222222222225</v>
      </c>
      <c r="AW499" s="58"/>
      <c r="AX499" s="72" t="s">
        <v>240</v>
      </c>
      <c r="AY499" s="8">
        <v>8.212277891236905</v>
      </c>
      <c r="AZ499" s="72" t="s">
        <v>240</v>
      </c>
      <c r="BA499" s="8">
        <v>2.7374259637456348</v>
      </c>
      <c r="BB499" s="247" t="s">
        <v>59</v>
      </c>
      <c r="BC499" s="8">
        <v>4</v>
      </c>
      <c r="BD499" s="13" t="s">
        <v>52</v>
      </c>
      <c r="BE499" s="8">
        <v>87.814456098221996</v>
      </c>
      <c r="BF499" s="77" t="s">
        <v>3620</v>
      </c>
      <c r="BG499" s="8">
        <v>1.3295050711339826</v>
      </c>
      <c r="BH499" s="247" t="s">
        <v>59</v>
      </c>
      <c r="BI499" s="77" t="s">
        <v>33</v>
      </c>
      <c r="BJ499" s="8">
        <v>6.9176470977049815</v>
      </c>
      <c r="BK499" s="8">
        <v>14.75</v>
      </c>
      <c r="BL499" s="247" t="s">
        <v>59</v>
      </c>
      <c r="BM499" s="247" t="s">
        <v>189</v>
      </c>
      <c r="BN499" s="8">
        <v>6.9176470977049815</v>
      </c>
      <c r="BO499" s="8">
        <v>14.75</v>
      </c>
      <c r="BP499" s="247" t="s">
        <v>240</v>
      </c>
      <c r="BQ499" s="70" t="s">
        <v>33</v>
      </c>
      <c r="BR499" s="8">
        <v>6.7594461322384012</v>
      </c>
      <c r="BS499" s="8">
        <v>17.5</v>
      </c>
      <c r="BT499" s="72" t="s">
        <v>240</v>
      </c>
      <c r="BU499" s="247" t="s">
        <v>189</v>
      </c>
      <c r="BV499" s="8">
        <v>6.7594461322384012</v>
      </c>
      <c r="BW499" s="8">
        <v>17.5</v>
      </c>
      <c r="BX499" s="72" t="s">
        <v>59</v>
      </c>
      <c r="BY499" s="62" t="s">
        <v>52</v>
      </c>
      <c r="BZ499" s="8">
        <v>6.7357947812449828</v>
      </c>
      <c r="CA499" s="8">
        <v>18.5</v>
      </c>
      <c r="CB499" s="8"/>
      <c r="CC499" s="59" t="s">
        <v>5738</v>
      </c>
      <c r="CD499" s="59"/>
      <c r="CE499" s="555">
        <v>80.294789682575313</v>
      </c>
      <c r="CF499" s="555">
        <v>57.780738369515525</v>
      </c>
      <c r="CG499" s="555"/>
      <c r="CH499" s="555"/>
      <c r="CI499" s="408"/>
      <c r="CJ499" s="408"/>
      <c r="CK499" s="7"/>
      <c r="CL499" s="8"/>
      <c r="CM499" s="8"/>
      <c r="CN499" s="8"/>
    </row>
    <row r="500" spans="1:92" x14ac:dyDescent="0.45">
      <c r="A500" s="9">
        <v>460</v>
      </c>
      <c r="B500" s="9" t="s">
        <v>257</v>
      </c>
      <c r="C500" s="77" t="s">
        <v>1886</v>
      </c>
      <c r="D500" s="73" t="s">
        <v>1802</v>
      </c>
      <c r="E500" s="56" t="s">
        <v>2054</v>
      </c>
      <c r="F500" s="78" t="s">
        <v>1965</v>
      </c>
      <c r="G500" s="224"/>
      <c r="H500" s="9"/>
      <c r="I500" s="60">
        <v>152.52790192951159</v>
      </c>
      <c r="J500" s="60">
        <v>136.72190172956218</v>
      </c>
      <c r="K500" s="60">
        <v>175.44660221943818</v>
      </c>
      <c r="L500" s="47">
        <v>2362.331400264512</v>
      </c>
      <c r="M500" s="47">
        <v>2374.4055528754011</v>
      </c>
      <c r="N500" s="47">
        <v>2384.1092927815398</v>
      </c>
      <c r="O500" s="59">
        <v>21.048536820016071</v>
      </c>
      <c r="P500" s="59">
        <v>364.48787021073753</v>
      </c>
      <c r="Q500" s="59">
        <v>229.50698821230841</v>
      </c>
      <c r="R500" s="58"/>
      <c r="S500" s="70" t="s">
        <v>64</v>
      </c>
      <c r="T500" s="8">
        <v>12.897176350501903</v>
      </c>
      <c r="U500" s="70" t="s">
        <v>64</v>
      </c>
      <c r="V500" s="8">
        <v>12.897176350501903</v>
      </c>
      <c r="W500" s="72" t="s">
        <v>59</v>
      </c>
      <c r="X500" s="8">
        <v>15</v>
      </c>
      <c r="Y500" s="247" t="s">
        <v>132</v>
      </c>
      <c r="Z500" s="8">
        <v>119.97176350501903</v>
      </c>
      <c r="AA500" s="62" t="s">
        <v>52</v>
      </c>
      <c r="AB500" s="8">
        <v>39.560546910949327</v>
      </c>
      <c r="AC500" s="70" t="s">
        <v>64</v>
      </c>
      <c r="AD500" s="72" t="s">
        <v>132</v>
      </c>
      <c r="AE500" s="8">
        <v>17.316541920582736</v>
      </c>
      <c r="AF500" s="8">
        <v>18.100000000000001</v>
      </c>
      <c r="AG500" s="247" t="s">
        <v>59</v>
      </c>
      <c r="AH500" s="247" t="s">
        <v>132</v>
      </c>
      <c r="AI500" s="8">
        <v>16.377108395173856</v>
      </c>
      <c r="AJ500" s="8">
        <v>10.1</v>
      </c>
      <c r="AK500" s="70" t="s">
        <v>64</v>
      </c>
      <c r="AL500" s="13" t="s">
        <v>52</v>
      </c>
      <c r="AM500" s="8">
        <v>16.314365079696124</v>
      </c>
      <c r="AN500" s="8">
        <v>5.461904761904762</v>
      </c>
      <c r="AO500" s="70" t="s">
        <v>64</v>
      </c>
      <c r="AP500" s="76" t="s">
        <v>175</v>
      </c>
      <c r="AQ500" s="8">
        <v>16.029640879090746</v>
      </c>
      <c r="AR500" s="8">
        <v>11.042857142857143</v>
      </c>
      <c r="AS500" s="70" t="s">
        <v>64</v>
      </c>
      <c r="AT500" s="70" t="s">
        <v>33</v>
      </c>
      <c r="AU500" s="8">
        <v>15.891517293902314</v>
      </c>
      <c r="AV500" s="8">
        <v>11.042857142857143</v>
      </c>
      <c r="AW500" s="58"/>
      <c r="AX500" s="70" t="s">
        <v>64</v>
      </c>
      <c r="AY500" s="8">
        <v>14.086893985552095</v>
      </c>
      <c r="AZ500" s="70" t="s">
        <v>64</v>
      </c>
      <c r="BA500" s="8">
        <v>7.0434469927760475</v>
      </c>
      <c r="BB500" s="247" t="s">
        <v>59</v>
      </c>
      <c r="BC500" s="8">
        <v>4</v>
      </c>
      <c r="BD500" s="72" t="s">
        <v>132</v>
      </c>
      <c r="BE500" s="8">
        <v>155.66329255652477</v>
      </c>
      <c r="BF500" s="247" t="s">
        <v>132</v>
      </c>
      <c r="BG500" s="8">
        <v>2.0755105674203302</v>
      </c>
      <c r="BH500" s="77" t="s">
        <v>64</v>
      </c>
      <c r="BI500" s="247" t="s">
        <v>132</v>
      </c>
      <c r="BJ500" s="8">
        <v>10.903702721704585</v>
      </c>
      <c r="BK500" s="8">
        <v>38.5</v>
      </c>
      <c r="BL500" s="247" t="s">
        <v>59</v>
      </c>
      <c r="BM500" s="247" t="s">
        <v>132</v>
      </c>
      <c r="BN500" s="8">
        <v>10.615326778273767</v>
      </c>
      <c r="BO500" s="8">
        <v>19.75</v>
      </c>
      <c r="BP500" s="77" t="s">
        <v>64</v>
      </c>
      <c r="BQ500" s="70" t="s">
        <v>33</v>
      </c>
      <c r="BR500" s="8">
        <v>10.588399279152927</v>
      </c>
      <c r="BS500" s="8">
        <v>28.5</v>
      </c>
      <c r="BT500" s="70" t="s">
        <v>64</v>
      </c>
      <c r="BU500" s="62" t="s">
        <v>52</v>
      </c>
      <c r="BV500" s="8">
        <v>10.455742274377748</v>
      </c>
      <c r="BW500" s="8">
        <v>36</v>
      </c>
      <c r="BX500" s="70" t="s">
        <v>64</v>
      </c>
      <c r="BY500" s="76" t="s">
        <v>175</v>
      </c>
      <c r="BZ500" s="8">
        <v>10.366479343963942</v>
      </c>
      <c r="CA500" s="8">
        <v>31</v>
      </c>
      <c r="CB500" s="8"/>
      <c r="CC500" s="59" t="s">
        <v>4885</v>
      </c>
      <c r="CD500" s="59" t="s">
        <v>4886</v>
      </c>
      <c r="CE500" s="555">
        <v>124.59818783892904</v>
      </c>
      <c r="CF500" s="555">
        <v>112.92498905565854</v>
      </c>
      <c r="CG500" s="555" t="s">
        <v>4884</v>
      </c>
      <c r="CH500" s="555"/>
      <c r="CI500" s="408">
        <v>229.50698821230841</v>
      </c>
      <c r="CJ500" s="408">
        <v>182.67977155055763</v>
      </c>
      <c r="CK500" s="555"/>
      <c r="CL500" s="59"/>
      <c r="CM500" s="8"/>
      <c r="CN500" s="8"/>
    </row>
    <row r="501" spans="1:92" x14ac:dyDescent="0.45">
      <c r="A501" s="9">
        <v>461</v>
      </c>
      <c r="B501" s="9" t="s">
        <v>241</v>
      </c>
      <c r="C501" s="247" t="s">
        <v>1854</v>
      </c>
      <c r="D501" s="56" t="s">
        <v>1798</v>
      </c>
      <c r="E501" s="245" t="s">
        <v>2002</v>
      </c>
      <c r="F501" s="75" t="s">
        <v>2003</v>
      </c>
      <c r="G501" s="224" t="s">
        <v>1800</v>
      </c>
      <c r="H501" s="9"/>
      <c r="I501" s="60">
        <v>203.89740257934707</v>
      </c>
      <c r="J501" s="60">
        <v>146.99580185952928</v>
      </c>
      <c r="K501" s="60">
        <v>147.78610186952676</v>
      </c>
      <c r="L501" s="47">
        <v>3005.252424591984</v>
      </c>
      <c r="M501" s="47">
        <v>2697.1192332761025</v>
      </c>
      <c r="N501" s="47">
        <v>2473.5204077431686</v>
      </c>
      <c r="O501" s="59">
        <v>18.839112434691497</v>
      </c>
      <c r="P501" s="59">
        <v>474.93544812786962</v>
      </c>
      <c r="Q501" s="59">
        <v>289.79234629660141</v>
      </c>
      <c r="R501" s="58"/>
      <c r="S501" s="72" t="s">
        <v>5509</v>
      </c>
      <c r="T501" s="8">
        <v>15.680612985712989</v>
      </c>
      <c r="U501" s="65" t="s">
        <v>14</v>
      </c>
      <c r="V501" s="8">
        <v>14.704271283067582</v>
      </c>
      <c r="W501" s="65" t="s">
        <v>20</v>
      </c>
      <c r="X501" s="8">
        <v>12.727</v>
      </c>
      <c r="Y501" s="56" t="s">
        <v>187</v>
      </c>
      <c r="Z501" s="8">
        <v>143.72818180554296</v>
      </c>
      <c r="AA501" s="62" t="s">
        <v>52</v>
      </c>
      <c r="AB501" s="8">
        <v>52.402922073408206</v>
      </c>
      <c r="AC501" s="65" t="s">
        <v>20</v>
      </c>
      <c r="AD501" s="72" t="s">
        <v>306</v>
      </c>
      <c r="AE501" s="8">
        <v>25.210075568809408</v>
      </c>
      <c r="AF501" s="8">
        <v>6.628571428571429</v>
      </c>
      <c r="AG501" s="74" t="s">
        <v>20</v>
      </c>
      <c r="AH501" s="74" t="s">
        <v>30</v>
      </c>
      <c r="AI501" s="8">
        <v>24.059606945207349</v>
      </c>
      <c r="AJ501" s="8">
        <v>5.9285714285714288</v>
      </c>
      <c r="AK501" s="65" t="s">
        <v>14</v>
      </c>
      <c r="AL501" s="72" t="s">
        <v>306</v>
      </c>
      <c r="AM501" s="8">
        <v>23.977396598465628</v>
      </c>
      <c r="AN501" s="8">
        <v>7.7</v>
      </c>
      <c r="AO501" s="72" t="s">
        <v>240</v>
      </c>
      <c r="AP501" s="247" t="s">
        <v>306</v>
      </c>
      <c r="AQ501" s="8">
        <v>22.914348679651717</v>
      </c>
      <c r="AR501" s="8">
        <v>7.7</v>
      </c>
      <c r="AS501" s="65" t="s">
        <v>14</v>
      </c>
      <c r="AT501" s="65" t="s">
        <v>30</v>
      </c>
      <c r="AU501" s="8">
        <v>22.879752214094811</v>
      </c>
      <c r="AV501" s="8">
        <v>7</v>
      </c>
      <c r="AW501" s="58"/>
      <c r="AX501" s="72" t="s">
        <v>240</v>
      </c>
      <c r="AY501" s="8">
        <v>15.313597661070165</v>
      </c>
      <c r="AZ501" s="65" t="s">
        <v>14</v>
      </c>
      <c r="BA501" s="8">
        <v>5.2711992203567215</v>
      </c>
      <c r="BB501" s="74" t="s">
        <v>20</v>
      </c>
      <c r="BC501" s="8">
        <v>4.3333333333333002</v>
      </c>
      <c r="BD501" s="53" t="s">
        <v>187</v>
      </c>
      <c r="BE501" s="8">
        <v>199.7999675148634</v>
      </c>
      <c r="BF501" s="247" t="s">
        <v>306</v>
      </c>
      <c r="BG501" s="8">
        <v>3.2030217024600365</v>
      </c>
      <c r="BH501" s="74" t="s">
        <v>20</v>
      </c>
      <c r="BI501" s="247" t="s">
        <v>306</v>
      </c>
      <c r="BJ501" s="8">
        <v>15.382484036931592</v>
      </c>
      <c r="BK501" s="8">
        <v>11.384615384615385</v>
      </c>
      <c r="BL501" s="247" t="s">
        <v>240</v>
      </c>
      <c r="BM501" s="247" t="s">
        <v>306</v>
      </c>
      <c r="BN501" s="8">
        <v>14.692908005897753</v>
      </c>
      <c r="BO501" s="8">
        <v>14.5</v>
      </c>
      <c r="BP501" s="74" t="s">
        <v>14</v>
      </c>
      <c r="BQ501" s="72" t="s">
        <v>306</v>
      </c>
      <c r="BR501" s="8">
        <v>13.950247807253279</v>
      </c>
      <c r="BS501" s="8">
        <v>16</v>
      </c>
      <c r="BT501" s="65" t="s">
        <v>20</v>
      </c>
      <c r="BU501" s="56" t="s">
        <v>187</v>
      </c>
      <c r="BV501" s="8">
        <v>13.734451597637877</v>
      </c>
      <c r="BW501" s="8">
        <v>18.307692307692307</v>
      </c>
      <c r="BX501" s="72" t="s">
        <v>240</v>
      </c>
      <c r="BY501" s="56" t="s">
        <v>187</v>
      </c>
      <c r="BZ501" s="8">
        <v>13.38944467969743</v>
      </c>
      <c r="CA501" s="8">
        <v>23.5</v>
      </c>
      <c r="CB501" s="8"/>
      <c r="CC501" s="59" t="s">
        <v>4890</v>
      </c>
      <c r="CD501" s="59" t="s">
        <v>4891</v>
      </c>
      <c r="CE501" s="555">
        <v>110.09557060261075</v>
      </c>
      <c r="CF501" s="555">
        <v>99.51286634173141</v>
      </c>
      <c r="CG501" s="555" t="s">
        <v>4888</v>
      </c>
      <c r="CH501" s="555" t="s">
        <v>4889</v>
      </c>
      <c r="CI501" s="408">
        <v>230.00266616132589</v>
      </c>
      <c r="CJ501" s="408">
        <v>212.56636441291701</v>
      </c>
      <c r="CK501" s="555" t="s">
        <v>4887</v>
      </c>
      <c r="CL501" s="59"/>
      <c r="CM501" s="8">
        <v>289.79234629660141</v>
      </c>
      <c r="CN501" s="8">
        <v>233.22087837830557</v>
      </c>
    </row>
    <row r="502" spans="1:92" x14ac:dyDescent="0.45">
      <c r="A502" s="9">
        <v>462</v>
      </c>
      <c r="B502" s="9" t="s">
        <v>519</v>
      </c>
      <c r="C502" s="57" t="s">
        <v>1826</v>
      </c>
      <c r="D502" s="78" t="s">
        <v>1793</v>
      </c>
      <c r="E502" s="56" t="s">
        <v>1861</v>
      </c>
      <c r="F502" s="62" t="s">
        <v>1947</v>
      </c>
      <c r="G502" s="61" t="s">
        <v>1948</v>
      </c>
      <c r="H502" s="9"/>
      <c r="I502" s="60">
        <v>199.94590252935973</v>
      </c>
      <c r="J502" s="60">
        <v>173.86600219944324</v>
      </c>
      <c r="K502" s="60">
        <v>147.78610186952676</v>
      </c>
      <c r="L502" s="47">
        <v>3205.0635100766021</v>
      </c>
      <c r="M502" s="47">
        <v>2977.4228286390544</v>
      </c>
      <c r="N502" s="47">
        <v>2807.0077598461985</v>
      </c>
      <c r="O502" s="59">
        <v>21.772759646697502</v>
      </c>
      <c r="P502" s="59">
        <v>518.46000307179384</v>
      </c>
      <c r="Q502" s="59">
        <v>351.33824198343387</v>
      </c>
      <c r="R502" s="58"/>
      <c r="S502" s="49" t="s">
        <v>74</v>
      </c>
      <c r="T502" s="8">
        <v>10.597403321409267</v>
      </c>
      <c r="U502" s="49" t="s">
        <v>6</v>
      </c>
      <c r="V502" s="8">
        <v>11.711503558652787</v>
      </c>
      <c r="W502" s="49" t="s">
        <v>74</v>
      </c>
      <c r="X502" s="8">
        <v>13.635999999999999</v>
      </c>
      <c r="Y502" s="246" t="s">
        <v>1469</v>
      </c>
      <c r="Z502" s="8">
        <v>168.95455812466216</v>
      </c>
      <c r="AA502" s="62" t="s">
        <v>52</v>
      </c>
      <c r="AB502" s="8">
        <v>51.41504706091137</v>
      </c>
      <c r="AC502" s="49" t="s">
        <v>6</v>
      </c>
      <c r="AD502" s="49" t="s">
        <v>94</v>
      </c>
      <c r="AE502" s="8">
        <v>23.812323815848213</v>
      </c>
      <c r="AF502" s="8">
        <v>6.4888888888888889</v>
      </c>
      <c r="AG502" s="246" t="s">
        <v>74</v>
      </c>
      <c r="AH502" s="246" t="s">
        <v>94</v>
      </c>
      <c r="AI502" s="8">
        <v>23.025872091045496</v>
      </c>
      <c r="AJ502" s="8">
        <v>6.2666666666666675</v>
      </c>
      <c r="AK502" s="49" t="s">
        <v>6</v>
      </c>
      <c r="AL502" s="49" t="s">
        <v>1469</v>
      </c>
      <c r="AM502" s="8">
        <v>22.093486613003765</v>
      </c>
      <c r="AN502" s="8">
        <v>12.1</v>
      </c>
      <c r="AO502" s="49" t="s">
        <v>74</v>
      </c>
      <c r="AP502" s="246" t="s">
        <v>1469</v>
      </c>
      <c r="AQ502" s="8">
        <v>21.327752752151493</v>
      </c>
      <c r="AR502" s="8">
        <v>11.4</v>
      </c>
      <c r="AS502" s="49" t="s">
        <v>6</v>
      </c>
      <c r="AT502" s="13" t="s">
        <v>52</v>
      </c>
      <c r="AU502" s="8">
        <v>20.152414381967603</v>
      </c>
      <c r="AV502" s="8">
        <v>3.2925925925925927</v>
      </c>
      <c r="AW502" s="58"/>
      <c r="AX502" s="49" t="s">
        <v>74</v>
      </c>
      <c r="AY502" s="8">
        <v>8.79789019864503</v>
      </c>
      <c r="AZ502" s="49" t="s">
        <v>6</v>
      </c>
      <c r="BA502" s="8">
        <v>3.619156079458012</v>
      </c>
      <c r="BB502" s="246" t="s">
        <v>6</v>
      </c>
      <c r="BC502" s="8">
        <v>4</v>
      </c>
      <c r="BD502" s="49" t="s">
        <v>1469</v>
      </c>
      <c r="BE502" s="8">
        <v>234.93670595935089</v>
      </c>
      <c r="BF502" s="246" t="s">
        <v>94</v>
      </c>
      <c r="BG502" s="8">
        <v>3.487951199397791</v>
      </c>
      <c r="BH502" s="246" t="s">
        <v>6</v>
      </c>
      <c r="BI502" s="246" t="s">
        <v>94</v>
      </c>
      <c r="BJ502" s="8">
        <v>16.136596723820674</v>
      </c>
      <c r="BK502" s="8">
        <v>12.25</v>
      </c>
      <c r="BL502" s="246" t="s">
        <v>6</v>
      </c>
      <c r="BM502" s="246" t="s">
        <v>1469</v>
      </c>
      <c r="BN502" s="8">
        <v>14.634277502310052</v>
      </c>
      <c r="BO502" s="8">
        <v>21</v>
      </c>
      <c r="BP502" s="246" t="s">
        <v>74</v>
      </c>
      <c r="BQ502" s="49" t="s">
        <v>94</v>
      </c>
      <c r="BR502" s="8">
        <v>14.537266456444744</v>
      </c>
      <c r="BS502" s="8">
        <v>13.272727272727273</v>
      </c>
      <c r="BT502" s="49" t="s">
        <v>6</v>
      </c>
      <c r="BU502" s="57" t="s">
        <v>180</v>
      </c>
      <c r="BV502" s="8">
        <v>13.412456270225121</v>
      </c>
      <c r="BW502" s="8">
        <v>17.25</v>
      </c>
      <c r="BX502" s="49" t="s">
        <v>74</v>
      </c>
      <c r="BY502" s="246" t="s">
        <v>1469</v>
      </c>
      <c r="BZ502" s="8">
        <v>13.10013936830463</v>
      </c>
      <c r="CA502" s="8">
        <v>22.818181818181817</v>
      </c>
      <c r="CB502" s="8"/>
      <c r="CC502" s="59" t="s">
        <v>4892</v>
      </c>
      <c r="CD502" s="59" t="s">
        <v>4893</v>
      </c>
      <c r="CE502" s="555">
        <v>123.27259261724511</v>
      </c>
      <c r="CF502" s="555">
        <v>111.19690105205105</v>
      </c>
      <c r="CG502" s="555" t="s">
        <v>5740</v>
      </c>
      <c r="CH502" s="555" t="s">
        <v>5741</v>
      </c>
      <c r="CI502" s="408">
        <v>254.43105175486122</v>
      </c>
      <c r="CJ502" s="408">
        <v>232.97372798531509</v>
      </c>
      <c r="CK502" s="555" t="s">
        <v>5739</v>
      </c>
      <c r="CL502" s="59"/>
      <c r="CM502" s="8">
        <v>351.33824198343387</v>
      </c>
      <c r="CN502" s="8">
        <v>286.3214975857743</v>
      </c>
    </row>
    <row r="503" spans="1:92" x14ac:dyDescent="0.45">
      <c r="A503" s="9">
        <v>463</v>
      </c>
      <c r="B503" s="9" t="s">
        <v>517</v>
      </c>
      <c r="C503" s="62" t="s">
        <v>1790</v>
      </c>
      <c r="D503" s="63"/>
      <c r="E503" s="56" t="s">
        <v>1798</v>
      </c>
      <c r="F503" s="75"/>
      <c r="G503" s="75" t="s">
        <v>1789</v>
      </c>
      <c r="H503" s="9"/>
      <c r="I503" s="60">
        <v>139.09280175955459</v>
      </c>
      <c r="J503" s="60">
        <v>154.89880195950397</v>
      </c>
      <c r="K503" s="60">
        <v>203.10710256934962</v>
      </c>
      <c r="L503" s="47">
        <v>2467.1254879745002</v>
      </c>
      <c r="M503" s="47">
        <v>2675.3784007226332</v>
      </c>
      <c r="N503" s="47">
        <v>2854.5680311829442</v>
      </c>
      <c r="O503" s="59">
        <v>27.227023479830308</v>
      </c>
      <c r="P503" s="59">
        <v>447.80255043244892</v>
      </c>
      <c r="Q503" s="59">
        <v>258.55847776260947</v>
      </c>
      <c r="R503" s="58"/>
      <c r="S503" s="55" t="s">
        <v>95</v>
      </c>
      <c r="T503" s="8">
        <v>9.3455681055732747</v>
      </c>
      <c r="U503" s="66" t="s">
        <v>272</v>
      </c>
      <c r="V503" s="8">
        <v>8.9546400879777295</v>
      </c>
      <c r="W503" s="66" t="s">
        <v>272</v>
      </c>
      <c r="X503" s="8">
        <v>12</v>
      </c>
      <c r="Y503" s="77" t="s">
        <v>3569</v>
      </c>
      <c r="Z503" s="8">
        <v>126.18352158359913</v>
      </c>
      <c r="AA503" s="62" t="s">
        <v>112</v>
      </c>
      <c r="AB503" s="8">
        <v>33.206189890420823</v>
      </c>
      <c r="AC503" s="66" t="s">
        <v>272</v>
      </c>
      <c r="AD503" s="13" t="s">
        <v>112</v>
      </c>
      <c r="AE503" s="8">
        <v>16.446988807431691</v>
      </c>
      <c r="AF503" s="8">
        <v>12.3</v>
      </c>
      <c r="AG503" s="75" t="s">
        <v>272</v>
      </c>
      <c r="AH503" s="77" t="s">
        <v>9</v>
      </c>
      <c r="AI503" s="8">
        <v>15.096862860552971</v>
      </c>
      <c r="AJ503" s="8">
        <v>13.4</v>
      </c>
      <c r="AK503" s="66" t="s">
        <v>272</v>
      </c>
      <c r="AL503" s="66" t="s">
        <v>73</v>
      </c>
      <c r="AM503" s="8">
        <v>15.049869941351325</v>
      </c>
      <c r="AN503" s="8">
        <v>7.166666666666667</v>
      </c>
      <c r="AO503" s="55" t="s">
        <v>95</v>
      </c>
      <c r="AP503" s="62" t="s">
        <v>112</v>
      </c>
      <c r="AQ503" s="8">
        <v>14.84048666481972</v>
      </c>
      <c r="AR503" s="8">
        <v>14.8</v>
      </c>
      <c r="AS503" s="66" t="s">
        <v>272</v>
      </c>
      <c r="AT503" s="13" t="s">
        <v>1466</v>
      </c>
      <c r="AU503" s="8">
        <v>14.45169992755916</v>
      </c>
      <c r="AV503" s="8">
        <v>4.677777777777778</v>
      </c>
      <c r="AW503" s="58"/>
      <c r="AX503" s="55" t="s">
        <v>95</v>
      </c>
      <c r="AY503" s="8">
        <v>8.2328256914968385</v>
      </c>
      <c r="AZ503" s="66" t="s">
        <v>272</v>
      </c>
      <c r="BA503" s="8">
        <v>3.7123096343113144</v>
      </c>
      <c r="BB503" s="75" t="s">
        <v>272</v>
      </c>
      <c r="BC503" s="8">
        <v>3</v>
      </c>
      <c r="BD503" s="13" t="s">
        <v>112</v>
      </c>
      <c r="BE503" s="8">
        <v>163.73857805867888</v>
      </c>
      <c r="BF503" s="62" t="s">
        <v>112</v>
      </c>
      <c r="BG503" s="8">
        <v>2.0467322257334861</v>
      </c>
      <c r="BH503" s="75" t="s">
        <v>272</v>
      </c>
      <c r="BI503" s="62" t="s">
        <v>112</v>
      </c>
      <c r="BJ503" s="8">
        <v>9.4963916255535157</v>
      </c>
      <c r="BK503" s="8">
        <v>27.666666666666668</v>
      </c>
      <c r="BL503" s="75" t="s">
        <v>272</v>
      </c>
      <c r="BM503" s="62" t="s">
        <v>1466</v>
      </c>
      <c r="BN503" s="8">
        <v>8.6372929176660698</v>
      </c>
      <c r="BO503" s="8">
        <v>12.666666666666666</v>
      </c>
      <c r="BP503" s="75" t="s">
        <v>272</v>
      </c>
      <c r="BQ503" s="70" t="s">
        <v>9</v>
      </c>
      <c r="BR503" s="8">
        <v>8.5160387456819553</v>
      </c>
      <c r="BS503" s="8">
        <v>27.666666666666668</v>
      </c>
      <c r="BT503" s="66" t="s">
        <v>272</v>
      </c>
      <c r="BU503" s="78" t="s">
        <v>79</v>
      </c>
      <c r="BV503" s="8">
        <v>8.3790776815822525</v>
      </c>
      <c r="BW503" s="8">
        <v>22.666666666666668</v>
      </c>
      <c r="BX503" s="66" t="s">
        <v>272</v>
      </c>
      <c r="BY503" s="75" t="s">
        <v>73</v>
      </c>
      <c r="BZ503" s="8">
        <v>8.2484136779009276</v>
      </c>
      <c r="CA503" s="8">
        <v>19.333333333333332</v>
      </c>
      <c r="CB503" s="8"/>
      <c r="CC503" s="59" t="s">
        <v>4895</v>
      </c>
      <c r="CD503" s="59" t="s">
        <v>4896</v>
      </c>
      <c r="CE503" s="555">
        <v>135.27964094756365</v>
      </c>
      <c r="CF503" s="555">
        <v>122.14490320630495</v>
      </c>
      <c r="CG503" s="555" t="s">
        <v>4894</v>
      </c>
      <c r="CH503" s="555"/>
      <c r="CI503" s="408">
        <v>258.55847776260947</v>
      </c>
      <c r="CJ503" s="408">
        <v>209.67793223411749</v>
      </c>
      <c r="CK503" s="555"/>
      <c r="CL503" s="59"/>
      <c r="CM503" s="8"/>
      <c r="CN503" s="8"/>
    </row>
    <row r="504" spans="1:92" x14ac:dyDescent="0.45">
      <c r="A504" s="9">
        <v>464</v>
      </c>
      <c r="B504" s="9" t="s">
        <v>309</v>
      </c>
      <c r="C504" s="78" t="s">
        <v>1823</v>
      </c>
      <c r="D504" s="244" t="s">
        <v>1862</v>
      </c>
      <c r="E504" s="56" t="s">
        <v>1941</v>
      </c>
      <c r="F504" s="62" t="s">
        <v>1942</v>
      </c>
      <c r="G504" s="61" t="s">
        <v>1919</v>
      </c>
      <c r="H504" s="9"/>
      <c r="I504" s="60">
        <v>202.31680255935214</v>
      </c>
      <c r="J504" s="60">
        <v>162.01150204948121</v>
      </c>
      <c r="K504" s="60">
        <v>210.21980265932683</v>
      </c>
      <c r="L504" s="47">
        <v>3733.7195091020972</v>
      </c>
      <c r="M504" s="47">
        <v>3621.0480145301212</v>
      </c>
      <c r="N504" s="47">
        <v>3533.3638312897324</v>
      </c>
      <c r="O504" s="59">
        <v>29.278897300400644</v>
      </c>
      <c r="P504" s="59">
        <v>713.0549050463236</v>
      </c>
      <c r="Q504" s="59">
        <v>443.54660240227662</v>
      </c>
      <c r="R504" s="58"/>
      <c r="S504" s="69" t="s">
        <v>80</v>
      </c>
      <c r="T504" s="8">
        <v>22.85021467641003</v>
      </c>
      <c r="U504" s="50" t="s">
        <v>248</v>
      </c>
      <c r="V504" s="8">
        <v>17.018677538081505</v>
      </c>
      <c r="W504" s="69" t="s">
        <v>80</v>
      </c>
      <c r="X504" s="8">
        <v>8.5709999999999997</v>
      </c>
      <c r="Y504" s="78" t="s">
        <v>79</v>
      </c>
      <c r="Z504" s="8">
        <v>170.94611414985579</v>
      </c>
      <c r="AA504" s="54" t="s">
        <v>87</v>
      </c>
      <c r="AB504" s="8">
        <v>53.213078928526642</v>
      </c>
      <c r="AC504" s="69" t="s">
        <v>80</v>
      </c>
      <c r="AD504" s="50" t="s">
        <v>2941</v>
      </c>
      <c r="AE504" s="8">
        <v>24.353885248149915</v>
      </c>
      <c r="AF504" s="8">
        <v>9.4333333333333336</v>
      </c>
      <c r="AG504" s="54" t="s">
        <v>248</v>
      </c>
      <c r="AH504" s="54" t="s">
        <v>2941</v>
      </c>
      <c r="AI504" s="8">
        <v>23.618844254485015</v>
      </c>
      <c r="AJ504" s="8">
        <v>11.1</v>
      </c>
      <c r="AK504" s="69" t="s">
        <v>80</v>
      </c>
      <c r="AL504" s="69" t="s">
        <v>79</v>
      </c>
      <c r="AM504" s="8">
        <v>23.246792977626299</v>
      </c>
      <c r="AN504" s="8">
        <v>16.2</v>
      </c>
      <c r="AO504" s="50" t="s">
        <v>248</v>
      </c>
      <c r="AP504" s="78" t="s">
        <v>79</v>
      </c>
      <c r="AQ504" s="8">
        <v>22.731118944996211</v>
      </c>
      <c r="AR504" s="8">
        <v>19.2</v>
      </c>
      <c r="AS504" s="69" t="s">
        <v>80</v>
      </c>
      <c r="AT504" s="50" t="s">
        <v>87</v>
      </c>
      <c r="AU504" s="8">
        <v>22.016242525053798</v>
      </c>
      <c r="AV504" s="8">
        <v>14.899999999999999</v>
      </c>
      <c r="AW504" s="58"/>
      <c r="AX504" s="50" t="s">
        <v>248</v>
      </c>
      <c r="AY504" s="8">
        <v>19.936852719555361</v>
      </c>
      <c r="AZ504" s="50" t="s">
        <v>248</v>
      </c>
      <c r="BA504" s="8">
        <v>6.6456175731851204</v>
      </c>
      <c r="BB504" s="54" t="s">
        <v>3621</v>
      </c>
      <c r="BC504" s="8">
        <v>2.6666666666666998</v>
      </c>
      <c r="BD504" s="69" t="s">
        <v>79</v>
      </c>
      <c r="BE504" s="8">
        <v>190.36852719555361</v>
      </c>
      <c r="BF504" s="54" t="s">
        <v>2941</v>
      </c>
      <c r="BG504" s="8">
        <v>3.491756331918483</v>
      </c>
      <c r="BH504" s="54" t="s">
        <v>248</v>
      </c>
      <c r="BI504" s="54" t="s">
        <v>2941</v>
      </c>
      <c r="BJ504" s="8">
        <v>15.149020055349123</v>
      </c>
      <c r="BK504" s="8">
        <v>19.75</v>
      </c>
      <c r="BL504" s="78" t="s">
        <v>80</v>
      </c>
      <c r="BM504" s="54" t="s">
        <v>2941</v>
      </c>
      <c r="BN504" s="8">
        <v>14.649630479411481</v>
      </c>
      <c r="BO504" s="8">
        <v>19.75</v>
      </c>
      <c r="BP504" s="54" t="s">
        <v>248</v>
      </c>
      <c r="BQ504" s="69" t="s">
        <v>79</v>
      </c>
      <c r="BR504" s="8">
        <v>13.885929282441021</v>
      </c>
      <c r="BS504" s="8">
        <v>25.375</v>
      </c>
      <c r="BT504" s="50" t="s">
        <v>248</v>
      </c>
      <c r="BU504" s="54" t="s">
        <v>87</v>
      </c>
      <c r="BV504" s="8">
        <v>13.681986980034116</v>
      </c>
      <c r="BW504" s="8">
        <v>21.625</v>
      </c>
      <c r="BX504" s="69" t="s">
        <v>80</v>
      </c>
      <c r="BY504" s="78" t="s">
        <v>79</v>
      </c>
      <c r="BZ504" s="8">
        <v>13.380635593290325</v>
      </c>
      <c r="CA504" s="8">
        <v>25.375</v>
      </c>
      <c r="CB504" s="8"/>
      <c r="CC504" s="59" t="s">
        <v>4900</v>
      </c>
      <c r="CD504" s="59" t="s">
        <v>4901</v>
      </c>
      <c r="CE504" s="555">
        <v>123.96177782682931</v>
      </c>
      <c r="CF504" s="555">
        <v>111.48080218978988</v>
      </c>
      <c r="CG504" s="555" t="s">
        <v>4898</v>
      </c>
      <c r="CH504" s="555" t="s">
        <v>4899</v>
      </c>
      <c r="CI504" s="408">
        <v>257.42907466105009</v>
      </c>
      <c r="CJ504" s="408">
        <v>236.70752658896606</v>
      </c>
      <c r="CK504" s="555" t="s">
        <v>4897</v>
      </c>
      <c r="CL504" s="59"/>
      <c r="CM504" s="8">
        <v>443.54660240227662</v>
      </c>
      <c r="CN504" s="8">
        <v>369.20687613763795</v>
      </c>
    </row>
    <row r="505" spans="1:92" x14ac:dyDescent="0.45">
      <c r="A505" s="9">
        <v>465</v>
      </c>
      <c r="B505" s="9" t="s">
        <v>514</v>
      </c>
      <c r="C505" s="77" t="s">
        <v>1803</v>
      </c>
      <c r="D505" s="63"/>
      <c r="E505" s="61" t="s">
        <v>1964</v>
      </c>
      <c r="F505" s="78" t="s">
        <v>1965</v>
      </c>
      <c r="G505" s="224"/>
      <c r="H505" s="9"/>
      <c r="I505" s="60">
        <v>175.44660221943818</v>
      </c>
      <c r="J505" s="60">
        <v>157.26970198949638</v>
      </c>
      <c r="K505" s="60">
        <v>189.67200239939262</v>
      </c>
      <c r="L505" s="47">
        <v>3030.1847512955292</v>
      </c>
      <c r="M505" s="47">
        <v>3014.3626729393563</v>
      </c>
      <c r="N505" s="47">
        <v>3001.7645136621904</v>
      </c>
      <c r="O505" s="59">
        <v>25.684569141415746</v>
      </c>
      <c r="P505" s="59">
        <v>565.99810038612054</v>
      </c>
      <c r="Q505" s="59">
        <v>348.20533627013856</v>
      </c>
      <c r="R505" s="58"/>
      <c r="S505" s="67" t="s">
        <v>10</v>
      </c>
      <c r="T505" s="8">
        <v>9.7723301109719092</v>
      </c>
      <c r="U505" s="70" t="s">
        <v>24</v>
      </c>
      <c r="V505" s="8">
        <v>13.947928822027338</v>
      </c>
      <c r="W505" s="67" t="s">
        <v>10</v>
      </c>
      <c r="X505" s="8">
        <v>12.727</v>
      </c>
      <c r="Y505" s="77" t="s">
        <v>9</v>
      </c>
      <c r="Z505" s="8">
        <v>190.48233039699323</v>
      </c>
      <c r="AA505" s="77" t="s">
        <v>9</v>
      </c>
      <c r="AB505" s="8">
        <v>38.873944978978209</v>
      </c>
      <c r="AC505" s="70" t="s">
        <v>24</v>
      </c>
      <c r="AD505" s="70" t="s">
        <v>9</v>
      </c>
      <c r="AE505" s="8">
        <v>22.036503601435239</v>
      </c>
      <c r="AF505" s="8">
        <v>15.1</v>
      </c>
      <c r="AG505" s="77" t="s">
        <v>24</v>
      </c>
      <c r="AH505" s="77" t="s">
        <v>1471</v>
      </c>
      <c r="AI505" s="8">
        <v>21.773790698504381</v>
      </c>
      <c r="AJ505" s="8">
        <v>7.6000000000000005</v>
      </c>
      <c r="AK505" s="67" t="s">
        <v>10</v>
      </c>
      <c r="AL505" s="70" t="s">
        <v>1471</v>
      </c>
      <c r="AM505" s="8">
        <v>20.01086234494035</v>
      </c>
      <c r="AN505" s="8">
        <v>6.5285714285714294</v>
      </c>
      <c r="AO505" s="67" t="s">
        <v>10</v>
      </c>
      <c r="AP505" s="77" t="s">
        <v>9</v>
      </c>
      <c r="AQ505" s="8">
        <v>19.610289874800618</v>
      </c>
      <c r="AR505" s="8">
        <v>13.700000000000001</v>
      </c>
      <c r="AS505" s="70" t="s">
        <v>24</v>
      </c>
      <c r="AT505" s="52" t="s">
        <v>124</v>
      </c>
      <c r="AU505" s="8">
        <v>19.303874657248215</v>
      </c>
      <c r="AV505" s="8">
        <v>7.3</v>
      </c>
      <c r="AW505" s="58"/>
      <c r="AX505" s="70" t="s">
        <v>5573</v>
      </c>
      <c r="AY505" s="8">
        <v>7.8424174865580891</v>
      </c>
      <c r="AZ505" s="70" t="s">
        <v>24</v>
      </c>
      <c r="BA505" s="8">
        <v>3.9212087432790446</v>
      </c>
      <c r="BB505" s="77" t="s">
        <v>24</v>
      </c>
      <c r="BC505" s="8">
        <v>4</v>
      </c>
      <c r="BD505" s="70" t="s">
        <v>9</v>
      </c>
      <c r="BE505" s="8">
        <v>206.27252459674267</v>
      </c>
      <c r="BF505" s="77" t="s">
        <v>9</v>
      </c>
      <c r="BG505" s="8">
        <v>2.5784065574592834</v>
      </c>
      <c r="BH505" s="77" t="s">
        <v>24</v>
      </c>
      <c r="BI505" s="77" t="s">
        <v>9</v>
      </c>
      <c r="BJ505" s="8">
        <v>13.556985688682076</v>
      </c>
      <c r="BK505" s="8">
        <v>21</v>
      </c>
      <c r="BL505" s="77" t="s">
        <v>24</v>
      </c>
      <c r="BM505" s="77" t="s">
        <v>1471</v>
      </c>
      <c r="BN505" s="8">
        <v>12.828046225854346</v>
      </c>
      <c r="BO505" s="8">
        <v>13.5</v>
      </c>
      <c r="BP505" s="245" t="s">
        <v>10</v>
      </c>
      <c r="BQ505" s="70" t="s">
        <v>9</v>
      </c>
      <c r="BR505" s="8">
        <v>11.539407049756242</v>
      </c>
      <c r="BS505" s="8">
        <v>22.818181818181817</v>
      </c>
      <c r="BT505" s="70" t="s">
        <v>24</v>
      </c>
      <c r="BU505" s="54" t="s">
        <v>40</v>
      </c>
      <c r="BV505" s="8">
        <v>11.13027196048956</v>
      </c>
      <c r="BW505" s="8">
        <v>12.25</v>
      </c>
      <c r="BX505" s="67" t="s">
        <v>10</v>
      </c>
      <c r="BY505" s="77" t="s">
        <v>1471</v>
      </c>
      <c r="BZ505" s="8">
        <v>10.918754886126747</v>
      </c>
      <c r="CA505" s="8">
        <v>14.636363636363637</v>
      </c>
      <c r="CB505" s="8"/>
      <c r="CC505" s="59" t="s">
        <v>4905</v>
      </c>
      <c r="CD505" s="59" t="s">
        <v>4906</v>
      </c>
      <c r="CE505" s="555">
        <v>132.16280492074713</v>
      </c>
      <c r="CF505" s="555">
        <v>119.89700046891053</v>
      </c>
      <c r="CG505" s="555" t="s">
        <v>4903</v>
      </c>
      <c r="CH505" s="555" t="s">
        <v>4904</v>
      </c>
      <c r="CI505" s="408">
        <v>273.30209793818983</v>
      </c>
      <c r="CJ505" s="408">
        <v>253.47051244563772</v>
      </c>
      <c r="CK505" s="555" t="s">
        <v>4902</v>
      </c>
      <c r="CL505" s="59"/>
      <c r="CM505" s="8">
        <v>348.20533627013856</v>
      </c>
      <c r="CN505" s="8">
        <v>284.84912711277923</v>
      </c>
    </row>
    <row r="506" spans="1:92" x14ac:dyDescent="0.45">
      <c r="A506" s="9">
        <v>466</v>
      </c>
      <c r="B506" s="9" t="s">
        <v>116</v>
      </c>
      <c r="C506" s="246" t="s">
        <v>1804</v>
      </c>
      <c r="D506" s="63"/>
      <c r="E506" s="78" t="s">
        <v>1793</v>
      </c>
      <c r="F506" s="243" t="s">
        <v>1910</v>
      </c>
      <c r="G506" s="224"/>
      <c r="H506" s="9"/>
      <c r="I506" s="60">
        <v>208.6392026393319</v>
      </c>
      <c r="J506" s="60">
        <v>140.67340177954952</v>
      </c>
      <c r="K506" s="60">
        <v>154.89880195950397</v>
      </c>
      <c r="L506" s="47">
        <v>3079.8242808609766</v>
      </c>
      <c r="M506" s="47">
        <v>2744.336163418322</v>
      </c>
      <c r="N506" s="47">
        <v>2502.4557373006123</v>
      </c>
      <c r="O506" s="59">
        <v>18.992030357027147</v>
      </c>
      <c r="P506" s="59">
        <v>475.65321671704282</v>
      </c>
      <c r="Q506" s="59">
        <v>333.48169082768209</v>
      </c>
      <c r="R506" s="58"/>
      <c r="S506" s="53" t="s">
        <v>5482</v>
      </c>
      <c r="T506" s="8">
        <v>7.2591760791799569</v>
      </c>
      <c r="U506" s="53" t="s">
        <v>5482</v>
      </c>
      <c r="V506" s="8">
        <v>12.098626798633262</v>
      </c>
      <c r="W506" s="49" t="s">
        <v>115</v>
      </c>
      <c r="X506" s="8">
        <v>13.333</v>
      </c>
      <c r="Y506" s="246" t="s">
        <v>222</v>
      </c>
      <c r="Z506" s="8">
        <v>126.18352158359913</v>
      </c>
      <c r="AA506" s="62" t="s">
        <v>52</v>
      </c>
      <c r="AB506" s="8">
        <v>53.588372088404405</v>
      </c>
      <c r="AC506" s="49" t="s">
        <v>115</v>
      </c>
      <c r="AD506" s="49" t="s">
        <v>94</v>
      </c>
      <c r="AE506" s="8">
        <v>25.044885026789604</v>
      </c>
      <c r="AF506" s="8">
        <v>6.35</v>
      </c>
      <c r="AG506" s="56" t="s">
        <v>140</v>
      </c>
      <c r="AH506" s="246" t="s">
        <v>94</v>
      </c>
      <c r="AI506" s="8">
        <v>22.915566239263885</v>
      </c>
      <c r="AJ506" s="8">
        <v>7.6000000000000005</v>
      </c>
      <c r="AK506" s="49" t="s">
        <v>115</v>
      </c>
      <c r="AL506" s="49" t="s">
        <v>222</v>
      </c>
      <c r="AM506" s="8">
        <v>21.62282456989594</v>
      </c>
      <c r="AN506" s="8">
        <v>10.199999999999999</v>
      </c>
      <c r="AO506" s="49" t="s">
        <v>115</v>
      </c>
      <c r="AP506" s="62" t="s">
        <v>52</v>
      </c>
      <c r="AQ506" s="8">
        <v>21.174508580770699</v>
      </c>
      <c r="AR506" s="8">
        <v>3.2</v>
      </c>
      <c r="AS506" s="49" t="s">
        <v>115</v>
      </c>
      <c r="AT506" s="49" t="s">
        <v>5</v>
      </c>
      <c r="AU506" s="8">
        <v>20.36724458353553</v>
      </c>
      <c r="AV506" s="8">
        <v>4.3</v>
      </c>
      <c r="AW506" s="58"/>
      <c r="AX506" s="53" t="s">
        <v>140</v>
      </c>
      <c r="AY506" s="8">
        <v>6.4246192686226298</v>
      </c>
      <c r="AZ506" s="53" t="s">
        <v>140</v>
      </c>
      <c r="BA506" s="8">
        <v>3.2123096343113149</v>
      </c>
      <c r="BB506" s="246" t="s">
        <v>115</v>
      </c>
      <c r="BC506" s="8">
        <v>4.5</v>
      </c>
      <c r="BD506" s="13" t="s">
        <v>52</v>
      </c>
      <c r="BE506" s="8">
        <v>177.30012623023546</v>
      </c>
      <c r="BF506" s="246" t="s">
        <v>94</v>
      </c>
      <c r="BG506" s="8">
        <v>3.6386350679706418</v>
      </c>
      <c r="BH506" s="246" t="s">
        <v>115</v>
      </c>
      <c r="BI506" s="246" t="s">
        <v>94</v>
      </c>
      <c r="BJ506" s="8">
        <v>17.559033160680062</v>
      </c>
      <c r="BK506" s="8">
        <v>11</v>
      </c>
      <c r="BL506" s="246" t="s">
        <v>115</v>
      </c>
      <c r="BM506" s="246" t="s">
        <v>222</v>
      </c>
      <c r="BN506" s="8">
        <v>14.159508860726604</v>
      </c>
      <c r="BO506" s="8">
        <v>14.333333333333334</v>
      </c>
      <c r="BP506" s="246" t="s">
        <v>115</v>
      </c>
      <c r="BQ506" s="13" t="s">
        <v>52</v>
      </c>
      <c r="BR506" s="8">
        <v>13.472833221445265</v>
      </c>
      <c r="BS506" s="8">
        <v>16.555555555555557</v>
      </c>
      <c r="BT506" s="49" t="s">
        <v>115</v>
      </c>
      <c r="BU506" s="246" t="s">
        <v>5</v>
      </c>
      <c r="BV506" s="8">
        <v>11.795980393942418</v>
      </c>
      <c r="BW506" s="8">
        <v>9.8888888888888893</v>
      </c>
      <c r="BX506" s="53" t="s">
        <v>140</v>
      </c>
      <c r="BY506" s="246" t="s">
        <v>94</v>
      </c>
      <c r="BZ506" s="8">
        <v>11.661060604014871</v>
      </c>
      <c r="CA506" s="8">
        <v>19</v>
      </c>
      <c r="CB506" s="8"/>
      <c r="CC506" s="59" t="s">
        <v>5744</v>
      </c>
      <c r="CD506" s="59" t="s">
        <v>4909</v>
      </c>
      <c r="CE506" s="555">
        <v>123.07366726866525</v>
      </c>
      <c r="CF506" s="555">
        <v>110.56867538474127</v>
      </c>
      <c r="CG506" s="555" t="s">
        <v>5743</v>
      </c>
      <c r="CH506" s="555" t="s">
        <v>4908</v>
      </c>
      <c r="CI506" s="408">
        <v>254.9899530061459</v>
      </c>
      <c r="CJ506" s="408">
        <v>236.17731230415785</v>
      </c>
      <c r="CK506" s="555" t="s">
        <v>5742</v>
      </c>
      <c r="CL506" s="59" t="s">
        <v>4907</v>
      </c>
      <c r="CM506" s="8">
        <v>333.48169082768209</v>
      </c>
      <c r="CN506" s="8">
        <v>270.76923846897324</v>
      </c>
    </row>
    <row r="507" spans="1:92" x14ac:dyDescent="0.45">
      <c r="A507" s="9">
        <v>467</v>
      </c>
      <c r="B507" s="9" t="s">
        <v>107</v>
      </c>
      <c r="C507" s="73" t="s">
        <v>1802</v>
      </c>
      <c r="D507" s="63"/>
      <c r="E507" s="78" t="s">
        <v>1897</v>
      </c>
      <c r="F507" s="245" t="s">
        <v>1898</v>
      </c>
      <c r="G507" s="224"/>
      <c r="H507" s="9"/>
      <c r="I507" s="60">
        <v>207.05860261933697</v>
      </c>
      <c r="J507" s="60">
        <v>147.78610186952676</v>
      </c>
      <c r="K507" s="60">
        <v>154.89880195950397</v>
      </c>
      <c r="L507" s="47">
        <v>3132.8103515133507</v>
      </c>
      <c r="M507" s="47">
        <v>2821.7375725485672</v>
      </c>
      <c r="N507" s="47">
        <v>2595.2705208867646</v>
      </c>
      <c r="O507" s="59">
        <v>19.828659408610115</v>
      </c>
      <c r="P507" s="59">
        <v>468.13697556251077</v>
      </c>
      <c r="Q507" s="59">
        <v>278.70537498785433</v>
      </c>
      <c r="R507" s="58"/>
      <c r="S507" s="68" t="s">
        <v>36</v>
      </c>
      <c r="T507" s="8">
        <v>18.392922620024304</v>
      </c>
      <c r="U507" s="68" t="s">
        <v>36</v>
      </c>
      <c r="V507" s="8">
        <v>16.720838745476637</v>
      </c>
      <c r="W507" s="53" t="s">
        <v>1493</v>
      </c>
      <c r="X507" s="8">
        <v>12.5</v>
      </c>
      <c r="Y507" s="73" t="s">
        <v>19</v>
      </c>
      <c r="Z507" s="8">
        <v>174.92922620024305</v>
      </c>
      <c r="AA507" s="62" t="s">
        <v>52</v>
      </c>
      <c r="AB507" s="8">
        <v>53.193222083405672</v>
      </c>
      <c r="AC507" s="68" t="s">
        <v>36</v>
      </c>
      <c r="AD507" s="68" t="s">
        <v>19</v>
      </c>
      <c r="AE507" s="8">
        <v>23.609108710558296</v>
      </c>
      <c r="AF507" s="8">
        <v>15.200000000000001</v>
      </c>
      <c r="AG507" s="73" t="s">
        <v>36</v>
      </c>
      <c r="AH507" s="62" t="s">
        <v>52</v>
      </c>
      <c r="AI507" s="8">
        <v>22.567556685144648</v>
      </c>
      <c r="AJ507" s="8">
        <v>4.3666666666666671</v>
      </c>
      <c r="AK507" s="68" t="s">
        <v>36</v>
      </c>
      <c r="AL507" s="55" t="s">
        <v>82</v>
      </c>
      <c r="AM507" s="8">
        <v>22.426624611906401</v>
      </c>
      <c r="AN507" s="8">
        <v>8.3000000000000007</v>
      </c>
      <c r="AO507" s="68" t="s">
        <v>36</v>
      </c>
      <c r="AP507" s="73" t="s">
        <v>13</v>
      </c>
      <c r="AQ507" s="8">
        <v>22.268025158715151</v>
      </c>
      <c r="AR507" s="8">
        <v>5.8666666666666671</v>
      </c>
      <c r="AS507" s="53" t="s">
        <v>1493</v>
      </c>
      <c r="AT507" s="68" t="s">
        <v>19</v>
      </c>
      <c r="AU507" s="8">
        <v>21.946939938358838</v>
      </c>
      <c r="AV507" s="8">
        <v>12.200000000000001</v>
      </c>
      <c r="AW507" s="58"/>
      <c r="AX507" s="68" t="s">
        <v>36</v>
      </c>
      <c r="AY507" s="8">
        <v>15.535513903877456</v>
      </c>
      <c r="AZ507" s="68" t="s">
        <v>36</v>
      </c>
      <c r="BA507" s="8">
        <v>5.1785046346258188</v>
      </c>
      <c r="BB507" s="56" t="s">
        <v>1493</v>
      </c>
      <c r="BC507" s="8">
        <v>3.5</v>
      </c>
      <c r="BD507" s="68" t="s">
        <v>19</v>
      </c>
      <c r="BE507" s="8">
        <v>227.10799406031597</v>
      </c>
      <c r="BF507" s="73" t="s">
        <v>19</v>
      </c>
      <c r="BG507" s="8">
        <v>2.8388499257539497</v>
      </c>
      <c r="BH507" s="73" t="s">
        <v>36</v>
      </c>
      <c r="BI507" s="73" t="s">
        <v>19</v>
      </c>
      <c r="BJ507" s="8">
        <v>14.055684211653425</v>
      </c>
      <c r="BK507" s="8">
        <v>25</v>
      </c>
      <c r="BL507" s="56" t="s">
        <v>1493</v>
      </c>
      <c r="BM507" s="73" t="s">
        <v>19</v>
      </c>
      <c r="BN507" s="8">
        <v>13.222205540314299</v>
      </c>
      <c r="BO507" s="8">
        <v>23.857142857142858</v>
      </c>
      <c r="BP507" s="73" t="s">
        <v>36</v>
      </c>
      <c r="BQ507" s="13" t="s">
        <v>52</v>
      </c>
      <c r="BR507" s="8">
        <v>12.941505297294635</v>
      </c>
      <c r="BS507" s="8">
        <v>22</v>
      </c>
      <c r="BT507" s="53" t="s">
        <v>1493</v>
      </c>
      <c r="BU507" s="62" t="s">
        <v>52</v>
      </c>
      <c r="BV507" s="8">
        <v>12.059931669744012</v>
      </c>
      <c r="BW507" s="8">
        <v>21</v>
      </c>
      <c r="BX507" s="68" t="s">
        <v>36</v>
      </c>
      <c r="BY507" s="224" t="s">
        <v>82</v>
      </c>
      <c r="BZ507" s="8">
        <v>11.861406228779321</v>
      </c>
      <c r="CA507" s="8">
        <v>17.5</v>
      </c>
      <c r="CB507" s="8"/>
      <c r="CC507" s="59" t="s">
        <v>4914</v>
      </c>
      <c r="CD507" s="59" t="s">
        <v>4915</v>
      </c>
      <c r="CE507" s="555">
        <v>99.839544553690658</v>
      </c>
      <c r="CF507" s="555">
        <v>90.317245263658862</v>
      </c>
      <c r="CG507" s="555" t="s">
        <v>4912</v>
      </c>
      <c r="CH507" s="555" t="s">
        <v>4913</v>
      </c>
      <c r="CI507" s="408">
        <v>208.02794936460279</v>
      </c>
      <c r="CJ507" s="408">
        <v>191.38363567931145</v>
      </c>
      <c r="CK507" s="555" t="s">
        <v>4910</v>
      </c>
      <c r="CL507" s="59" t="s">
        <v>4911</v>
      </c>
      <c r="CM507" s="8">
        <v>278.70537498785433</v>
      </c>
      <c r="CN507" s="8">
        <v>227.10511946578075</v>
      </c>
    </row>
    <row r="508" spans="1:92" x14ac:dyDescent="0.45">
      <c r="A508" s="9">
        <v>468</v>
      </c>
      <c r="B508" s="9" t="s">
        <v>510</v>
      </c>
      <c r="C508" s="243" t="s">
        <v>1843</v>
      </c>
      <c r="D508" s="63"/>
      <c r="E508" s="61" t="s">
        <v>1982</v>
      </c>
      <c r="F508" s="77" t="s">
        <v>1863</v>
      </c>
      <c r="G508" s="56" t="s">
        <v>1983</v>
      </c>
      <c r="H508" s="9"/>
      <c r="I508" s="60">
        <v>189.67200239939262</v>
      </c>
      <c r="J508" s="60">
        <v>183.34960231941287</v>
      </c>
      <c r="K508" s="60">
        <v>168.33390212946097</v>
      </c>
      <c r="L508" s="47">
        <v>3332.1842763811956</v>
      </c>
      <c r="M508" s="47">
        <v>3248.153376219554</v>
      </c>
      <c r="N508" s="47">
        <v>3182.4569842516112</v>
      </c>
      <c r="O508" s="59">
        <v>26.030120878298995</v>
      </c>
      <c r="P508" s="59">
        <v>562.08255735339071</v>
      </c>
      <c r="Q508" s="59">
        <v>326.51003613416731</v>
      </c>
      <c r="R508" s="58"/>
      <c r="S508" s="12" t="s">
        <v>161</v>
      </c>
      <c r="T508" s="8">
        <v>23.760640287927114</v>
      </c>
      <c r="U508" s="12" t="s">
        <v>161</v>
      </c>
      <c r="V508" s="8">
        <v>15.840426858618075</v>
      </c>
      <c r="W508" s="69" t="s">
        <v>5510</v>
      </c>
      <c r="X508" s="8">
        <v>10</v>
      </c>
      <c r="Y508" s="63" t="s">
        <v>63</v>
      </c>
      <c r="Z508" s="8">
        <v>114.80320143963557</v>
      </c>
      <c r="AA508" s="63" t="s">
        <v>63</v>
      </c>
      <c r="AB508" s="8">
        <v>32.800914697038735</v>
      </c>
      <c r="AC508" s="12" t="s">
        <v>161</v>
      </c>
      <c r="AD508" s="12" t="s">
        <v>63</v>
      </c>
      <c r="AE508" s="8">
        <v>21.593543878699094</v>
      </c>
      <c r="AF508" s="8">
        <v>10.318181818181818</v>
      </c>
      <c r="AG508" s="243" t="s">
        <v>158</v>
      </c>
      <c r="AH508" s="63" t="s">
        <v>63</v>
      </c>
      <c r="AI508" s="8">
        <v>20.996362362882156</v>
      </c>
      <c r="AJ508" s="8">
        <v>9.5</v>
      </c>
      <c r="AK508" s="14" t="s">
        <v>1492</v>
      </c>
      <c r="AL508" s="12" t="s">
        <v>63</v>
      </c>
      <c r="AM508" s="8">
        <v>20.592721822680787</v>
      </c>
      <c r="AN508" s="8">
        <v>8.5</v>
      </c>
      <c r="AO508" s="12" t="s">
        <v>161</v>
      </c>
      <c r="AP508" s="243" t="s">
        <v>203</v>
      </c>
      <c r="AQ508" s="8">
        <v>19.522653293726428</v>
      </c>
      <c r="AR508" s="8">
        <v>6.9454545454545462</v>
      </c>
      <c r="AS508" s="69" t="s">
        <v>1504</v>
      </c>
      <c r="AT508" s="12" t="s">
        <v>63</v>
      </c>
      <c r="AU508" s="8">
        <v>19.477004161507892</v>
      </c>
      <c r="AV508" s="8">
        <v>8.5</v>
      </c>
      <c r="AW508" s="58"/>
      <c r="AX508" s="12" t="s">
        <v>161</v>
      </c>
      <c r="AY508" s="8">
        <v>24.671065899444201</v>
      </c>
      <c r="AZ508" s="12" t="s">
        <v>161</v>
      </c>
      <c r="BA508" s="8">
        <v>8.2236886331480665</v>
      </c>
      <c r="BB508" s="243" t="s">
        <v>158</v>
      </c>
      <c r="BC508" s="8">
        <v>3</v>
      </c>
      <c r="BD508" s="12" t="s">
        <v>63</v>
      </c>
      <c r="BE508" s="8">
        <v>163.73857805867888</v>
      </c>
      <c r="BF508" s="63" t="s">
        <v>63</v>
      </c>
      <c r="BG508" s="8">
        <v>2.3391225436954124</v>
      </c>
      <c r="BH508" s="63" t="s">
        <v>161</v>
      </c>
      <c r="BI508" s="63" t="s">
        <v>63</v>
      </c>
      <c r="BJ508" s="8">
        <v>12.543546672746144</v>
      </c>
      <c r="BK508" s="8">
        <v>36</v>
      </c>
      <c r="BL508" s="63" t="s">
        <v>161</v>
      </c>
      <c r="BM508" s="73" t="s">
        <v>76</v>
      </c>
      <c r="BN508" s="8">
        <v>11.863493291761984</v>
      </c>
      <c r="BO508" s="8">
        <v>28.5</v>
      </c>
      <c r="BP508" s="63" t="s">
        <v>161</v>
      </c>
      <c r="BQ508" s="14" t="s">
        <v>203</v>
      </c>
      <c r="BR508" s="8">
        <v>11.37882056490089</v>
      </c>
      <c r="BS508" s="8">
        <v>23.5</v>
      </c>
      <c r="BT508" s="14" t="s">
        <v>158</v>
      </c>
      <c r="BU508" s="63" t="s">
        <v>63</v>
      </c>
      <c r="BV508" s="8">
        <v>11.304545307391441</v>
      </c>
      <c r="BW508" s="8">
        <v>24.333333333333332</v>
      </c>
      <c r="BX508" s="14" t="s">
        <v>1492</v>
      </c>
      <c r="BY508" s="63" t="s">
        <v>63</v>
      </c>
      <c r="BZ508" s="8">
        <v>10.605306625046085</v>
      </c>
      <c r="CA508" s="8">
        <v>27.25</v>
      </c>
      <c r="CB508" s="8"/>
      <c r="CC508" s="59" t="s">
        <v>4919</v>
      </c>
      <c r="CD508" s="59" t="s">
        <v>4920</v>
      </c>
      <c r="CE508" s="555">
        <v>108.15301621955392</v>
      </c>
      <c r="CF508" s="555">
        <v>97.932760874342364</v>
      </c>
      <c r="CG508" s="555" t="s">
        <v>4917</v>
      </c>
      <c r="CH508" s="555" t="s">
        <v>4918</v>
      </c>
      <c r="CI508" s="408">
        <v>223.49238923207434</v>
      </c>
      <c r="CJ508" s="408">
        <v>205.6396665278603</v>
      </c>
      <c r="CK508" s="555" t="s">
        <v>4916</v>
      </c>
      <c r="CL508" s="59"/>
      <c r="CM508" s="8">
        <v>326.51003613416731</v>
      </c>
      <c r="CN508" s="8">
        <v>269.05362861098916</v>
      </c>
    </row>
    <row r="509" spans="1:92" x14ac:dyDescent="0.45">
      <c r="A509" s="9">
        <v>469</v>
      </c>
      <c r="B509" s="9" t="s">
        <v>507</v>
      </c>
      <c r="C509" s="243" t="s">
        <v>1809</v>
      </c>
      <c r="D509" s="54" t="s">
        <v>1806</v>
      </c>
      <c r="E509" s="243" t="s">
        <v>1904</v>
      </c>
      <c r="F509" s="245" t="s">
        <v>1788</v>
      </c>
      <c r="G509" s="56" t="s">
        <v>1865</v>
      </c>
      <c r="H509" s="78" t="s">
        <v>1793</v>
      </c>
      <c r="I509" s="60">
        <v>194.41380245937745</v>
      </c>
      <c r="J509" s="60">
        <v>135.14130170956724</v>
      </c>
      <c r="K509" s="60">
        <v>169.9145021494559</v>
      </c>
      <c r="L509" s="47">
        <v>2946.0245873859872</v>
      </c>
      <c r="M509" s="47">
        <v>2711.2137589580975</v>
      </c>
      <c r="N509" s="47">
        <v>2536.9135842544938</v>
      </c>
      <c r="O509" s="59">
        <v>20.119856404238501</v>
      </c>
      <c r="P509" s="59">
        <v>416.68624313675133</v>
      </c>
      <c r="Q509" s="59">
        <v>238.05061890552696</v>
      </c>
      <c r="R509" s="58"/>
      <c r="S509" s="14" t="s">
        <v>1491</v>
      </c>
      <c r="T509" s="8">
        <v>10.331862518050118</v>
      </c>
      <c r="U509" s="67" t="s">
        <v>38</v>
      </c>
      <c r="V509" s="8">
        <v>13.664828147562647</v>
      </c>
      <c r="W509" s="67" t="s">
        <v>38</v>
      </c>
      <c r="X509" s="8">
        <v>12</v>
      </c>
      <c r="Y509" s="245" t="s">
        <v>126</v>
      </c>
      <c r="Z509" s="8">
        <v>105.98345332806382</v>
      </c>
      <c r="AA509" s="245" t="s">
        <v>126</v>
      </c>
      <c r="AB509" s="8">
        <v>28.644176575152382</v>
      </c>
      <c r="AC509" s="67" t="s">
        <v>38</v>
      </c>
      <c r="AD509" s="67" t="s">
        <v>126</v>
      </c>
      <c r="AE509" s="8">
        <v>20.710199653759513</v>
      </c>
      <c r="AF509" s="8">
        <v>7.8666666666666671</v>
      </c>
      <c r="AG509" s="243" t="s">
        <v>1491</v>
      </c>
      <c r="AH509" s="245" t="s">
        <v>126</v>
      </c>
      <c r="AI509" s="8">
        <v>20.060630366372173</v>
      </c>
      <c r="AJ509" s="8">
        <v>8.1444444444444439</v>
      </c>
      <c r="AK509" s="67" t="s">
        <v>38</v>
      </c>
      <c r="AL509" s="14" t="s">
        <v>203</v>
      </c>
      <c r="AM509" s="8">
        <v>19.914800364665606</v>
      </c>
      <c r="AN509" s="8">
        <v>5.177777777777778</v>
      </c>
      <c r="AO509" s="14" t="s">
        <v>1491</v>
      </c>
      <c r="AP509" s="243" t="s">
        <v>203</v>
      </c>
      <c r="AQ509" s="8">
        <v>19.284621766008737</v>
      </c>
      <c r="AR509" s="8">
        <v>5.3629629629629632</v>
      </c>
      <c r="AS509" s="67" t="s">
        <v>38</v>
      </c>
      <c r="AT509" s="50" t="s">
        <v>281</v>
      </c>
      <c r="AU509" s="8">
        <v>17.044675777630179</v>
      </c>
      <c r="AV509" s="8">
        <v>6.2777777777777786</v>
      </c>
      <c r="AW509" s="58"/>
      <c r="AX509" s="14" t="s">
        <v>1491</v>
      </c>
      <c r="AY509" s="8">
        <v>8.5821382959157209</v>
      </c>
      <c r="AZ509" s="67" t="s">
        <v>38</v>
      </c>
      <c r="BA509" s="8">
        <v>5.5492829775494323</v>
      </c>
      <c r="BB509" s="243" t="s">
        <v>1491</v>
      </c>
      <c r="BC509" s="8">
        <v>3.5</v>
      </c>
      <c r="BD509" s="67" t="s">
        <v>126</v>
      </c>
      <c r="BE509" s="8">
        <v>137.47848932648299</v>
      </c>
      <c r="BF509" s="245" t="s">
        <v>126</v>
      </c>
      <c r="BG509" s="8">
        <v>2.2913081554413832</v>
      </c>
      <c r="BH509" s="245" t="s">
        <v>38</v>
      </c>
      <c r="BI509" s="245" t="s">
        <v>126</v>
      </c>
      <c r="BJ509" s="8">
        <v>11.831626137022459</v>
      </c>
      <c r="BK509" s="8">
        <v>21</v>
      </c>
      <c r="BL509" s="243" t="s">
        <v>1491</v>
      </c>
      <c r="BM509" s="245" t="s">
        <v>126</v>
      </c>
      <c r="BN509" s="8">
        <v>11.632108055435623</v>
      </c>
      <c r="BO509" s="8">
        <v>18.142857142857142</v>
      </c>
      <c r="BP509" s="245" t="s">
        <v>38</v>
      </c>
      <c r="BQ509" s="14" t="s">
        <v>203</v>
      </c>
      <c r="BR509" s="8">
        <v>10.477672869894651</v>
      </c>
      <c r="BS509" s="8">
        <v>16</v>
      </c>
      <c r="BT509" s="14" t="s">
        <v>1491</v>
      </c>
      <c r="BU509" s="243" t="s">
        <v>203</v>
      </c>
      <c r="BV509" s="8">
        <v>10.072380124759979</v>
      </c>
      <c r="BW509" s="8">
        <v>13.857142857142858</v>
      </c>
      <c r="BX509" s="67" t="s">
        <v>38</v>
      </c>
      <c r="BY509" s="54" t="s">
        <v>281</v>
      </c>
      <c r="BZ509" s="8">
        <v>8.819080117663086</v>
      </c>
      <c r="CA509" s="8">
        <v>16</v>
      </c>
      <c r="CB509" s="8"/>
      <c r="CC509" s="59" t="s">
        <v>4924</v>
      </c>
      <c r="CD509" s="59" t="s">
        <v>4925</v>
      </c>
      <c r="CE509" s="555">
        <v>95.632590845380406</v>
      </c>
      <c r="CF509" s="555">
        <v>86.153444357468814</v>
      </c>
      <c r="CG509" s="555" t="s">
        <v>4922</v>
      </c>
      <c r="CH509" s="555" t="s">
        <v>4923</v>
      </c>
      <c r="CI509" s="408">
        <v>195.60574247494807</v>
      </c>
      <c r="CJ509" s="408">
        <v>180.8491172042381</v>
      </c>
      <c r="CK509" s="555" t="s">
        <v>4921</v>
      </c>
      <c r="CL509" s="59" t="s">
        <v>4441</v>
      </c>
      <c r="CM509" s="8">
        <v>238.05061890552696</v>
      </c>
      <c r="CN509" s="8">
        <v>193.72306546200954</v>
      </c>
    </row>
    <row r="510" spans="1:92" x14ac:dyDescent="0.45">
      <c r="A510" s="9">
        <v>470</v>
      </c>
      <c r="B510" s="9" t="s">
        <v>291</v>
      </c>
      <c r="C510" s="77" t="s">
        <v>1803</v>
      </c>
      <c r="D510" s="63"/>
      <c r="E510" s="61" t="s">
        <v>1964</v>
      </c>
      <c r="F510" s="78" t="s">
        <v>1965</v>
      </c>
      <c r="G510" s="224"/>
      <c r="H510" s="9"/>
      <c r="I510" s="60">
        <v>182.55930230941541</v>
      </c>
      <c r="J510" s="60">
        <v>184.93020233940783</v>
      </c>
      <c r="K510" s="60">
        <v>140.67340177954952</v>
      </c>
      <c r="L510" s="47">
        <v>2944.51576997756</v>
      </c>
      <c r="M510" s="47">
        <v>2825.4168744716185</v>
      </c>
      <c r="N510" s="47">
        <v>2733.6156654630222</v>
      </c>
      <c r="O510" s="59">
        <v>21.849580908986887</v>
      </c>
      <c r="P510" s="59">
        <v>476.2662693655468</v>
      </c>
      <c r="Q510" s="59">
        <v>291.96696815808014</v>
      </c>
      <c r="R510" s="58"/>
      <c r="S510" s="70" t="s">
        <v>64</v>
      </c>
      <c r="T510" s="8">
        <v>15.239625580134401</v>
      </c>
      <c r="U510" s="70" t="s">
        <v>64</v>
      </c>
      <c r="V510" s="8">
        <v>15.239625580134401</v>
      </c>
      <c r="W510" s="13" t="s">
        <v>290</v>
      </c>
      <c r="X510" s="8">
        <v>12.5</v>
      </c>
      <c r="Y510" s="77" t="s">
        <v>9</v>
      </c>
      <c r="Z510" s="8">
        <v>198.16404649416864</v>
      </c>
      <c r="AA510" s="77" t="s">
        <v>9</v>
      </c>
      <c r="AB510" s="8">
        <v>40.441642141667067</v>
      </c>
      <c r="AC510" s="13" t="s">
        <v>290</v>
      </c>
      <c r="AD510" s="70" t="s">
        <v>9</v>
      </c>
      <c r="AE510" s="8">
        <v>21.797501350227506</v>
      </c>
      <c r="AF510" s="8">
        <v>12.9</v>
      </c>
      <c r="AG510" s="77" t="s">
        <v>64</v>
      </c>
      <c r="AH510" s="77" t="s">
        <v>9</v>
      </c>
      <c r="AI510" s="8">
        <v>21.445147246039433</v>
      </c>
      <c r="AJ510" s="8">
        <v>19.899999999999999</v>
      </c>
      <c r="AK510" s="70" t="s">
        <v>64</v>
      </c>
      <c r="AL510" s="70" t="s">
        <v>169</v>
      </c>
      <c r="AM510" s="8">
        <v>20.978295241904817</v>
      </c>
      <c r="AN510" s="8">
        <v>7.1619047619047613</v>
      </c>
      <c r="AO510" s="13" t="s">
        <v>290</v>
      </c>
      <c r="AP510" s="77" t="s">
        <v>169</v>
      </c>
      <c r="AQ510" s="8">
        <v>20.792660646949319</v>
      </c>
      <c r="AR510" s="8">
        <v>5.0666666666666664</v>
      </c>
      <c r="AS510" s="70" t="s">
        <v>64</v>
      </c>
      <c r="AT510" s="13" t="s">
        <v>1553</v>
      </c>
      <c r="AU510" s="8">
        <v>19.118678254358162</v>
      </c>
      <c r="AV510" s="8">
        <v>10.042857142857143</v>
      </c>
      <c r="AW510" s="58"/>
      <c r="AX510" s="70" t="s">
        <v>64</v>
      </c>
      <c r="AY510" s="8">
        <v>16.663588138147844</v>
      </c>
      <c r="AZ510" s="70" t="s">
        <v>64</v>
      </c>
      <c r="BA510" s="8">
        <v>8.3317940690739221</v>
      </c>
      <c r="BB510" s="62" t="s">
        <v>290</v>
      </c>
      <c r="BC510" s="8">
        <v>3.5</v>
      </c>
      <c r="BD510" s="70" t="s">
        <v>9</v>
      </c>
      <c r="BE510" s="8">
        <v>214.59438370201605</v>
      </c>
      <c r="BF510" s="77" t="s">
        <v>169</v>
      </c>
      <c r="BG510" s="8">
        <v>2.8764965445983091</v>
      </c>
      <c r="BH510" s="77" t="s">
        <v>64</v>
      </c>
      <c r="BI510" s="77" t="s">
        <v>9</v>
      </c>
      <c r="BJ510" s="8">
        <v>13.36258893817007</v>
      </c>
      <c r="BK510" s="8">
        <v>41</v>
      </c>
      <c r="BL510" s="77" t="s">
        <v>64</v>
      </c>
      <c r="BM510" s="77" t="s">
        <v>169</v>
      </c>
      <c r="BN510" s="8">
        <v>13.323447311877539</v>
      </c>
      <c r="BO510" s="8">
        <v>18.5</v>
      </c>
      <c r="BP510" s="77" t="s">
        <v>64</v>
      </c>
      <c r="BQ510" s="70" t="s">
        <v>33</v>
      </c>
      <c r="BR510" s="8">
        <v>12.57126200423658</v>
      </c>
      <c r="BS510" s="8">
        <v>28.5</v>
      </c>
      <c r="BT510" s="13" t="s">
        <v>290</v>
      </c>
      <c r="BU510" s="77" t="s">
        <v>9</v>
      </c>
      <c r="BV510" s="8">
        <v>12.316256718075403</v>
      </c>
      <c r="BW510" s="8">
        <v>23.857142857142858</v>
      </c>
      <c r="BX510" s="13" t="s">
        <v>290</v>
      </c>
      <c r="BY510" s="77" t="s">
        <v>169</v>
      </c>
      <c r="BZ510" s="8">
        <v>12.303933244201893</v>
      </c>
      <c r="CA510" s="8">
        <v>11</v>
      </c>
      <c r="CB510" s="8"/>
      <c r="CC510" s="59" t="s">
        <v>4929</v>
      </c>
      <c r="CD510" s="59" t="s">
        <v>4930</v>
      </c>
      <c r="CE510" s="555">
        <v>116.18869202908125</v>
      </c>
      <c r="CF510" s="555">
        <v>105.06076846450881</v>
      </c>
      <c r="CG510" s="555" t="s">
        <v>4927</v>
      </c>
      <c r="CH510" s="555" t="s">
        <v>4928</v>
      </c>
      <c r="CI510" s="408">
        <v>238.98037813812564</v>
      </c>
      <c r="CJ510" s="408">
        <v>221.88512256192169</v>
      </c>
      <c r="CK510" s="555" t="s">
        <v>4926</v>
      </c>
      <c r="CL510" s="59"/>
      <c r="CM510" s="8">
        <v>291.96696815808014</v>
      </c>
      <c r="CN510" s="8">
        <v>236.59572881974549</v>
      </c>
    </row>
    <row r="511" spans="1:92" x14ac:dyDescent="0.45">
      <c r="A511" s="9">
        <v>471</v>
      </c>
      <c r="B511" s="9" t="s">
        <v>307</v>
      </c>
      <c r="C511" s="247" t="s">
        <v>1799</v>
      </c>
      <c r="D511" s="63"/>
      <c r="E511" s="56" t="s">
        <v>1922</v>
      </c>
      <c r="F511" s="247" t="s">
        <v>1799</v>
      </c>
      <c r="G511" s="224"/>
      <c r="H511" s="9"/>
      <c r="I511" s="60">
        <v>199.94590252935973</v>
      </c>
      <c r="J511" s="60">
        <v>173.86600219944324</v>
      </c>
      <c r="K511" s="60">
        <v>140.67340177954952</v>
      </c>
      <c r="L511" s="47">
        <v>3126.9852854854653</v>
      </c>
      <c r="M511" s="47">
        <v>2881.1073766618711</v>
      </c>
      <c r="N511" s="47">
        <v>2698.4000103162684</v>
      </c>
      <c r="O511" s="59">
        <v>20.735961568283333</v>
      </c>
      <c r="P511" s="59">
        <v>473.75258560419184</v>
      </c>
      <c r="Q511" s="59">
        <v>298.91951738383102</v>
      </c>
      <c r="R511" s="58"/>
      <c r="S511" s="72" t="s">
        <v>240</v>
      </c>
      <c r="T511" s="8">
        <v>15.396104982113901</v>
      </c>
      <c r="U511" s="72" t="s">
        <v>109</v>
      </c>
      <c r="V511" s="8">
        <v>14.440837946401759</v>
      </c>
      <c r="W511" s="72" t="s">
        <v>240</v>
      </c>
      <c r="X511" s="8">
        <v>10</v>
      </c>
      <c r="Y511" s="247" t="s">
        <v>3570</v>
      </c>
      <c r="Z511" s="8">
        <v>108.97078736585425</v>
      </c>
      <c r="AA511" s="247" t="s">
        <v>306</v>
      </c>
      <c r="AB511" s="8">
        <v>40.359550876242309</v>
      </c>
      <c r="AC511" s="72" t="s">
        <v>109</v>
      </c>
      <c r="AD511" s="72" t="s">
        <v>306</v>
      </c>
      <c r="AE511" s="8">
        <v>22.846907004728422</v>
      </c>
      <c r="AF511" s="8">
        <v>8.3250000000000011</v>
      </c>
      <c r="AG511" s="247" t="s">
        <v>240</v>
      </c>
      <c r="AH511" s="247" t="s">
        <v>306</v>
      </c>
      <c r="AI511" s="8">
        <v>22.483275946925822</v>
      </c>
      <c r="AJ511" s="8">
        <v>7.7</v>
      </c>
      <c r="AK511" s="72" t="s">
        <v>109</v>
      </c>
      <c r="AL511" s="72" t="s">
        <v>189</v>
      </c>
      <c r="AM511" s="8">
        <v>21.310980483402144</v>
      </c>
      <c r="AN511" s="8">
        <v>8.9250000000000007</v>
      </c>
      <c r="AO511" s="72" t="s">
        <v>240</v>
      </c>
      <c r="AP511" s="247" t="s">
        <v>189</v>
      </c>
      <c r="AQ511" s="8">
        <v>20.857978890521544</v>
      </c>
      <c r="AR511" s="8">
        <v>8.3000000000000007</v>
      </c>
      <c r="AS511" s="72" t="s">
        <v>109</v>
      </c>
      <c r="AT511" s="13" t="s">
        <v>1553</v>
      </c>
      <c r="AU511" s="8">
        <v>20.200043353281146</v>
      </c>
      <c r="AV511" s="8">
        <v>8.5250000000000004</v>
      </c>
      <c r="AW511" s="58"/>
      <c r="AX511" s="72" t="s">
        <v>240</v>
      </c>
      <c r="AY511" s="8">
        <v>15.036202357561054</v>
      </c>
      <c r="AZ511" s="72" t="s">
        <v>109</v>
      </c>
      <c r="BA511" s="8">
        <v>5.958523139051521</v>
      </c>
      <c r="BB511" s="247" t="s">
        <v>240</v>
      </c>
      <c r="BC511" s="8">
        <v>3.3333333333333002</v>
      </c>
      <c r="BD511" s="72" t="s">
        <v>5574</v>
      </c>
      <c r="BE511" s="8">
        <v>141.36202357561052</v>
      </c>
      <c r="BF511" s="247" t="s">
        <v>306</v>
      </c>
      <c r="BG511" s="8">
        <v>3.1413783016802337</v>
      </c>
      <c r="BH511" s="247" t="s">
        <v>240</v>
      </c>
      <c r="BI511" s="247" t="s">
        <v>306</v>
      </c>
      <c r="BJ511" s="8">
        <v>14.415512702388639</v>
      </c>
      <c r="BK511" s="8">
        <v>14.5</v>
      </c>
      <c r="BL511" s="247" t="s">
        <v>109</v>
      </c>
      <c r="BM511" s="247" t="s">
        <v>306</v>
      </c>
      <c r="BN511" s="8">
        <v>13.08502316202831</v>
      </c>
      <c r="BO511" s="8">
        <v>19</v>
      </c>
      <c r="BP511" s="247" t="s">
        <v>240</v>
      </c>
      <c r="BQ511" s="72" t="s">
        <v>189</v>
      </c>
      <c r="BR511" s="8">
        <v>12.803493516696932</v>
      </c>
      <c r="BS511" s="8">
        <v>17.5</v>
      </c>
      <c r="BT511" s="72" t="s">
        <v>109</v>
      </c>
      <c r="BU511" s="247" t="s">
        <v>189</v>
      </c>
      <c r="BV511" s="8">
        <v>11.845631853684521</v>
      </c>
      <c r="BW511" s="8">
        <v>23</v>
      </c>
      <c r="BX511" s="72" t="s">
        <v>240</v>
      </c>
      <c r="BY511" s="62" t="s">
        <v>1553</v>
      </c>
      <c r="BZ511" s="8">
        <v>11.466712339786357</v>
      </c>
      <c r="CA511" s="8">
        <v>17.5</v>
      </c>
      <c r="CB511" s="8"/>
      <c r="CC511" s="59" t="s">
        <v>4934</v>
      </c>
      <c r="CD511" s="59" t="s">
        <v>4935</v>
      </c>
      <c r="CE511" s="555">
        <v>108.0906280862992</v>
      </c>
      <c r="CF511" s="555">
        <v>97.867824440745167</v>
      </c>
      <c r="CG511" s="555" t="s">
        <v>4932</v>
      </c>
      <c r="CH511" s="555" t="s">
        <v>4933</v>
      </c>
      <c r="CI511" s="408">
        <v>223.80958673341962</v>
      </c>
      <c r="CJ511" s="408">
        <v>205.26833531779621</v>
      </c>
      <c r="CK511" s="555" t="s">
        <v>4931</v>
      </c>
      <c r="CL511" s="59"/>
      <c r="CM511" s="8">
        <v>298.91951738383102</v>
      </c>
      <c r="CN511" s="8">
        <v>242.41056313093341</v>
      </c>
    </row>
    <row r="512" spans="1:92" x14ac:dyDescent="0.45">
      <c r="A512" s="9">
        <v>472</v>
      </c>
      <c r="B512" s="9" t="s">
        <v>163</v>
      </c>
      <c r="C512" s="78" t="s">
        <v>1851</v>
      </c>
      <c r="D512" s="247" t="s">
        <v>1799</v>
      </c>
      <c r="E512" s="244" t="s">
        <v>1805</v>
      </c>
      <c r="F512" s="56" t="s">
        <v>1997</v>
      </c>
      <c r="G512" s="78" t="s">
        <v>1793</v>
      </c>
      <c r="H512" s="9"/>
      <c r="I512" s="60">
        <v>158.06000199949386</v>
      </c>
      <c r="J512" s="60">
        <v>187.30110236940021</v>
      </c>
      <c r="K512" s="60">
        <v>154.89880195950397</v>
      </c>
      <c r="L512" s="47">
        <v>2692.2549195148267</v>
      </c>
      <c r="M512" s="47">
        <v>2760.1980849347933</v>
      </c>
      <c r="N512" s="47">
        <v>2815.7851034642358</v>
      </c>
      <c r="O512" s="59">
        <v>24.294064670979644</v>
      </c>
      <c r="P512" s="59">
        <v>446.34667942723479</v>
      </c>
      <c r="Q512" s="59">
        <v>279.67656422389052</v>
      </c>
      <c r="R512" s="58"/>
      <c r="S512" s="14" t="s">
        <v>1491</v>
      </c>
      <c r="T512" s="8">
        <v>8.5868800959757046</v>
      </c>
      <c r="U512" s="14" t="s">
        <v>1491</v>
      </c>
      <c r="V512" s="8">
        <v>10.73360011996963</v>
      </c>
      <c r="W512" s="67" t="s">
        <v>27</v>
      </c>
      <c r="X512" s="8">
        <v>15</v>
      </c>
      <c r="Y512" s="78" t="s">
        <v>79</v>
      </c>
      <c r="Z512" s="8">
        <v>133.77040167957483</v>
      </c>
      <c r="AA512" s="78" t="s">
        <v>79</v>
      </c>
      <c r="AB512" s="8">
        <v>37.158444910993005</v>
      </c>
      <c r="AC512" s="67" t="s">
        <v>27</v>
      </c>
      <c r="AD512" s="69" t="s">
        <v>79</v>
      </c>
      <c r="AE512" s="8">
        <v>18.372663672062092</v>
      </c>
      <c r="AF512" s="8">
        <v>10.4</v>
      </c>
      <c r="AG512" s="243" t="s">
        <v>1491</v>
      </c>
      <c r="AH512" s="78" t="s">
        <v>79</v>
      </c>
      <c r="AI512" s="8">
        <v>17.940375972066914</v>
      </c>
      <c r="AJ512" s="8">
        <v>13.200000000000001</v>
      </c>
      <c r="AK512" s="14" t="s">
        <v>1491</v>
      </c>
      <c r="AL512" s="14" t="s">
        <v>203</v>
      </c>
      <c r="AM512" s="8">
        <v>15.842559581581911</v>
      </c>
      <c r="AN512" s="8">
        <v>5.3629629629629632</v>
      </c>
      <c r="AO512" s="67" t="s">
        <v>27</v>
      </c>
      <c r="AP512" s="243" t="s">
        <v>203</v>
      </c>
      <c r="AQ512" s="8">
        <v>15.552480948031663</v>
      </c>
      <c r="AR512" s="8">
        <v>4.6222222222222227</v>
      </c>
      <c r="AS512" s="14" t="s">
        <v>1491</v>
      </c>
      <c r="AT512" s="65" t="s">
        <v>1477</v>
      </c>
      <c r="AU512" s="8">
        <v>14.007123551607989</v>
      </c>
      <c r="AV512" s="8">
        <v>5.1629629629629639</v>
      </c>
      <c r="AW512" s="58"/>
      <c r="AX512" s="14" t="s">
        <v>1491</v>
      </c>
      <c r="AY512" s="8">
        <v>7.1643400779802606</v>
      </c>
      <c r="AZ512" s="14" t="s">
        <v>1491</v>
      </c>
      <c r="BA512" s="8">
        <v>3.5821700389901303</v>
      </c>
      <c r="BB512" s="245" t="s">
        <v>27</v>
      </c>
      <c r="BC512" s="8">
        <v>4</v>
      </c>
      <c r="BD512" s="69" t="s">
        <v>79</v>
      </c>
      <c r="BE512" s="8">
        <v>148.94416187152626</v>
      </c>
      <c r="BF512" s="78" t="s">
        <v>79</v>
      </c>
      <c r="BG512" s="8">
        <v>2.291448644177327</v>
      </c>
      <c r="BH512" s="245" t="s">
        <v>27</v>
      </c>
      <c r="BI512" s="78" t="s">
        <v>79</v>
      </c>
      <c r="BJ512" s="8">
        <v>11.512135495299672</v>
      </c>
      <c r="BK512" s="8">
        <v>17.25</v>
      </c>
      <c r="BL512" s="243" t="s">
        <v>1491</v>
      </c>
      <c r="BM512" s="78" t="s">
        <v>79</v>
      </c>
      <c r="BN512" s="8">
        <v>11.009425096127012</v>
      </c>
      <c r="BO512" s="8">
        <v>19.571428571428573</v>
      </c>
      <c r="BP512" s="245" t="s">
        <v>27</v>
      </c>
      <c r="BQ512" s="14" t="s">
        <v>203</v>
      </c>
      <c r="BR512" s="8">
        <v>8.4223686653231713</v>
      </c>
      <c r="BS512" s="8">
        <v>12.25</v>
      </c>
      <c r="BT512" s="14" t="s">
        <v>1491</v>
      </c>
      <c r="BU512" s="243" t="s">
        <v>203</v>
      </c>
      <c r="BV512" s="8">
        <v>8.2891699949854836</v>
      </c>
      <c r="BW512" s="8">
        <v>13.857142857142858</v>
      </c>
      <c r="BX512" s="67" t="s">
        <v>27</v>
      </c>
      <c r="BY512" s="74" t="s">
        <v>1477</v>
      </c>
      <c r="BZ512" s="8">
        <v>8.1127000899772241</v>
      </c>
      <c r="CA512" s="8">
        <v>9.75</v>
      </c>
      <c r="CB512" s="8"/>
      <c r="CC512" s="59" t="s">
        <v>4940</v>
      </c>
      <c r="CD512" s="59" t="s">
        <v>4941</v>
      </c>
      <c r="CE512" s="555">
        <v>129.25118841313932</v>
      </c>
      <c r="CF512" s="555">
        <v>116.70825138630235</v>
      </c>
      <c r="CG512" s="555" t="s">
        <v>4938</v>
      </c>
      <c r="CH512" s="555" t="s">
        <v>4939</v>
      </c>
      <c r="CI512" s="408">
        <v>261.79978925518674</v>
      </c>
      <c r="CJ512" s="408">
        <v>228.88839629767421</v>
      </c>
      <c r="CK512" s="555" t="s">
        <v>4936</v>
      </c>
      <c r="CL512" s="59" t="s">
        <v>4937</v>
      </c>
      <c r="CM512" s="8">
        <v>279.67656422389052</v>
      </c>
      <c r="CN512" s="8">
        <v>228.88839629767421</v>
      </c>
    </row>
    <row r="513" spans="1:92" x14ac:dyDescent="0.45">
      <c r="A513" s="9">
        <v>473</v>
      </c>
      <c r="B513" s="9" t="s">
        <v>308</v>
      </c>
      <c r="C513" s="78" t="s">
        <v>1856</v>
      </c>
      <c r="D513" s="63"/>
      <c r="E513" s="56" t="s">
        <v>2005</v>
      </c>
      <c r="F513" s="61" t="s">
        <v>1801</v>
      </c>
      <c r="G513" s="246" t="s">
        <v>1804</v>
      </c>
      <c r="H513" s="9"/>
      <c r="I513" s="60">
        <v>207.05860261933697</v>
      </c>
      <c r="J513" s="60">
        <v>127.23830160959255</v>
      </c>
      <c r="K513" s="60">
        <v>203.10710256934962</v>
      </c>
      <c r="L513" s="47">
        <v>3328.6241967208434</v>
      </c>
      <c r="M513" s="47">
        <v>3059.3148067943657</v>
      </c>
      <c r="N513" s="47">
        <v>2859.6421573331172</v>
      </c>
      <c r="O513" s="59">
        <v>22.913855206893981</v>
      </c>
      <c r="P513" s="59">
        <v>564.31101366397945</v>
      </c>
      <c r="Q513" s="59">
        <v>352.25408592948577</v>
      </c>
      <c r="R513" s="58"/>
      <c r="S513" s="69" t="s">
        <v>80</v>
      </c>
      <c r="T513" s="8">
        <v>23.36232908288839</v>
      </c>
      <c r="U513" s="69" t="s">
        <v>80</v>
      </c>
      <c r="V513" s="8">
        <v>16.687377916348851</v>
      </c>
      <c r="W513" s="72" t="s">
        <v>59</v>
      </c>
      <c r="X513" s="8">
        <v>15</v>
      </c>
      <c r="Y513" s="247" t="s">
        <v>306</v>
      </c>
      <c r="Z513" s="8">
        <v>112.81164541444195</v>
      </c>
      <c r="AA513" s="54" t="s">
        <v>87</v>
      </c>
      <c r="AB513" s="8">
        <v>45.44752230855152</v>
      </c>
      <c r="AC513" s="69" t="s">
        <v>80</v>
      </c>
      <c r="AD513" s="72" t="s">
        <v>306</v>
      </c>
      <c r="AE513" s="8">
        <v>24.627501944509014</v>
      </c>
      <c r="AF513" s="8">
        <v>8.5333333333333332</v>
      </c>
      <c r="AG513" s="247" t="s">
        <v>59</v>
      </c>
      <c r="AH513" s="247" t="s">
        <v>306</v>
      </c>
      <c r="AI513" s="8">
        <v>23.368841612502052</v>
      </c>
      <c r="AJ513" s="8">
        <v>6.0333333333333332</v>
      </c>
      <c r="AK513" s="69" t="s">
        <v>80</v>
      </c>
      <c r="AL513" s="69" t="s">
        <v>1490</v>
      </c>
      <c r="AM513" s="8">
        <v>21.185482189569644</v>
      </c>
      <c r="AN513" s="8">
        <v>9.3333333333333339</v>
      </c>
      <c r="AO513" s="69" t="s">
        <v>80</v>
      </c>
      <c r="AP513" s="54" t="s">
        <v>87</v>
      </c>
      <c r="AQ513" s="8">
        <v>21.126863292326444</v>
      </c>
      <c r="AR513" s="8">
        <v>14.899999999999999</v>
      </c>
      <c r="AS513" s="72" t="s">
        <v>59</v>
      </c>
      <c r="AT513" s="69" t="s">
        <v>1490</v>
      </c>
      <c r="AU513" s="8">
        <v>18.814901693405194</v>
      </c>
      <c r="AV513" s="8">
        <v>6.8333333333333339</v>
      </c>
      <c r="AW513" s="58"/>
      <c r="AX513" s="69" t="s">
        <v>80</v>
      </c>
      <c r="AY513" s="8">
        <v>18.765628104739111</v>
      </c>
      <c r="AZ513" s="69" t="s">
        <v>80</v>
      </c>
      <c r="BA513" s="8">
        <v>6.2552093682463701</v>
      </c>
      <c r="BB513" s="247" t="s">
        <v>59</v>
      </c>
      <c r="BC513" s="8">
        <v>4</v>
      </c>
      <c r="BD513" s="72" t="s">
        <v>306</v>
      </c>
      <c r="BE513" s="8">
        <v>146.35513903877455</v>
      </c>
      <c r="BF513" s="247" t="s">
        <v>306</v>
      </c>
      <c r="BG513" s="8">
        <v>3.2523364230838792</v>
      </c>
      <c r="BH513" s="247" t="s">
        <v>59</v>
      </c>
      <c r="BI513" s="247" t="s">
        <v>306</v>
      </c>
      <c r="BJ513" s="8">
        <v>15.372973371303525</v>
      </c>
      <c r="BK513" s="8">
        <v>12.25</v>
      </c>
      <c r="BL513" s="78" t="s">
        <v>80</v>
      </c>
      <c r="BM513" s="247" t="s">
        <v>306</v>
      </c>
      <c r="BN513" s="8">
        <v>14.092967671492703</v>
      </c>
      <c r="BO513" s="8">
        <v>17.875</v>
      </c>
      <c r="BP513" s="247" t="s">
        <v>59</v>
      </c>
      <c r="BQ513" s="50" t="s">
        <v>87</v>
      </c>
      <c r="BR513" s="8">
        <v>12.669638099282496</v>
      </c>
      <c r="BS513" s="8">
        <v>14.75</v>
      </c>
      <c r="BT513" s="69" t="s">
        <v>80</v>
      </c>
      <c r="BU513" s="54" t="s">
        <v>87</v>
      </c>
      <c r="BV513" s="8">
        <v>12.235920690064761</v>
      </c>
      <c r="BW513" s="8">
        <v>21.625</v>
      </c>
      <c r="BX513" s="72" t="s">
        <v>59</v>
      </c>
      <c r="BY513" s="78" t="s">
        <v>1490</v>
      </c>
      <c r="BZ513" s="8">
        <v>11.634767565461944</v>
      </c>
      <c r="CA513" s="8">
        <v>16</v>
      </c>
      <c r="CB513" s="8"/>
      <c r="CC513" s="59" t="s">
        <v>4945</v>
      </c>
      <c r="CD513" s="59" t="s">
        <v>4946</v>
      </c>
      <c r="CE513" s="555">
        <v>114.78567212710703</v>
      </c>
      <c r="CF513" s="555">
        <v>103.79081756876225</v>
      </c>
      <c r="CG513" s="555" t="s">
        <v>4943</v>
      </c>
      <c r="CH513" s="555" t="s">
        <v>4944</v>
      </c>
      <c r="CI513" s="408">
        <v>239.9810775850236</v>
      </c>
      <c r="CJ513" s="408">
        <v>220.87894912952183</v>
      </c>
      <c r="CK513" s="555" t="s">
        <v>4942</v>
      </c>
      <c r="CL513" s="59"/>
      <c r="CM513" s="8">
        <v>352.25408592948577</v>
      </c>
      <c r="CN513" s="8">
        <v>286.96852080062553</v>
      </c>
    </row>
    <row r="514" spans="1:92" x14ac:dyDescent="0.45">
      <c r="A514" s="9">
        <v>474</v>
      </c>
      <c r="B514" s="9" t="s">
        <v>497</v>
      </c>
      <c r="C514" s="62" t="s">
        <v>1790</v>
      </c>
      <c r="D514" s="63"/>
      <c r="E514" s="56" t="s">
        <v>1798</v>
      </c>
      <c r="F514" s="75"/>
      <c r="G514" s="75" t="s">
        <v>1789</v>
      </c>
      <c r="H514" s="9"/>
      <c r="I514" s="60">
        <v>220.49370278929393</v>
      </c>
      <c r="J514" s="60">
        <v>130.39950164958245</v>
      </c>
      <c r="K514" s="60">
        <v>168.33390212946097</v>
      </c>
      <c r="L514" s="47">
        <v>3266.7804806219824</v>
      </c>
      <c r="M514" s="47">
        <v>2861.2939427991455</v>
      </c>
      <c r="N514" s="47">
        <v>2573.4545011479631</v>
      </c>
      <c r="O514" s="59">
        <v>19.379976941922727</v>
      </c>
      <c r="P514" s="59">
        <v>520.28638051708765</v>
      </c>
      <c r="Q514" s="59">
        <v>344.8441705719066</v>
      </c>
      <c r="R514" s="58"/>
      <c r="S514" s="69" t="s">
        <v>5479</v>
      </c>
      <c r="T514" s="8">
        <v>17.537027709197044</v>
      </c>
      <c r="U514" s="69" t="s">
        <v>5479</v>
      </c>
      <c r="V514" s="8">
        <v>11.691351806131363</v>
      </c>
      <c r="W514" s="13" t="s">
        <v>1539</v>
      </c>
      <c r="X514" s="8">
        <v>20</v>
      </c>
      <c r="Y514" s="77" t="s">
        <v>3569</v>
      </c>
      <c r="Z514" s="8">
        <v>199.44433251036455</v>
      </c>
      <c r="AA514" s="62" t="s">
        <v>52</v>
      </c>
      <c r="AB514" s="8">
        <v>67.576682265359608</v>
      </c>
      <c r="AC514" s="13" t="s">
        <v>1539</v>
      </c>
      <c r="AD514" s="13" t="s">
        <v>112</v>
      </c>
      <c r="AE514" s="8">
        <v>26.84659440391826</v>
      </c>
      <c r="AF514" s="8">
        <v>8.9</v>
      </c>
      <c r="AG514" s="62" t="s">
        <v>1539</v>
      </c>
      <c r="AH514" s="62" t="s">
        <v>52</v>
      </c>
      <c r="AI514" s="8">
        <v>25.440432352514257</v>
      </c>
      <c r="AJ514" s="8">
        <v>2.3666666666666667</v>
      </c>
      <c r="AK514" s="13" t="s">
        <v>1539</v>
      </c>
      <c r="AL514" s="70" t="s">
        <v>9</v>
      </c>
      <c r="AM514" s="8">
        <v>23.893469019487252</v>
      </c>
      <c r="AN514" s="8">
        <v>10</v>
      </c>
      <c r="AO514" s="49" t="s">
        <v>74</v>
      </c>
      <c r="AP514" s="62" t="s">
        <v>112</v>
      </c>
      <c r="AQ514" s="8">
        <v>23.320223416640598</v>
      </c>
      <c r="AR514" s="8">
        <v>11.5</v>
      </c>
      <c r="AS514" s="69" t="s">
        <v>1504</v>
      </c>
      <c r="AT514" s="13" t="s">
        <v>112</v>
      </c>
      <c r="AU514" s="8">
        <v>22.531715138093976</v>
      </c>
      <c r="AV514" s="8">
        <v>14.3</v>
      </c>
      <c r="AW514" s="58"/>
      <c r="AX514" s="69" t="s">
        <v>5479</v>
      </c>
      <c r="AY514" s="8">
        <v>13.898881613173696</v>
      </c>
      <c r="AZ514" s="69" t="s">
        <v>5575</v>
      </c>
      <c r="BA514" s="8">
        <v>4.6329605377245651</v>
      </c>
      <c r="BB514" s="62" t="s">
        <v>1539</v>
      </c>
      <c r="BC514" s="8">
        <v>5</v>
      </c>
      <c r="BD514" s="13" t="s">
        <v>112</v>
      </c>
      <c r="BE514" s="8">
        <v>258.97763226347394</v>
      </c>
      <c r="BF514" s="62" t="s">
        <v>112</v>
      </c>
      <c r="BG514" s="8">
        <v>3.2372204032934242</v>
      </c>
      <c r="BH514" s="62" t="s">
        <v>1539</v>
      </c>
      <c r="BI514" s="62" t="s">
        <v>112</v>
      </c>
      <c r="BJ514" s="8">
        <v>17.793838021857518</v>
      </c>
      <c r="BK514" s="8">
        <v>17</v>
      </c>
      <c r="BL514" s="62" t="s">
        <v>1539</v>
      </c>
      <c r="BM514" s="62" t="s">
        <v>52</v>
      </c>
      <c r="BN514" s="8">
        <v>17.510568464862331</v>
      </c>
      <c r="BO514" s="8">
        <v>15</v>
      </c>
      <c r="BP514" s="62" t="s">
        <v>1539</v>
      </c>
      <c r="BQ514" s="70" t="s">
        <v>9</v>
      </c>
      <c r="BR514" s="8">
        <v>15.264645548686204</v>
      </c>
      <c r="BS514" s="8">
        <v>17</v>
      </c>
      <c r="BT514" s="13" t="s">
        <v>1539</v>
      </c>
      <c r="BU514" s="246" t="s">
        <v>1469</v>
      </c>
      <c r="BV514" s="8">
        <v>15.264645548686204</v>
      </c>
      <c r="BW514" s="8">
        <v>17</v>
      </c>
      <c r="BX514" s="13" t="s">
        <v>1539</v>
      </c>
      <c r="BY514" s="247" t="s">
        <v>132</v>
      </c>
      <c r="BZ514" s="8">
        <v>14.257183880206298</v>
      </c>
      <c r="CA514" s="8">
        <v>16</v>
      </c>
      <c r="CB514" s="8"/>
      <c r="CC514" s="59" t="s">
        <v>4950</v>
      </c>
      <c r="CD514" s="59" t="s">
        <v>4951</v>
      </c>
      <c r="CE514" s="555">
        <v>117.09763991658315</v>
      </c>
      <c r="CF514" s="555">
        <v>105.67730771727243</v>
      </c>
      <c r="CG514" s="555" t="s">
        <v>4948</v>
      </c>
      <c r="CH514" s="555" t="s">
        <v>4949</v>
      </c>
      <c r="CI514" s="408">
        <v>241.22554346060573</v>
      </c>
      <c r="CJ514" s="408">
        <v>221.44851521292279</v>
      </c>
      <c r="CK514" s="555" t="s">
        <v>4947</v>
      </c>
      <c r="CL514" s="59"/>
      <c r="CM514" s="8">
        <v>344.8441705719066</v>
      </c>
      <c r="CN514" s="8">
        <v>279.25971648996881</v>
      </c>
    </row>
    <row r="515" spans="1:92" x14ac:dyDescent="0.45">
      <c r="A515" s="9">
        <v>475</v>
      </c>
      <c r="B515" s="9" t="s">
        <v>235</v>
      </c>
      <c r="C515" s="56" t="s">
        <v>1871</v>
      </c>
      <c r="D515" s="63"/>
      <c r="E515" s="243" t="s">
        <v>2029</v>
      </c>
      <c r="F515" s="56" t="s">
        <v>1894</v>
      </c>
      <c r="G515" s="224"/>
      <c r="H515" s="9"/>
      <c r="I515" s="60">
        <v>199.15560251936228</v>
      </c>
      <c r="J515" s="60">
        <v>165.96300209946855</v>
      </c>
      <c r="K515" s="60">
        <v>145.41520183953435</v>
      </c>
      <c r="L515" s="47">
        <v>3093.877217991886</v>
      </c>
      <c r="M515" s="47">
        <v>2848.0159283124513</v>
      </c>
      <c r="N515" s="47">
        <v>2665.4705308397702</v>
      </c>
      <c r="O515" s="59">
        <v>20.639278657291374</v>
      </c>
      <c r="P515" s="59">
        <v>486.05399657532803</v>
      </c>
      <c r="Q515" s="59">
        <v>326.74066802289786</v>
      </c>
      <c r="R515" s="58"/>
      <c r="S515" s="55" t="s">
        <v>101</v>
      </c>
      <c r="T515" s="8">
        <v>24.898672302323472</v>
      </c>
      <c r="U515" s="55" t="s">
        <v>101</v>
      </c>
      <c r="V515" s="8">
        <v>15.561670188952169</v>
      </c>
      <c r="W515" s="53" t="s">
        <v>140</v>
      </c>
      <c r="X515" s="8">
        <v>10</v>
      </c>
      <c r="Y515" s="56" t="s">
        <v>216</v>
      </c>
      <c r="Z515" s="8">
        <v>120.49336151161737</v>
      </c>
      <c r="AA515" s="56" t="s">
        <v>216</v>
      </c>
      <c r="AB515" s="8">
        <v>52.388418048529296</v>
      </c>
      <c r="AC515" s="55" t="s">
        <v>101</v>
      </c>
      <c r="AD515" s="55" t="s">
        <v>82</v>
      </c>
      <c r="AE515" s="8">
        <v>23.549950782975476</v>
      </c>
      <c r="AF515" s="8">
        <v>8.1333333333333329</v>
      </c>
      <c r="AG515" s="56" t="s">
        <v>140</v>
      </c>
      <c r="AH515" s="224" t="s">
        <v>82</v>
      </c>
      <c r="AI515" s="8">
        <v>22.644107621743288</v>
      </c>
      <c r="AJ515" s="8">
        <v>7.8</v>
      </c>
      <c r="AK515" s="55" t="s">
        <v>101</v>
      </c>
      <c r="AL515" s="55" t="s">
        <v>1526</v>
      </c>
      <c r="AM515" s="8">
        <v>22.637428178618336</v>
      </c>
      <c r="AN515" s="8">
        <v>7.9333333333333336</v>
      </c>
      <c r="AO515" s="55" t="s">
        <v>101</v>
      </c>
      <c r="AP515" s="56" t="s">
        <v>216</v>
      </c>
      <c r="AQ515" s="8">
        <v>21.835856861324569</v>
      </c>
      <c r="AR515" s="8">
        <v>13.5</v>
      </c>
      <c r="AS515" s="53" t="s">
        <v>140</v>
      </c>
      <c r="AT515" s="55" t="s">
        <v>1526</v>
      </c>
      <c r="AU515" s="8">
        <v>21.667724118215247</v>
      </c>
      <c r="AV515" s="8">
        <v>7.6000000000000005</v>
      </c>
      <c r="AW515" s="58"/>
      <c r="AX515" s="55" t="s">
        <v>101</v>
      </c>
      <c r="AY515" s="8">
        <v>25.854619194416411</v>
      </c>
      <c r="AZ515" s="12" t="s">
        <v>161</v>
      </c>
      <c r="BA515" s="8">
        <v>7.2373942206712263</v>
      </c>
      <c r="BB515" s="224" t="s">
        <v>101</v>
      </c>
      <c r="BC515" s="8">
        <v>3</v>
      </c>
      <c r="BD515" s="13" t="s">
        <v>52</v>
      </c>
      <c r="BE515" s="8">
        <v>169.28648412886113</v>
      </c>
      <c r="BF515" s="56" t="s">
        <v>216</v>
      </c>
      <c r="BG515" s="8">
        <v>3.4742526658911688</v>
      </c>
      <c r="BH515" s="224" t="s">
        <v>101</v>
      </c>
      <c r="BI515" s="56" t="s">
        <v>216</v>
      </c>
      <c r="BJ515" s="8">
        <v>15.831011996510258</v>
      </c>
      <c r="BK515" s="8">
        <v>16</v>
      </c>
      <c r="BL515" s="63" t="s">
        <v>161</v>
      </c>
      <c r="BM515" s="56" t="s">
        <v>216</v>
      </c>
      <c r="BN515" s="8">
        <v>13.582244252349156</v>
      </c>
      <c r="BO515" s="8">
        <v>23.5</v>
      </c>
      <c r="BP515" s="224" t="s">
        <v>101</v>
      </c>
      <c r="BQ515" s="55" t="s">
        <v>82</v>
      </c>
      <c r="BR515" s="8">
        <v>13.412460566017288</v>
      </c>
      <c r="BS515" s="8">
        <v>19.333333333333332</v>
      </c>
      <c r="BT515" s="55" t="s">
        <v>101</v>
      </c>
      <c r="BU515" s="224" t="s">
        <v>1526</v>
      </c>
      <c r="BV515" s="8">
        <v>13.188717506536817</v>
      </c>
      <c r="BW515" s="8">
        <v>17.666666666666668</v>
      </c>
      <c r="BX515" s="55" t="s">
        <v>101</v>
      </c>
      <c r="BY515" s="77" t="s">
        <v>169</v>
      </c>
      <c r="BZ515" s="8">
        <v>13.186192510265082</v>
      </c>
      <c r="CA515" s="8">
        <v>12.666666666666666</v>
      </c>
      <c r="CB515" s="8"/>
      <c r="CC515" s="59" t="s">
        <v>4953</v>
      </c>
      <c r="CD515" s="59" t="s">
        <v>4558</v>
      </c>
      <c r="CE515" s="555">
        <v>119.17447868162205</v>
      </c>
      <c r="CF515" s="555">
        <v>107.71054115657577</v>
      </c>
      <c r="CG515" s="555" t="s">
        <v>4952</v>
      </c>
      <c r="CH515" s="555" t="s">
        <v>4556</v>
      </c>
      <c r="CI515" s="408">
        <v>247.3540026536443</v>
      </c>
      <c r="CJ515" s="408">
        <v>228.77600828850387</v>
      </c>
      <c r="CK515" s="555" t="s">
        <v>4554</v>
      </c>
      <c r="CL515" s="59"/>
      <c r="CM515" s="8">
        <v>326.74066802289786</v>
      </c>
      <c r="CN515" s="8">
        <v>264.73004512316572</v>
      </c>
    </row>
    <row r="516" spans="1:92" x14ac:dyDescent="0.45">
      <c r="A516" s="9">
        <v>476</v>
      </c>
      <c r="B516" s="9" t="s">
        <v>209</v>
      </c>
      <c r="C516" s="54" t="s">
        <v>1870</v>
      </c>
      <c r="D516" s="56" t="s">
        <v>1985</v>
      </c>
      <c r="E516" s="244" t="s">
        <v>1805</v>
      </c>
      <c r="F516" s="245" t="s">
        <v>2028</v>
      </c>
      <c r="G516" s="62" t="s">
        <v>1811</v>
      </c>
      <c r="H516" s="61" t="s">
        <v>1801</v>
      </c>
      <c r="I516" s="60">
        <v>118.5450014996204</v>
      </c>
      <c r="J516" s="60">
        <v>229.1870028992661</v>
      </c>
      <c r="K516" s="60">
        <v>134.35100169956979</v>
      </c>
      <c r="L516" s="47">
        <v>2080.1693525488727</v>
      </c>
      <c r="M516" s="47">
        <v>2370.6972381664968</v>
      </c>
      <c r="N516" s="47">
        <v>2632.0735074748159</v>
      </c>
      <c r="O516" s="59">
        <v>24.984854473781382</v>
      </c>
      <c r="P516" s="59">
        <v>344.88999683878762</v>
      </c>
      <c r="Q516" s="59">
        <v>199.74480969873224</v>
      </c>
      <c r="R516" s="58"/>
      <c r="S516" s="50" t="s">
        <v>41</v>
      </c>
      <c r="T516" s="8">
        <v>9.535240107972669</v>
      </c>
      <c r="U516" s="50" t="s">
        <v>41</v>
      </c>
      <c r="V516" s="8">
        <v>10.594711231080742</v>
      </c>
      <c r="W516" s="49" t="s">
        <v>6</v>
      </c>
      <c r="X516" s="8">
        <v>12.856999999999999</v>
      </c>
      <c r="Y516" s="54" t="s">
        <v>40</v>
      </c>
      <c r="Z516" s="8">
        <v>57.901600719817786</v>
      </c>
      <c r="AA516" s="54" t="s">
        <v>40</v>
      </c>
      <c r="AB516" s="8">
        <v>21.445037303636216</v>
      </c>
      <c r="AC516" s="50" t="s">
        <v>41</v>
      </c>
      <c r="AD516" s="50" t="s">
        <v>40</v>
      </c>
      <c r="AE516" s="8">
        <v>13.803962604653488</v>
      </c>
      <c r="AF516" s="8">
        <v>9.1285714285714299</v>
      </c>
      <c r="AG516" s="54" t="s">
        <v>41</v>
      </c>
      <c r="AH516" s="57" t="s">
        <v>208</v>
      </c>
      <c r="AI516" s="8">
        <v>13.575879865752142</v>
      </c>
      <c r="AJ516" s="8">
        <v>7.0857142857142854</v>
      </c>
      <c r="AK516" s="50" t="s">
        <v>41</v>
      </c>
      <c r="AL516" s="49" t="s">
        <v>182</v>
      </c>
      <c r="AM516" s="8">
        <v>13.051008153561128</v>
      </c>
      <c r="AN516" s="8">
        <v>8.9285714285714288</v>
      </c>
      <c r="AO516" s="49" t="s">
        <v>6</v>
      </c>
      <c r="AP516" s="54" t="s">
        <v>40</v>
      </c>
      <c r="AQ516" s="8">
        <v>12.629543148866622</v>
      </c>
      <c r="AR516" s="8">
        <v>6.5888888888888886</v>
      </c>
      <c r="AS516" s="49" t="s">
        <v>6</v>
      </c>
      <c r="AT516" s="51" t="s">
        <v>208</v>
      </c>
      <c r="AU516" s="8">
        <v>12.547632702641184</v>
      </c>
      <c r="AV516" s="8">
        <v>5.3925925925925924</v>
      </c>
      <c r="AW516" s="58"/>
      <c r="AX516" s="50" t="s">
        <v>41</v>
      </c>
      <c r="AY516" s="8">
        <v>8.3972080935763138</v>
      </c>
      <c r="AZ516" s="50" t="s">
        <v>41</v>
      </c>
      <c r="BA516" s="8">
        <v>4.1986040467881569</v>
      </c>
      <c r="BB516" s="246" t="s">
        <v>6</v>
      </c>
      <c r="BC516" s="8">
        <v>4</v>
      </c>
      <c r="BD516" s="50" t="s">
        <v>40</v>
      </c>
      <c r="BE516" s="8">
        <v>74.972080935763131</v>
      </c>
      <c r="BF516" s="54" t="s">
        <v>40</v>
      </c>
      <c r="BG516" s="8">
        <v>1.6660462430169585</v>
      </c>
      <c r="BH516" s="246" t="s">
        <v>6</v>
      </c>
      <c r="BI516" s="54" t="s">
        <v>40</v>
      </c>
      <c r="BJ516" s="8">
        <v>7.9946357065373563</v>
      </c>
      <c r="BK516" s="8">
        <v>12.25</v>
      </c>
      <c r="BL516" s="54" t="s">
        <v>41</v>
      </c>
      <c r="BM516" s="54" t="s">
        <v>40</v>
      </c>
      <c r="BN516" s="8">
        <v>7.9235238830499979</v>
      </c>
      <c r="BO516" s="8">
        <v>19</v>
      </c>
      <c r="BP516" s="54" t="s">
        <v>41</v>
      </c>
      <c r="BQ516" s="51" t="s">
        <v>208</v>
      </c>
      <c r="BR516" s="8">
        <v>7.4368654558410299</v>
      </c>
      <c r="BS516" s="8">
        <v>19</v>
      </c>
      <c r="BT516" s="49" t="s">
        <v>6</v>
      </c>
      <c r="BU516" s="57" t="s">
        <v>208</v>
      </c>
      <c r="BV516" s="8">
        <v>7.2398185541316096</v>
      </c>
      <c r="BW516" s="8">
        <v>12.25</v>
      </c>
      <c r="BX516" s="50" t="s">
        <v>41</v>
      </c>
      <c r="BY516" s="246" t="s">
        <v>182</v>
      </c>
      <c r="BZ516" s="8">
        <v>7.0747006481137991</v>
      </c>
      <c r="CA516" s="8">
        <v>23</v>
      </c>
      <c r="CB516" s="8"/>
      <c r="CC516" s="59" t="s">
        <v>4954</v>
      </c>
      <c r="CD516" s="59" t="s">
        <v>4955</v>
      </c>
      <c r="CE516" s="555">
        <v>133.53586971980474</v>
      </c>
      <c r="CF516" s="555">
        <v>119.57511171202063</v>
      </c>
      <c r="CG516" s="555" t="s">
        <v>5745</v>
      </c>
      <c r="CH516" s="555"/>
      <c r="CI516" s="408">
        <v>199.74480969873224</v>
      </c>
      <c r="CJ516" s="408">
        <v>157.89507981161137</v>
      </c>
      <c r="CK516" s="7"/>
      <c r="CL516" s="8"/>
      <c r="CM516" s="8"/>
      <c r="CN516" s="8"/>
    </row>
    <row r="517" spans="1:92" x14ac:dyDescent="0.45">
      <c r="A517" s="9">
        <v>477</v>
      </c>
      <c r="B517" s="9" t="s">
        <v>83</v>
      </c>
      <c r="C517" s="75" t="s">
        <v>1789</v>
      </c>
      <c r="D517" s="63"/>
      <c r="E517" s="75" t="s">
        <v>1868</v>
      </c>
      <c r="F517" s="61" t="s">
        <v>1810</v>
      </c>
      <c r="G517" s="62" t="s">
        <v>1994</v>
      </c>
      <c r="H517" s="9"/>
      <c r="I517" s="60">
        <v>154.10850194950652</v>
      </c>
      <c r="J517" s="60">
        <v>212.59070268931924</v>
      </c>
      <c r="K517" s="60">
        <v>113.01290142963811</v>
      </c>
      <c r="L517" s="47">
        <v>2388.706244960199</v>
      </c>
      <c r="M517" s="47">
        <v>2393.3116825564634</v>
      </c>
      <c r="N517" s="47">
        <v>2397.0024249130747</v>
      </c>
      <c r="O517" s="59">
        <v>19.811094832423436</v>
      </c>
      <c r="P517" s="59">
        <v>304.46115777941458</v>
      </c>
      <c r="Q517" s="59">
        <v>180.92621105153859</v>
      </c>
      <c r="R517" s="58"/>
      <c r="S517" s="66" t="s">
        <v>70</v>
      </c>
      <c r="T517" s="8">
        <v>10.246510116970391</v>
      </c>
      <c r="U517" s="66" t="s">
        <v>70</v>
      </c>
      <c r="V517" s="8">
        <v>8.5387584308086595</v>
      </c>
      <c r="W517" s="66" t="s">
        <v>276</v>
      </c>
      <c r="X517" s="8">
        <v>12.727</v>
      </c>
      <c r="Y517" s="224" t="s">
        <v>82</v>
      </c>
      <c r="Z517" s="8">
        <v>70.348825877277932</v>
      </c>
      <c r="AA517" s="62" t="s">
        <v>52</v>
      </c>
      <c r="AB517" s="8">
        <v>39.95569691594806</v>
      </c>
      <c r="AC517" s="66" t="s">
        <v>70</v>
      </c>
      <c r="AD517" s="55" t="s">
        <v>82</v>
      </c>
      <c r="AE517" s="8">
        <v>15.368214647134202</v>
      </c>
      <c r="AF517" s="8">
        <v>6.8</v>
      </c>
      <c r="AG517" s="75" t="s">
        <v>70</v>
      </c>
      <c r="AH517" s="62" t="s">
        <v>52</v>
      </c>
      <c r="AI517" s="8">
        <v>15.070993165342594</v>
      </c>
      <c r="AJ517" s="8">
        <v>3.3666666666666667</v>
      </c>
      <c r="AK517" s="66" t="s">
        <v>276</v>
      </c>
      <c r="AL517" s="55" t="s">
        <v>82</v>
      </c>
      <c r="AM517" s="8">
        <v>14.912356337162491</v>
      </c>
      <c r="AN517" s="8">
        <v>6.7285714285714286</v>
      </c>
      <c r="AO517" s="66" t="s">
        <v>276</v>
      </c>
      <c r="AP517" s="62" t="s">
        <v>52</v>
      </c>
      <c r="AQ517" s="8">
        <v>14.450633419558852</v>
      </c>
      <c r="AR517" s="8">
        <v>3.3190476190476192</v>
      </c>
      <c r="AS517" s="66" t="s">
        <v>70</v>
      </c>
      <c r="AT517" s="66" t="s">
        <v>1472</v>
      </c>
      <c r="AU517" s="8">
        <v>14.094477798726521</v>
      </c>
      <c r="AV517" s="8">
        <v>4.9666666666666668</v>
      </c>
      <c r="AW517" s="58"/>
      <c r="AX517" s="66" t="s">
        <v>70</v>
      </c>
      <c r="AY517" s="8">
        <v>8.212277891236905</v>
      </c>
      <c r="AZ517" s="66" t="s">
        <v>70</v>
      </c>
      <c r="BA517" s="8">
        <v>2.7374259637456348</v>
      </c>
      <c r="BB517" s="75" t="s">
        <v>70</v>
      </c>
      <c r="BC517" s="8">
        <v>3.6666666666666998</v>
      </c>
      <c r="BD517" s="13" t="s">
        <v>52</v>
      </c>
      <c r="BE517" s="8">
        <v>131.22168414733301</v>
      </c>
      <c r="BF517" s="62" t="s">
        <v>52</v>
      </c>
      <c r="BG517" s="8">
        <v>1.8745954878190429</v>
      </c>
      <c r="BH517" s="75" t="s">
        <v>70</v>
      </c>
      <c r="BI517" s="62" t="s">
        <v>52</v>
      </c>
      <c r="BJ517" s="8">
        <v>9.1325700362318845</v>
      </c>
      <c r="BK517" s="8">
        <v>20.09090909090909</v>
      </c>
      <c r="BL517" s="75" t="s">
        <v>70</v>
      </c>
      <c r="BM517" s="224" t="s">
        <v>82</v>
      </c>
      <c r="BN517" s="8">
        <v>8.2634289435403652</v>
      </c>
      <c r="BO517" s="8">
        <v>16</v>
      </c>
      <c r="BP517" s="75" t="s">
        <v>70</v>
      </c>
      <c r="BQ517" s="65" t="s">
        <v>160</v>
      </c>
      <c r="BR517" s="8">
        <v>8.0938790416957911</v>
      </c>
      <c r="BS517" s="8">
        <v>14.636363636363637</v>
      </c>
      <c r="BT517" s="66" t="s">
        <v>276</v>
      </c>
      <c r="BU517" s="62" t="s">
        <v>52</v>
      </c>
      <c r="BV517" s="8">
        <v>7.6333852404025109</v>
      </c>
      <c r="BW517" s="8">
        <v>24.333333333333332</v>
      </c>
      <c r="BX517" s="66" t="s">
        <v>276</v>
      </c>
      <c r="BY517" s="224" t="s">
        <v>82</v>
      </c>
      <c r="BZ517" s="8">
        <v>6.9307126404933532</v>
      </c>
      <c r="CA517" s="8">
        <v>19.333333333333332</v>
      </c>
      <c r="CB517" s="8"/>
      <c r="CC517" s="59" t="s">
        <v>4957</v>
      </c>
      <c r="CD517" s="59" t="s">
        <v>4958</v>
      </c>
      <c r="CE517" s="555">
        <v>97.13720897960394</v>
      </c>
      <c r="CF517" s="555">
        <v>87.310765886462505</v>
      </c>
      <c r="CG517" s="555" t="s">
        <v>4956</v>
      </c>
      <c r="CH517" s="555"/>
      <c r="CI517" s="408">
        <v>180.92621105153859</v>
      </c>
      <c r="CJ517" s="408">
        <v>142.817165729929</v>
      </c>
      <c r="CK517" s="7"/>
      <c r="CL517" s="8"/>
      <c r="CM517" s="8"/>
      <c r="CN517" s="8"/>
    </row>
    <row r="518" spans="1:92" x14ac:dyDescent="0.45">
      <c r="A518" s="9">
        <v>478</v>
      </c>
      <c r="B518" s="9" t="s">
        <v>491</v>
      </c>
      <c r="C518" s="75" t="s">
        <v>1887</v>
      </c>
      <c r="D518" s="63"/>
      <c r="E518" s="54" t="s">
        <v>2055</v>
      </c>
      <c r="F518" s="56" t="s">
        <v>2056</v>
      </c>
      <c r="G518" s="62" t="s">
        <v>1790</v>
      </c>
      <c r="H518" s="9"/>
      <c r="I518" s="60">
        <v>146.99580185952928</v>
      </c>
      <c r="J518" s="60">
        <v>130.39950164958245</v>
      </c>
      <c r="K518" s="60">
        <v>147.78610186952676</v>
      </c>
      <c r="L518" s="47">
        <v>2040.6085146529961</v>
      </c>
      <c r="M518" s="47">
        <v>2002.0563861918963</v>
      </c>
      <c r="N518" s="47">
        <v>1971.7397559479491</v>
      </c>
      <c r="O518" s="59">
        <v>16.957479824182389</v>
      </c>
      <c r="P518" s="59">
        <v>295.37501256992016</v>
      </c>
      <c r="Q518" s="59">
        <v>187.72804497422933</v>
      </c>
      <c r="R518" s="58"/>
      <c r="S518" s="66" t="s">
        <v>70</v>
      </c>
      <c r="T518" s="8">
        <v>9.8197481115717569</v>
      </c>
      <c r="U518" s="66" t="s">
        <v>70</v>
      </c>
      <c r="V518" s="8">
        <v>8.1831234263097983</v>
      </c>
      <c r="W518" s="72" t="s">
        <v>59</v>
      </c>
      <c r="X518" s="8">
        <v>15</v>
      </c>
      <c r="Y518" s="75" t="s">
        <v>73</v>
      </c>
      <c r="Z518" s="8">
        <v>89.197481115717565</v>
      </c>
      <c r="AA518" s="247" t="s">
        <v>306</v>
      </c>
      <c r="AB518" s="8">
        <v>29.769530742276224</v>
      </c>
      <c r="AC518" s="66" t="s">
        <v>70</v>
      </c>
      <c r="AD518" s="66" t="s">
        <v>73</v>
      </c>
      <c r="AE518" s="8">
        <v>17.418567831565252</v>
      </c>
      <c r="AF518" s="8">
        <v>7</v>
      </c>
      <c r="AG518" s="247" t="s">
        <v>59</v>
      </c>
      <c r="AH518" s="75" t="s">
        <v>73</v>
      </c>
      <c r="AI518" s="8">
        <v>17.395312211399116</v>
      </c>
      <c r="AJ518" s="8">
        <v>6.3333333333333339</v>
      </c>
      <c r="AK518" s="66" t="s">
        <v>70</v>
      </c>
      <c r="AL518" s="72" t="s">
        <v>306</v>
      </c>
      <c r="AM518" s="8">
        <v>16.882123389460446</v>
      </c>
      <c r="AN518" s="8">
        <v>6.7</v>
      </c>
      <c r="AO518" s="72" t="s">
        <v>59</v>
      </c>
      <c r="AP518" s="247" t="s">
        <v>306</v>
      </c>
      <c r="AQ518" s="8">
        <v>16.798435783528618</v>
      </c>
      <c r="AR518" s="8">
        <v>6.0333333333333332</v>
      </c>
      <c r="AS518" s="66" t="s">
        <v>70</v>
      </c>
      <c r="AT518" s="65" t="s">
        <v>91</v>
      </c>
      <c r="AU518" s="8">
        <v>12.659692009260461</v>
      </c>
      <c r="AV518" s="8">
        <v>5.8666666666666671</v>
      </c>
      <c r="AW518" s="58"/>
      <c r="AX518" s="66" t="s">
        <v>70</v>
      </c>
      <c r="AY518" s="8">
        <v>7.8794035270259704</v>
      </c>
      <c r="AZ518" s="72" t="s">
        <v>59</v>
      </c>
      <c r="BA518" s="8">
        <v>2.7931345090086568</v>
      </c>
      <c r="BB518" s="247" t="s">
        <v>59</v>
      </c>
      <c r="BC518" s="8">
        <v>4</v>
      </c>
      <c r="BD518" s="66" t="s">
        <v>73</v>
      </c>
      <c r="BE518" s="8">
        <v>115.65672545043284</v>
      </c>
      <c r="BF518" s="247" t="s">
        <v>306</v>
      </c>
      <c r="BG518" s="8">
        <v>2.3153567312308789</v>
      </c>
      <c r="BH518" s="247" t="s">
        <v>59</v>
      </c>
      <c r="BI518" s="247" t="s">
        <v>306</v>
      </c>
      <c r="BJ518" s="8">
        <v>11.07051560259077</v>
      </c>
      <c r="BK518" s="8">
        <v>12.25</v>
      </c>
      <c r="BL518" s="247" t="s">
        <v>59</v>
      </c>
      <c r="BM518" s="75" t="s">
        <v>73</v>
      </c>
      <c r="BN518" s="8">
        <v>10.444903386393348</v>
      </c>
      <c r="BO518" s="8">
        <v>14.75</v>
      </c>
      <c r="BP518" s="75" t="s">
        <v>70</v>
      </c>
      <c r="BQ518" s="72" t="s">
        <v>306</v>
      </c>
      <c r="BR518" s="8">
        <v>10.278594114215435</v>
      </c>
      <c r="BS518" s="8">
        <v>13.272727272727273</v>
      </c>
      <c r="BT518" s="66" t="s">
        <v>70</v>
      </c>
      <c r="BU518" s="75" t="s">
        <v>73</v>
      </c>
      <c r="BV518" s="8">
        <v>9.6908589428476688</v>
      </c>
      <c r="BW518" s="8">
        <v>16</v>
      </c>
      <c r="BX518" s="72" t="s">
        <v>59</v>
      </c>
      <c r="BY518" s="74" t="s">
        <v>91</v>
      </c>
      <c r="BZ518" s="8">
        <v>8.1066002508108745</v>
      </c>
      <c r="CA518" s="8">
        <v>12.25</v>
      </c>
      <c r="CB518" s="8"/>
      <c r="CC518" s="59" t="s">
        <v>4959</v>
      </c>
      <c r="CD518" s="59" t="s">
        <v>4960</v>
      </c>
      <c r="CE518" s="555">
        <v>126.84172055568808</v>
      </c>
      <c r="CF518" s="555">
        <v>113.61548602262349</v>
      </c>
      <c r="CG518" s="555" t="s">
        <v>5746</v>
      </c>
      <c r="CH518" s="555"/>
      <c r="CI518" s="408">
        <v>187.72804497422933</v>
      </c>
      <c r="CJ518" s="408">
        <v>146.24184459381149</v>
      </c>
      <c r="CK518" s="555"/>
      <c r="CL518" s="59"/>
      <c r="CM518" s="8"/>
      <c r="CN518" s="8"/>
    </row>
    <row r="519" spans="1:92" x14ac:dyDescent="0.45">
      <c r="A519" s="9">
        <v>480</v>
      </c>
      <c r="B519" s="9" t="s">
        <v>488</v>
      </c>
      <c r="C519" s="224" t="s">
        <v>1800</v>
      </c>
      <c r="D519" s="63"/>
      <c r="E519" s="245" t="s">
        <v>1938</v>
      </c>
      <c r="F519" s="56" t="s">
        <v>1871</v>
      </c>
      <c r="G519" s="224"/>
      <c r="H519" s="9"/>
      <c r="I519" s="60">
        <v>135.14130170956724</v>
      </c>
      <c r="J519" s="60">
        <v>225.23550284927876</v>
      </c>
      <c r="K519" s="60">
        <v>154.89880195950397</v>
      </c>
      <c r="L519" s="47">
        <v>2524.2394565624495</v>
      </c>
      <c r="M519" s="47">
        <v>2811.784306786431</v>
      </c>
      <c r="N519" s="47">
        <v>3065.2306824013549</v>
      </c>
      <c r="O519" s="59">
        <v>28.30987786276695</v>
      </c>
      <c r="P519" s="59">
        <v>445.6676018747271</v>
      </c>
      <c r="Q519" s="59">
        <v>280.0984873918182</v>
      </c>
      <c r="R519" s="58"/>
      <c r="S519" s="55" t="s">
        <v>101</v>
      </c>
      <c r="T519" s="8">
        <v>17.216956205148069</v>
      </c>
      <c r="U519" s="55" t="s">
        <v>101</v>
      </c>
      <c r="V519" s="8">
        <v>10.760597628217543</v>
      </c>
      <c r="W519" s="55" t="s">
        <v>34</v>
      </c>
      <c r="X519" s="8">
        <v>10.91</v>
      </c>
      <c r="Y519" s="224" t="s">
        <v>294</v>
      </c>
      <c r="Z519" s="8">
        <v>98.301737230888406</v>
      </c>
      <c r="AA519" s="224" t="s">
        <v>294</v>
      </c>
      <c r="AB519" s="8">
        <v>36.408050826254964</v>
      </c>
      <c r="AC519" s="55" t="s">
        <v>101</v>
      </c>
      <c r="AD519" s="55" t="s">
        <v>294</v>
      </c>
      <c r="AE519" s="8">
        <v>15.742477026397474</v>
      </c>
      <c r="AF519" s="8">
        <v>13.9</v>
      </c>
      <c r="AG519" s="224" t="s">
        <v>34</v>
      </c>
      <c r="AH519" s="224" t="s">
        <v>294</v>
      </c>
      <c r="AI519" s="8">
        <v>15.46613497926095</v>
      </c>
      <c r="AJ519" s="8">
        <v>12.600000000000001</v>
      </c>
      <c r="AK519" s="55" t="s">
        <v>101</v>
      </c>
      <c r="AL519" s="49" t="s">
        <v>222</v>
      </c>
      <c r="AM519" s="8">
        <v>13.903628256677946</v>
      </c>
      <c r="AN519" s="8">
        <v>13.600000000000001</v>
      </c>
      <c r="AO519" s="55" t="s">
        <v>34</v>
      </c>
      <c r="AP519" s="246" t="s">
        <v>222</v>
      </c>
      <c r="AQ519" s="8">
        <v>13.426196289640909</v>
      </c>
      <c r="AR519" s="8">
        <v>12.3</v>
      </c>
      <c r="AS519" s="55" t="s">
        <v>101</v>
      </c>
      <c r="AT519" s="13" t="s">
        <v>120</v>
      </c>
      <c r="AU519" s="8">
        <v>12.163800556970951</v>
      </c>
      <c r="AV519" s="8">
        <v>8.1333333333333329</v>
      </c>
      <c r="AW519" s="58"/>
      <c r="AX519" s="55" t="s">
        <v>101</v>
      </c>
      <c r="AY519" s="8">
        <v>17.865634453353994</v>
      </c>
      <c r="AZ519" s="55" t="s">
        <v>101</v>
      </c>
      <c r="BA519" s="8">
        <v>4.4664086133384986</v>
      </c>
      <c r="BB519" s="224" t="s">
        <v>34</v>
      </c>
      <c r="BC519" s="8">
        <v>3.3333333333333002</v>
      </c>
      <c r="BD519" s="55" t="s">
        <v>294</v>
      </c>
      <c r="BE519" s="8">
        <v>127.49225840015494</v>
      </c>
      <c r="BF519" s="224" t="s">
        <v>294</v>
      </c>
      <c r="BG519" s="8">
        <v>1.9614193600023837</v>
      </c>
      <c r="BH519" s="224" t="s">
        <v>101</v>
      </c>
      <c r="BI519" s="224" t="s">
        <v>294</v>
      </c>
      <c r="BJ519" s="8">
        <v>9.8940196333451063</v>
      </c>
      <c r="BK519" s="8">
        <v>22.666666666666668</v>
      </c>
      <c r="BL519" s="224" t="s">
        <v>34</v>
      </c>
      <c r="BM519" s="224" t="s">
        <v>294</v>
      </c>
      <c r="BN519" s="8">
        <v>9.2100278231002637</v>
      </c>
      <c r="BO519" s="8">
        <v>20.5</v>
      </c>
      <c r="BP519" s="224" t="s">
        <v>101</v>
      </c>
      <c r="BQ519" s="49" t="s">
        <v>222</v>
      </c>
      <c r="BR519" s="8">
        <v>8.4842865894280326</v>
      </c>
      <c r="BS519" s="8">
        <v>21</v>
      </c>
      <c r="BT519" s="55" t="s">
        <v>34</v>
      </c>
      <c r="BU519" s="246" t="s">
        <v>222</v>
      </c>
      <c r="BV519" s="8">
        <v>7.6546710248042471</v>
      </c>
      <c r="BW519" s="8">
        <v>19</v>
      </c>
      <c r="BX519" s="55" t="s">
        <v>101</v>
      </c>
      <c r="BY519" s="62" t="s">
        <v>120</v>
      </c>
      <c r="BZ519" s="8">
        <v>7.0132378747208808</v>
      </c>
      <c r="CA519" s="8">
        <v>19.333333333333332</v>
      </c>
      <c r="CB519" s="8"/>
      <c r="CC519" s="59" t="s">
        <v>4965</v>
      </c>
      <c r="CD519" s="59" t="s">
        <v>4966</v>
      </c>
      <c r="CE519" s="555">
        <v>140.65514885150498</v>
      </c>
      <c r="CF519" s="555">
        <v>127.34173346187262</v>
      </c>
      <c r="CG519" s="555" t="s">
        <v>4963</v>
      </c>
      <c r="CH519" s="555" t="s">
        <v>4964</v>
      </c>
      <c r="CI519" s="408">
        <v>277.70926010438939</v>
      </c>
      <c r="CJ519" s="408">
        <v>227.60878810400843</v>
      </c>
      <c r="CK519" s="555" t="s">
        <v>4961</v>
      </c>
      <c r="CL519" s="59" t="s">
        <v>4962</v>
      </c>
      <c r="CM519" s="8">
        <v>280.0984873918182</v>
      </c>
      <c r="CN519" s="8">
        <v>227.60878810400843</v>
      </c>
    </row>
    <row r="520" spans="1:92" x14ac:dyDescent="0.45">
      <c r="A520" s="9">
        <v>481</v>
      </c>
      <c r="B520" s="9" t="s">
        <v>486</v>
      </c>
      <c r="C520" s="224" t="s">
        <v>1800</v>
      </c>
      <c r="D520" s="63"/>
      <c r="E520" s="245" t="s">
        <v>1938</v>
      </c>
      <c r="F520" s="56" t="s">
        <v>1871</v>
      </c>
      <c r="G520" s="224"/>
      <c r="H520" s="9"/>
      <c r="I520" s="60">
        <v>179.39810226942552</v>
      </c>
      <c r="J520" s="60">
        <v>179.39810226942552</v>
      </c>
      <c r="K520" s="60">
        <v>162.01150204948121</v>
      </c>
      <c r="L520" s="47">
        <v>3058.4380717295257</v>
      </c>
      <c r="M520" s="47">
        <v>3006.9141248432657</v>
      </c>
      <c r="N520" s="47">
        <v>2966.3206311167014</v>
      </c>
      <c r="O520" s="59">
        <v>24.641800348605109</v>
      </c>
      <c r="P520" s="59">
        <v>510.31757298518608</v>
      </c>
      <c r="Q520" s="59">
        <v>321.3650327646605</v>
      </c>
      <c r="R520" s="58"/>
      <c r="S520" s="55" t="s">
        <v>101</v>
      </c>
      <c r="T520" s="8">
        <v>22.527772272331063</v>
      </c>
      <c r="U520" s="55" t="s">
        <v>101</v>
      </c>
      <c r="V520" s="8">
        <v>14.079857670206914</v>
      </c>
      <c r="W520" s="55" t="s">
        <v>34</v>
      </c>
      <c r="X520" s="8">
        <v>10.91</v>
      </c>
      <c r="Y520" s="224" t="s">
        <v>294</v>
      </c>
      <c r="Z520" s="8">
        <v>130.16663363398638</v>
      </c>
      <c r="AA520" s="224" t="s">
        <v>294</v>
      </c>
      <c r="AB520" s="8">
        <v>48.209864308883844</v>
      </c>
      <c r="AC520" s="55" t="s">
        <v>101</v>
      </c>
      <c r="AD520" s="55" t="s">
        <v>294</v>
      </c>
      <c r="AE520" s="8">
        <v>20.709427305057826</v>
      </c>
      <c r="AF520" s="8">
        <v>13.9</v>
      </c>
      <c r="AG520" s="224" t="s">
        <v>34</v>
      </c>
      <c r="AH520" s="224" t="s">
        <v>294</v>
      </c>
      <c r="AI520" s="8">
        <v>20.271159040045564</v>
      </c>
      <c r="AJ520" s="8">
        <v>12.600000000000001</v>
      </c>
      <c r="AK520" s="55" t="s">
        <v>101</v>
      </c>
      <c r="AL520" s="72" t="s">
        <v>132</v>
      </c>
      <c r="AM520" s="8">
        <v>19.251970096604477</v>
      </c>
      <c r="AN520" s="8">
        <v>14.3</v>
      </c>
      <c r="AO520" s="55" t="s">
        <v>34</v>
      </c>
      <c r="AP520" s="247" t="s">
        <v>132</v>
      </c>
      <c r="AQ520" s="8">
        <v>18.681441288131872</v>
      </c>
      <c r="AR520" s="8">
        <v>13</v>
      </c>
      <c r="AS520" s="55" t="s">
        <v>101</v>
      </c>
      <c r="AT520" s="13" t="s">
        <v>120</v>
      </c>
      <c r="AU520" s="8">
        <v>15.97278749040138</v>
      </c>
      <c r="AV520" s="8">
        <v>8.1333333333333329</v>
      </c>
      <c r="AW520" s="58"/>
      <c r="AX520" s="55" t="s">
        <v>101</v>
      </c>
      <c r="AY520" s="8">
        <v>23.388883163224307</v>
      </c>
      <c r="AZ520" s="55" t="s">
        <v>101</v>
      </c>
      <c r="BA520" s="8">
        <v>5.8472207908060767</v>
      </c>
      <c r="BB520" s="224" t="s">
        <v>34</v>
      </c>
      <c r="BC520" s="8">
        <v>3.3333333333333002</v>
      </c>
      <c r="BD520" s="55" t="s">
        <v>294</v>
      </c>
      <c r="BE520" s="8">
        <v>168.9166237241823</v>
      </c>
      <c r="BF520" s="224" t="s">
        <v>294</v>
      </c>
      <c r="BG520" s="8">
        <v>2.5987172880643432</v>
      </c>
      <c r="BH520" s="224" t="s">
        <v>101</v>
      </c>
      <c r="BI520" s="224" t="s">
        <v>294</v>
      </c>
      <c r="BJ520" s="8">
        <v>13.04145915551385</v>
      </c>
      <c r="BK520" s="8">
        <v>22.666666666666668</v>
      </c>
      <c r="BL520" s="224" t="s">
        <v>34</v>
      </c>
      <c r="BM520" s="224" t="s">
        <v>294</v>
      </c>
      <c r="BN520" s="8">
        <v>12.10636556120299</v>
      </c>
      <c r="BO520" s="8">
        <v>20.5</v>
      </c>
      <c r="BP520" s="224" t="s">
        <v>101</v>
      </c>
      <c r="BQ520" s="72" t="s">
        <v>132</v>
      </c>
      <c r="BR520" s="8">
        <v>11.49122754568525</v>
      </c>
      <c r="BS520" s="8">
        <v>26</v>
      </c>
      <c r="BT520" s="55" t="s">
        <v>34</v>
      </c>
      <c r="BU520" s="247" t="s">
        <v>132</v>
      </c>
      <c r="BV520" s="8">
        <v>10.385093969351308</v>
      </c>
      <c r="BW520" s="8">
        <v>23.5</v>
      </c>
      <c r="BX520" s="55" t="s">
        <v>101</v>
      </c>
      <c r="BY520" s="62" t="s">
        <v>120</v>
      </c>
      <c r="BZ520" s="8">
        <v>9.2153952267165877</v>
      </c>
      <c r="CA520" s="8">
        <v>19.333333333333332</v>
      </c>
      <c r="CB520" s="8"/>
      <c r="CC520" s="59" t="s">
        <v>4970</v>
      </c>
      <c r="CD520" s="59" t="s">
        <v>4971</v>
      </c>
      <c r="CE520" s="555">
        <v>119.82035141359536</v>
      </c>
      <c r="CF520" s="555">
        <v>108.26033971225777</v>
      </c>
      <c r="CG520" s="555" t="s">
        <v>4968</v>
      </c>
      <c r="CH520" s="555" t="s">
        <v>4969</v>
      </c>
      <c r="CI520" s="408">
        <v>248.20924472648613</v>
      </c>
      <c r="CJ520" s="408">
        <v>228.8929900022049</v>
      </c>
      <c r="CK520" s="555" t="s">
        <v>4967</v>
      </c>
      <c r="CL520" s="59"/>
      <c r="CM520" s="8">
        <v>321.3650327646605</v>
      </c>
      <c r="CN520" s="8">
        <v>262.57216873473254</v>
      </c>
    </row>
    <row r="521" spans="1:92" x14ac:dyDescent="0.45">
      <c r="A521" s="9">
        <v>482</v>
      </c>
      <c r="B521" s="9" t="s">
        <v>484</v>
      </c>
      <c r="C521" s="224" t="s">
        <v>1800</v>
      </c>
      <c r="D521" s="63"/>
      <c r="E521" s="245" t="s">
        <v>1938</v>
      </c>
      <c r="F521" s="56" t="s">
        <v>1871</v>
      </c>
      <c r="G521" s="224"/>
      <c r="H521" s="9"/>
      <c r="I521" s="60">
        <v>225.23550284927876</v>
      </c>
      <c r="J521" s="60">
        <v>131.1898016595799</v>
      </c>
      <c r="K521" s="60">
        <v>154.89880195950397</v>
      </c>
      <c r="L521" s="47">
        <v>3210.7827020823038</v>
      </c>
      <c r="M521" s="47">
        <v>2756.7030567028019</v>
      </c>
      <c r="N521" s="47">
        <v>2440.1315845833005</v>
      </c>
      <c r="O521" s="59">
        <v>17.860158769054443</v>
      </c>
      <c r="P521" s="59">
        <v>461.7524131370713</v>
      </c>
      <c r="Q521" s="59">
        <v>291.14393530747287</v>
      </c>
      <c r="R521" s="58"/>
      <c r="S521" s="55" t="s">
        <v>101</v>
      </c>
      <c r="T521" s="8">
        <v>28.028260341913452</v>
      </c>
      <c r="U521" s="55" t="s">
        <v>101</v>
      </c>
      <c r="V521" s="8">
        <v>17.517662713695906</v>
      </c>
      <c r="W521" s="55" t="s">
        <v>34</v>
      </c>
      <c r="X521" s="8">
        <v>10.91</v>
      </c>
      <c r="Y521" s="224" t="s">
        <v>294</v>
      </c>
      <c r="Z521" s="8">
        <v>163.16956205148071</v>
      </c>
      <c r="AA521" s="224" t="s">
        <v>294</v>
      </c>
      <c r="AB521" s="8">
        <v>60.433171130178039</v>
      </c>
      <c r="AC521" s="55" t="s">
        <v>101</v>
      </c>
      <c r="AD521" s="55" t="s">
        <v>294</v>
      </c>
      <c r="AE521" s="8">
        <v>25.853768665098912</v>
      </c>
      <c r="AF521" s="8">
        <v>13.9</v>
      </c>
      <c r="AG521" s="224" t="s">
        <v>34</v>
      </c>
      <c r="AH521" s="224" t="s">
        <v>294</v>
      </c>
      <c r="AI521" s="8">
        <v>25.247791103001052</v>
      </c>
      <c r="AJ521" s="8">
        <v>12.600000000000001</v>
      </c>
      <c r="AK521" s="55" t="s">
        <v>101</v>
      </c>
      <c r="AL521" s="68" t="s">
        <v>19</v>
      </c>
      <c r="AM521" s="8">
        <v>23.043030804408396</v>
      </c>
      <c r="AN521" s="8">
        <v>15.4</v>
      </c>
      <c r="AO521" s="55" t="s">
        <v>34</v>
      </c>
      <c r="AP521" s="73" t="s">
        <v>19</v>
      </c>
      <c r="AQ521" s="8">
        <v>22.242372896512602</v>
      </c>
      <c r="AR521" s="8">
        <v>14.100000000000001</v>
      </c>
      <c r="AS521" s="55" t="s">
        <v>101</v>
      </c>
      <c r="AT521" s="13" t="s">
        <v>120</v>
      </c>
      <c r="AU521" s="8">
        <v>19.917809671454318</v>
      </c>
      <c r="AV521" s="8">
        <v>8.1333333333333329</v>
      </c>
      <c r="AW521" s="58"/>
      <c r="AX521" s="55" t="s">
        <v>101</v>
      </c>
      <c r="AY521" s="8">
        <v>29.109390755589992</v>
      </c>
      <c r="AZ521" s="55" t="s">
        <v>101</v>
      </c>
      <c r="BA521" s="8">
        <v>7.2773476888974979</v>
      </c>
      <c r="BB521" s="224" t="s">
        <v>34</v>
      </c>
      <c r="BC521" s="8">
        <v>3.3333333333333002</v>
      </c>
      <c r="BD521" s="55" t="s">
        <v>294</v>
      </c>
      <c r="BE521" s="8">
        <v>211.82043066692492</v>
      </c>
      <c r="BF521" s="224" t="s">
        <v>294</v>
      </c>
      <c r="BG521" s="8">
        <v>3.2587758564142297</v>
      </c>
      <c r="BH521" s="224" t="s">
        <v>101</v>
      </c>
      <c r="BI521" s="224" t="s">
        <v>294</v>
      </c>
      <c r="BJ521" s="8">
        <v>16.301307232045769</v>
      </c>
      <c r="BK521" s="8">
        <v>22.666666666666668</v>
      </c>
      <c r="BL521" s="224" t="s">
        <v>34</v>
      </c>
      <c r="BM521" s="224" t="s">
        <v>294</v>
      </c>
      <c r="BN521" s="8">
        <v>15.106143932809385</v>
      </c>
      <c r="BO521" s="8">
        <v>20.5</v>
      </c>
      <c r="BP521" s="224" t="s">
        <v>101</v>
      </c>
      <c r="BQ521" s="68" t="s">
        <v>19</v>
      </c>
      <c r="BR521" s="8">
        <v>14.458804070967842</v>
      </c>
      <c r="BS521" s="8">
        <v>27.666666666666668</v>
      </c>
      <c r="BT521" s="55" t="s">
        <v>34</v>
      </c>
      <c r="BU521" s="73" t="s">
        <v>19</v>
      </c>
      <c r="BV521" s="8">
        <v>13.056074824608144</v>
      </c>
      <c r="BW521" s="8">
        <v>25</v>
      </c>
      <c r="BX521" s="55" t="s">
        <v>101</v>
      </c>
      <c r="BY521" s="62" t="s">
        <v>120</v>
      </c>
      <c r="BZ521" s="8">
        <v>11.496201055569285</v>
      </c>
      <c r="CA521" s="8">
        <v>19.333333333333332</v>
      </c>
      <c r="CB521" s="8"/>
      <c r="CC521" s="59" t="s">
        <v>4976</v>
      </c>
      <c r="CD521" s="59" t="s">
        <v>4977</v>
      </c>
      <c r="CE521" s="555">
        <v>99.488548570684202</v>
      </c>
      <c r="CF521" s="555">
        <v>90.310005503397377</v>
      </c>
      <c r="CG521" s="555" t="s">
        <v>4974</v>
      </c>
      <c r="CH521" s="555" t="s">
        <v>4975</v>
      </c>
      <c r="CI521" s="408">
        <v>208.61365786384241</v>
      </c>
      <c r="CJ521" s="408">
        <v>191.60113546247845</v>
      </c>
      <c r="CK521" s="555" t="s">
        <v>4972</v>
      </c>
      <c r="CL521" s="59" t="s">
        <v>4973</v>
      </c>
      <c r="CM521" s="8">
        <v>291.14393530747287</v>
      </c>
      <c r="CN521" s="8">
        <v>235.67032655016084</v>
      </c>
    </row>
    <row r="522" spans="1:92" x14ac:dyDescent="0.45">
      <c r="A522" s="9">
        <v>483</v>
      </c>
      <c r="B522" s="9" t="s">
        <v>481</v>
      </c>
      <c r="C522" s="57" t="s">
        <v>1888</v>
      </c>
      <c r="D522" s="63"/>
      <c r="E522" s="56" t="s">
        <v>1985</v>
      </c>
      <c r="F522" s="62" t="s">
        <v>2057</v>
      </c>
      <c r="G522" s="61" t="s">
        <v>1807</v>
      </c>
      <c r="H522" s="9"/>
      <c r="I522" s="60">
        <v>229.1870028992661</v>
      </c>
      <c r="J522" s="60">
        <v>178.60780225942807</v>
      </c>
      <c r="K522" s="60">
        <v>173.86600219944324</v>
      </c>
      <c r="L522" s="47">
        <v>4038.7552237957934</v>
      </c>
      <c r="M522" s="47">
        <v>3700.01416560702</v>
      </c>
      <c r="N522" s="47">
        <v>3449.5946847958503</v>
      </c>
      <c r="O522" s="59">
        <v>26.216651316618147</v>
      </c>
      <c r="P522" s="59">
        <v>720.08949801343306</v>
      </c>
      <c r="Q522" s="59">
        <v>515.55724213101928</v>
      </c>
      <c r="R522" s="58"/>
      <c r="S522" s="51" t="s">
        <v>56</v>
      </c>
      <c r="T522" s="8">
        <v>12.000976139164772</v>
      </c>
      <c r="U522" s="64" t="s">
        <v>253</v>
      </c>
      <c r="V522" s="8">
        <v>18.501464208747159</v>
      </c>
      <c r="W522" s="51" t="s">
        <v>56</v>
      </c>
      <c r="X522" s="8">
        <v>10</v>
      </c>
      <c r="Y522" s="76" t="s">
        <v>1489</v>
      </c>
      <c r="Z522" s="8">
        <v>207.26830260933949</v>
      </c>
      <c r="AA522" s="76" t="s">
        <v>1489</v>
      </c>
      <c r="AB522" s="8">
        <v>57.574528502594298</v>
      </c>
      <c r="AC522" s="51" t="s">
        <v>56</v>
      </c>
      <c r="AD522" s="64" t="s">
        <v>1489</v>
      </c>
      <c r="AE522" s="8">
        <v>27.466875510412134</v>
      </c>
      <c r="AF522" s="8">
        <v>14.1</v>
      </c>
      <c r="AG522" s="76" t="s">
        <v>253</v>
      </c>
      <c r="AH522" s="76" t="s">
        <v>1489</v>
      </c>
      <c r="AI522" s="8">
        <v>27.238298460787512</v>
      </c>
      <c r="AJ522" s="8">
        <v>16.100000000000001</v>
      </c>
      <c r="AK522" s="51" t="s">
        <v>56</v>
      </c>
      <c r="AL522" s="51" t="s">
        <v>184</v>
      </c>
      <c r="AM522" s="8">
        <v>24.525881040670587</v>
      </c>
      <c r="AN522" s="8">
        <v>6.8999999999999995</v>
      </c>
      <c r="AO522" s="64" t="s">
        <v>253</v>
      </c>
      <c r="AP522" s="57" t="s">
        <v>184</v>
      </c>
      <c r="AQ522" s="8">
        <v>24.434536484466935</v>
      </c>
      <c r="AR522" s="8">
        <v>8.15</v>
      </c>
      <c r="AS522" s="64" t="s">
        <v>253</v>
      </c>
      <c r="AT522" s="49" t="s">
        <v>222</v>
      </c>
      <c r="AU522" s="8">
        <v>23.279315708655876</v>
      </c>
      <c r="AV522" s="8">
        <v>14.9</v>
      </c>
      <c r="AW522" s="58"/>
      <c r="AX522" s="51" t="s">
        <v>56</v>
      </c>
      <c r="AY522" s="8">
        <v>9.9382931130713779</v>
      </c>
      <c r="AZ522" s="64" t="s">
        <v>253</v>
      </c>
      <c r="BA522" s="8">
        <v>8.1506344904571026</v>
      </c>
      <c r="BB522" s="57" t="s">
        <v>3622</v>
      </c>
      <c r="BC522" s="8">
        <v>3</v>
      </c>
      <c r="BD522" s="64" t="s">
        <v>1489</v>
      </c>
      <c r="BE522" s="8">
        <v>269.14879339214133</v>
      </c>
      <c r="BF522" s="76" t="s">
        <v>1489</v>
      </c>
      <c r="BG522" s="8">
        <v>4.140750667571405</v>
      </c>
      <c r="BH522" s="76" t="s">
        <v>253</v>
      </c>
      <c r="BI522" s="76" t="s">
        <v>1489</v>
      </c>
      <c r="BJ522" s="8">
        <v>19.665259147884349</v>
      </c>
      <c r="BK522" s="8">
        <v>22.666666666666668</v>
      </c>
      <c r="BL522" s="57" t="s">
        <v>56</v>
      </c>
      <c r="BM522" s="76" t="s">
        <v>1489</v>
      </c>
      <c r="BN522" s="8">
        <v>16.624130975753584</v>
      </c>
      <c r="BO522" s="8">
        <v>22.666666666666668</v>
      </c>
      <c r="BP522" s="76" t="s">
        <v>253</v>
      </c>
      <c r="BQ522" s="49" t="s">
        <v>222</v>
      </c>
      <c r="BR522" s="8">
        <v>14.904011509222144</v>
      </c>
      <c r="BS522" s="8">
        <v>21</v>
      </c>
      <c r="BT522" s="64" t="s">
        <v>253</v>
      </c>
      <c r="BU522" s="57" t="s">
        <v>184</v>
      </c>
      <c r="BV522" s="8">
        <v>14.829057269280245</v>
      </c>
      <c r="BW522" s="8">
        <v>17.666666666666668</v>
      </c>
      <c r="BX522" s="51" t="s">
        <v>56</v>
      </c>
      <c r="BY522" s="246" t="s">
        <v>222</v>
      </c>
      <c r="BZ522" s="8">
        <v>11.874023000725559</v>
      </c>
      <c r="CA522" s="8">
        <v>21</v>
      </c>
      <c r="CB522" s="8"/>
      <c r="CC522" s="59" t="s">
        <v>4981</v>
      </c>
      <c r="CD522" s="59" t="s">
        <v>4982</v>
      </c>
      <c r="CE522" s="555">
        <v>130.27990700914037</v>
      </c>
      <c r="CF522" s="555">
        <v>117.81071397398777</v>
      </c>
      <c r="CG522" s="555" t="s">
        <v>4979</v>
      </c>
      <c r="CH522" s="555" t="s">
        <v>4980</v>
      </c>
      <c r="CI522" s="408">
        <v>269.8240283874577</v>
      </c>
      <c r="CJ522" s="408">
        <v>247.95019575343713</v>
      </c>
      <c r="CK522" s="555" t="s">
        <v>4978</v>
      </c>
      <c r="CL522" s="59" t="s">
        <v>4235</v>
      </c>
      <c r="CM522" s="8">
        <v>515.55724213101928</v>
      </c>
      <c r="CN522" s="8">
        <v>432.95994709847804</v>
      </c>
    </row>
    <row r="523" spans="1:92" x14ac:dyDescent="0.45">
      <c r="A523" s="9">
        <v>484</v>
      </c>
      <c r="B523" s="9" t="s">
        <v>478</v>
      </c>
      <c r="C523" s="244" t="s">
        <v>1859</v>
      </c>
      <c r="D523" s="63"/>
      <c r="E523" s="76" t="s">
        <v>2011</v>
      </c>
      <c r="F523" s="57" t="s">
        <v>1787</v>
      </c>
      <c r="G523" s="73" t="s">
        <v>2012</v>
      </c>
      <c r="H523" s="9"/>
      <c r="I523" s="60">
        <v>233.13850294925345</v>
      </c>
      <c r="J523" s="60">
        <v>181.76900229941793</v>
      </c>
      <c r="K523" s="60">
        <v>161.22120203948373</v>
      </c>
      <c r="L523" s="47">
        <v>3991.03000221091</v>
      </c>
      <c r="M523" s="47">
        <v>3600.5649913393668</v>
      </c>
      <c r="N523" s="47">
        <v>3315.8828917536457</v>
      </c>
      <c r="O523" s="59">
        <v>24.763561502514037</v>
      </c>
      <c r="P523" s="59">
        <v>699.5915963798036</v>
      </c>
      <c r="Q523" s="59">
        <v>494.95113528304523</v>
      </c>
      <c r="R523" s="58"/>
      <c r="S523" s="64" t="s">
        <v>88</v>
      </c>
      <c r="T523" s="8">
        <v>21.982465265432811</v>
      </c>
      <c r="U523" s="64" t="s">
        <v>88</v>
      </c>
      <c r="V523" s="8">
        <v>19.984059332211643</v>
      </c>
      <c r="W523" s="64" t="s">
        <v>88</v>
      </c>
      <c r="X523" s="8">
        <v>8.1820000000000004</v>
      </c>
      <c r="Y523" s="76" t="s">
        <v>1489</v>
      </c>
      <c r="Z523" s="8">
        <v>210.8246526543281</v>
      </c>
      <c r="AA523" s="76" t="s">
        <v>1489</v>
      </c>
      <c r="AB523" s="8">
        <v>58.562403515091141</v>
      </c>
      <c r="AC523" s="64" t="s">
        <v>88</v>
      </c>
      <c r="AD523" s="64" t="s">
        <v>1489</v>
      </c>
      <c r="AE523" s="8">
        <v>28.250847371400109</v>
      </c>
      <c r="AF523" s="8">
        <v>16.8</v>
      </c>
      <c r="AG523" s="76" t="s">
        <v>253</v>
      </c>
      <c r="AH523" s="76" t="s">
        <v>1489</v>
      </c>
      <c r="AI523" s="8">
        <v>27.680081075071811</v>
      </c>
      <c r="AJ523" s="8">
        <v>16.100000000000001</v>
      </c>
      <c r="AK523" s="64" t="s">
        <v>88</v>
      </c>
      <c r="AL523" s="71" t="s">
        <v>197</v>
      </c>
      <c r="AM523" s="8">
        <v>27.06894639306736</v>
      </c>
      <c r="AN523" s="8">
        <v>16.5</v>
      </c>
      <c r="AO523" s="64" t="s">
        <v>253</v>
      </c>
      <c r="AP523" s="244" t="s">
        <v>197</v>
      </c>
      <c r="AQ523" s="8">
        <v>26.434980060426945</v>
      </c>
      <c r="AR523" s="8">
        <v>15.8</v>
      </c>
      <c r="AS523" s="64" t="s">
        <v>88</v>
      </c>
      <c r="AT523" s="68" t="s">
        <v>19</v>
      </c>
      <c r="AU523" s="8">
        <v>24.596927313199487</v>
      </c>
      <c r="AV523" s="8">
        <v>17.400000000000002</v>
      </c>
      <c r="AW523" s="58"/>
      <c r="AX523" s="64" t="s">
        <v>88</v>
      </c>
      <c r="AY523" s="8">
        <v>17.366322907037592</v>
      </c>
      <c r="AZ523" s="64" t="s">
        <v>253</v>
      </c>
      <c r="BA523" s="8">
        <v>8.2739212920167073</v>
      </c>
      <c r="BB523" s="76" t="s">
        <v>88</v>
      </c>
      <c r="BC523" s="8">
        <v>3.3333333333333002</v>
      </c>
      <c r="BD523" s="64" t="s">
        <v>1489</v>
      </c>
      <c r="BE523" s="8">
        <v>273.77204845062653</v>
      </c>
      <c r="BF523" s="76" t="s">
        <v>1489</v>
      </c>
      <c r="BG523" s="8">
        <v>4.2118776684711774</v>
      </c>
      <c r="BH523" s="76" t="s">
        <v>253</v>
      </c>
      <c r="BI523" s="76" t="s">
        <v>1489</v>
      </c>
      <c r="BJ523" s="8">
        <v>19.987073960778904</v>
      </c>
      <c r="BK523" s="8">
        <v>22.666666666666668</v>
      </c>
      <c r="BL523" s="76" t="s">
        <v>88</v>
      </c>
      <c r="BM523" s="76" t="s">
        <v>1489</v>
      </c>
      <c r="BN523" s="8">
        <v>18.86112913884736</v>
      </c>
      <c r="BO523" s="8">
        <v>20.5</v>
      </c>
      <c r="BP523" s="76" t="s">
        <v>253</v>
      </c>
      <c r="BQ523" s="71" t="s">
        <v>197</v>
      </c>
      <c r="BR523" s="8">
        <v>17.086556703498488</v>
      </c>
      <c r="BS523" s="8">
        <v>26</v>
      </c>
      <c r="BT523" s="64" t="s">
        <v>253</v>
      </c>
      <c r="BU523" s="73" t="s">
        <v>19</v>
      </c>
      <c r="BV523" s="8">
        <v>15.679298992925283</v>
      </c>
      <c r="BW523" s="8">
        <v>27.666666666666668</v>
      </c>
      <c r="BX523" s="64" t="s">
        <v>88</v>
      </c>
      <c r="BY523" s="244" t="s">
        <v>197</v>
      </c>
      <c r="BZ523" s="8">
        <v>15.644675055035103</v>
      </c>
      <c r="CA523" s="8">
        <v>23.5</v>
      </c>
      <c r="CB523" s="8"/>
      <c r="CC523" s="59" t="s">
        <v>4986</v>
      </c>
      <c r="CD523" s="59" t="s">
        <v>4987</v>
      </c>
      <c r="CE523" s="555">
        <v>127.3460583615994</v>
      </c>
      <c r="CF523" s="555">
        <v>114.70906147932892</v>
      </c>
      <c r="CG523" s="555" t="s">
        <v>4984</v>
      </c>
      <c r="CH523" s="555" t="s">
        <v>4985</v>
      </c>
      <c r="CI523" s="408">
        <v>262.34388791957895</v>
      </c>
      <c r="CJ523" s="408">
        <v>241.1018017216004</v>
      </c>
      <c r="CK523" s="555" t="s">
        <v>4983</v>
      </c>
      <c r="CL523" s="59"/>
      <c r="CM523" s="8">
        <v>494.95113528304523</v>
      </c>
      <c r="CN523" s="8">
        <v>411.63311930284243</v>
      </c>
    </row>
    <row r="524" spans="1:92" x14ac:dyDescent="0.45">
      <c r="A524" s="9">
        <v>485</v>
      </c>
      <c r="B524" s="9" t="s">
        <v>475</v>
      </c>
      <c r="C524" s="57" t="s">
        <v>1889</v>
      </c>
      <c r="D524" s="78" t="s">
        <v>1793</v>
      </c>
      <c r="E524" s="56" t="s">
        <v>1821</v>
      </c>
      <c r="F524" s="62" t="s">
        <v>2058</v>
      </c>
      <c r="G524" s="61" t="s">
        <v>2059</v>
      </c>
      <c r="H524" s="9"/>
      <c r="I524" s="60">
        <v>210.21980265932683</v>
      </c>
      <c r="J524" s="60">
        <v>180.188402279423</v>
      </c>
      <c r="K524" s="60">
        <v>177.02720223943311</v>
      </c>
      <c r="L524" s="47">
        <v>3754.5426679215989</v>
      </c>
      <c r="M524" s="47">
        <v>3555.9881864813824</v>
      </c>
      <c r="N524" s="47">
        <v>3404.7319156338913</v>
      </c>
      <c r="O524" s="59">
        <v>27.023945619071387</v>
      </c>
      <c r="P524" s="59">
        <v>647.45332284258529</v>
      </c>
      <c r="Q524" s="59">
        <v>385.4906018868021</v>
      </c>
      <c r="R524" s="58"/>
      <c r="S524" s="68" t="s">
        <v>36</v>
      </c>
      <c r="T524" s="8">
        <v>18.658463423383452</v>
      </c>
      <c r="U524" s="68" t="s">
        <v>36</v>
      </c>
      <c r="V524" s="8">
        <v>16.962239475803138</v>
      </c>
      <c r="W524" s="67" t="s">
        <v>38</v>
      </c>
      <c r="X524" s="8">
        <v>12</v>
      </c>
      <c r="Y524" s="73" t="s">
        <v>19</v>
      </c>
      <c r="Z524" s="8">
        <v>177.58463423383452</v>
      </c>
      <c r="AA524" s="54" t="s">
        <v>87</v>
      </c>
      <c r="AB524" s="8">
        <v>46.134739708549311</v>
      </c>
      <c r="AC524" s="68" t="s">
        <v>36</v>
      </c>
      <c r="AD524" s="68" t="s">
        <v>19</v>
      </c>
      <c r="AE524" s="8">
        <v>23.958504504451909</v>
      </c>
      <c r="AF524" s="8">
        <v>15.200000000000001</v>
      </c>
      <c r="AG524" s="73" t="s">
        <v>36</v>
      </c>
      <c r="AH524" s="73" t="s">
        <v>76</v>
      </c>
      <c r="AI524" s="8">
        <v>23.712290160238247</v>
      </c>
      <c r="AJ524" s="8">
        <v>7.7000000000000011</v>
      </c>
      <c r="AK524" s="68" t="s">
        <v>36</v>
      </c>
      <c r="AL524" s="51" t="s">
        <v>184</v>
      </c>
      <c r="AM524" s="8">
        <v>22.969114334361475</v>
      </c>
      <c r="AN524" s="8">
        <v>7.4</v>
      </c>
      <c r="AO524" s="67" t="s">
        <v>38</v>
      </c>
      <c r="AP524" s="73" t="s">
        <v>19</v>
      </c>
      <c r="AQ524" s="8">
        <v>22.356539398743973</v>
      </c>
      <c r="AR524" s="8">
        <v>12.7</v>
      </c>
      <c r="AS524" s="67" t="s">
        <v>38</v>
      </c>
      <c r="AT524" s="68" t="s">
        <v>76</v>
      </c>
      <c r="AU524" s="8">
        <v>22.2127920425566</v>
      </c>
      <c r="AV524" s="8">
        <v>6.3666666666666671</v>
      </c>
      <c r="AW524" s="58"/>
      <c r="AX524" s="68" t="s">
        <v>36</v>
      </c>
      <c r="AY524" s="8">
        <v>15.757430146684744</v>
      </c>
      <c r="AZ524" s="68" t="s">
        <v>36</v>
      </c>
      <c r="BA524" s="8">
        <v>5.2524767155615812</v>
      </c>
      <c r="BB524" s="73" t="s">
        <v>36</v>
      </c>
      <c r="BC524" s="8">
        <v>3.3333333333333002</v>
      </c>
      <c r="BD524" s="68" t="s">
        <v>19</v>
      </c>
      <c r="BE524" s="8">
        <v>230.56002450398492</v>
      </c>
      <c r="BF524" s="73" t="s">
        <v>19</v>
      </c>
      <c r="BG524" s="8">
        <v>2.8820003062998114</v>
      </c>
      <c r="BH524" s="73" t="s">
        <v>36</v>
      </c>
      <c r="BI524" s="73" t="s">
        <v>19</v>
      </c>
      <c r="BJ524" s="8">
        <v>14.264778627098515</v>
      </c>
      <c r="BK524" s="8">
        <v>25</v>
      </c>
      <c r="BL524" s="73" t="s">
        <v>36</v>
      </c>
      <c r="BM524" s="73" t="s">
        <v>76</v>
      </c>
      <c r="BN524" s="8">
        <v>13.442295272777915</v>
      </c>
      <c r="BO524" s="8">
        <v>17.5</v>
      </c>
      <c r="BP524" s="245" t="s">
        <v>38</v>
      </c>
      <c r="BQ524" s="68" t="s">
        <v>19</v>
      </c>
      <c r="BR524" s="8">
        <v>13.248469465789212</v>
      </c>
      <c r="BS524" s="8">
        <v>27.666666666666668</v>
      </c>
      <c r="BT524" s="68" t="s">
        <v>36</v>
      </c>
      <c r="BU524" s="54" t="s">
        <v>87</v>
      </c>
      <c r="BV524" s="8">
        <v>12.817642144875917</v>
      </c>
      <c r="BW524" s="8">
        <v>17.5</v>
      </c>
      <c r="BX524" s="67" t="s">
        <v>38</v>
      </c>
      <c r="BY524" s="73" t="s">
        <v>76</v>
      </c>
      <c r="BZ524" s="8">
        <v>12.52040763366673</v>
      </c>
      <c r="CA524" s="8">
        <v>19.333333333333332</v>
      </c>
      <c r="CB524" s="8"/>
      <c r="CC524" s="59" t="s">
        <v>4991</v>
      </c>
      <c r="CD524" s="59" t="s">
        <v>4992</v>
      </c>
      <c r="CE524" s="555">
        <v>106.46757667389829</v>
      </c>
      <c r="CF524" s="555">
        <v>96.478809881485574</v>
      </c>
      <c r="CG524" s="555" t="s">
        <v>4989</v>
      </c>
      <c r="CH524" s="555" t="s">
        <v>4990</v>
      </c>
      <c r="CI524" s="408">
        <v>221.52317873860542</v>
      </c>
      <c r="CJ524" s="408">
        <v>204.33016636148892</v>
      </c>
      <c r="CK524" s="555" t="s">
        <v>4988</v>
      </c>
      <c r="CL524" s="59"/>
      <c r="CM524" s="8">
        <v>385.4906018868021</v>
      </c>
      <c r="CN524" s="8">
        <v>320.47944569285062</v>
      </c>
    </row>
    <row r="525" spans="1:92" x14ac:dyDescent="0.45">
      <c r="A525" s="9">
        <v>486</v>
      </c>
      <c r="B525" s="9" t="s">
        <v>293</v>
      </c>
      <c r="C525" s="62" t="s">
        <v>1790</v>
      </c>
      <c r="D525" s="63"/>
      <c r="E525" s="56" t="s">
        <v>1798</v>
      </c>
      <c r="F525" s="75"/>
      <c r="G525" s="75" t="s">
        <v>1789</v>
      </c>
      <c r="H525" s="9"/>
      <c r="I525" s="60">
        <v>238.67060301923573</v>
      </c>
      <c r="J525" s="60">
        <v>177.81750224943059</v>
      </c>
      <c r="K525" s="60">
        <v>186.51080235940276</v>
      </c>
      <c r="L525" s="47">
        <v>4346.4849317309436</v>
      </c>
      <c r="M525" s="47">
        <v>3971.7778628524984</v>
      </c>
      <c r="N525" s="47">
        <v>3695.4077809570699</v>
      </c>
      <c r="O525" s="59">
        <v>28.080798048278517</v>
      </c>
      <c r="P525" s="59">
        <v>788.06360412294794</v>
      </c>
      <c r="Q525" s="59">
        <v>389.38728514759049</v>
      </c>
      <c r="R525" s="58"/>
      <c r="S525" s="69" t="s">
        <v>5503</v>
      </c>
      <c r="T525" s="8">
        <v>18.90029522644268</v>
      </c>
      <c r="U525" s="55" t="s">
        <v>95</v>
      </c>
      <c r="V525" s="8">
        <v>13.927487437412857</v>
      </c>
      <c r="W525" s="69" t="s">
        <v>5503</v>
      </c>
      <c r="X525" s="8">
        <v>10</v>
      </c>
      <c r="Y525" s="62" t="s">
        <v>1484</v>
      </c>
      <c r="Z525" s="8">
        <v>287.40472362308287</v>
      </c>
      <c r="AA525" s="62" t="s">
        <v>1484</v>
      </c>
      <c r="AB525" s="8">
        <v>61.149941196400611</v>
      </c>
      <c r="AC525" s="55" t="s">
        <v>95</v>
      </c>
      <c r="AD525" s="13" t="s">
        <v>1484</v>
      </c>
      <c r="AE525" s="8">
        <v>28.064145569084349</v>
      </c>
      <c r="AF525" s="8">
        <v>15.700000000000001</v>
      </c>
      <c r="AG525" s="78" t="s">
        <v>1504</v>
      </c>
      <c r="AH525" s="62" t="s">
        <v>1484</v>
      </c>
      <c r="AI525" s="8">
        <v>27.612288829485635</v>
      </c>
      <c r="AJ525" s="8">
        <v>15.2</v>
      </c>
      <c r="AK525" s="50" t="s">
        <v>1486</v>
      </c>
      <c r="AL525" s="13" t="s">
        <v>1484</v>
      </c>
      <c r="AM525" s="8">
        <v>27.612288829485635</v>
      </c>
      <c r="AN525" s="8">
        <v>15.2</v>
      </c>
      <c r="AO525" s="65" t="s">
        <v>1488</v>
      </c>
      <c r="AP525" s="62" t="s">
        <v>1484</v>
      </c>
      <c r="AQ525" s="8">
        <v>27.612288829485635</v>
      </c>
      <c r="AR525" s="8">
        <v>15.2</v>
      </c>
      <c r="AS525" s="52" t="s">
        <v>1507</v>
      </c>
      <c r="AT525" s="13" t="s">
        <v>1484</v>
      </c>
      <c r="AU525" s="8">
        <v>27.612288829485635</v>
      </c>
      <c r="AV525" s="8">
        <v>15.2</v>
      </c>
      <c r="AW525" s="58"/>
      <c r="AX525" s="69" t="s">
        <v>5503</v>
      </c>
      <c r="AY525" s="8">
        <v>14.96223027662529</v>
      </c>
      <c r="AZ525" s="69" t="s">
        <v>3596</v>
      </c>
      <c r="BA525" s="8">
        <v>4.9874100922084299</v>
      </c>
      <c r="BB525" s="78" t="s">
        <v>3596</v>
      </c>
      <c r="BC525" s="8">
        <v>2.6666666666666998</v>
      </c>
      <c r="BD525" s="13" t="s">
        <v>1484</v>
      </c>
      <c r="BE525" s="8">
        <v>280.24460553250583</v>
      </c>
      <c r="BF525" s="62" t="s">
        <v>1484</v>
      </c>
      <c r="BG525" s="8">
        <v>3.503057569156323</v>
      </c>
      <c r="BH525" s="78" t="s">
        <v>1504</v>
      </c>
      <c r="BI525" s="62" t="s">
        <v>1484</v>
      </c>
      <c r="BJ525" s="8">
        <v>13.866674461250282</v>
      </c>
      <c r="BK525" s="8">
        <v>31</v>
      </c>
      <c r="BL525" s="54" t="s">
        <v>1486</v>
      </c>
      <c r="BM525" s="62" t="s">
        <v>1484</v>
      </c>
      <c r="BN525" s="8">
        <v>13.866674461250282</v>
      </c>
      <c r="BO525" s="8">
        <v>31</v>
      </c>
      <c r="BP525" s="74" t="s">
        <v>1488</v>
      </c>
      <c r="BQ525" s="13" t="s">
        <v>1484</v>
      </c>
      <c r="BR525" s="8">
        <v>13.866674461250282</v>
      </c>
      <c r="BS525" s="8">
        <v>31</v>
      </c>
      <c r="BT525" s="52" t="s">
        <v>1507</v>
      </c>
      <c r="BU525" s="62" t="s">
        <v>1484</v>
      </c>
      <c r="BV525" s="8">
        <v>13.866674461250282</v>
      </c>
      <c r="BW525" s="8">
        <v>31</v>
      </c>
      <c r="BX525" s="71" t="s">
        <v>1485</v>
      </c>
      <c r="BY525" s="62" t="s">
        <v>1484</v>
      </c>
      <c r="BZ525" s="8">
        <v>13.866674461250282</v>
      </c>
      <c r="CA525" s="8">
        <v>31</v>
      </c>
      <c r="CB525" s="8"/>
      <c r="CC525" s="59" t="s">
        <v>4996</v>
      </c>
      <c r="CD525" s="59" t="s">
        <v>4997</v>
      </c>
      <c r="CE525" s="555">
        <v>87.121720500374863</v>
      </c>
      <c r="CF525" s="555">
        <v>78.616890991515447</v>
      </c>
      <c r="CG525" s="555" t="s">
        <v>4994</v>
      </c>
      <c r="CH525" s="555" t="s">
        <v>4995</v>
      </c>
      <c r="CI525" s="408">
        <v>180.96565603498141</v>
      </c>
      <c r="CJ525" s="408">
        <v>166.40240246276187</v>
      </c>
      <c r="CK525" s="555" t="s">
        <v>4993</v>
      </c>
      <c r="CL525" s="59"/>
      <c r="CM525" s="8">
        <v>389.38728514759049</v>
      </c>
      <c r="CN525" s="8">
        <v>326.8161283887199</v>
      </c>
    </row>
    <row r="526" spans="1:92" x14ac:dyDescent="0.45">
      <c r="A526" s="9">
        <v>487</v>
      </c>
      <c r="B526" s="9" t="s">
        <v>262</v>
      </c>
      <c r="C526" s="75" t="s">
        <v>1890</v>
      </c>
      <c r="D526" s="63"/>
      <c r="E526" s="75" t="s">
        <v>2060</v>
      </c>
      <c r="F526" s="61" t="s">
        <v>2061</v>
      </c>
      <c r="G526" s="62" t="s">
        <v>1994</v>
      </c>
      <c r="H526" s="9"/>
      <c r="I526" s="60">
        <v>159.6406020194888</v>
      </c>
      <c r="J526" s="60">
        <v>189.67200239939262</v>
      </c>
      <c r="K526" s="60">
        <v>236.29970298924331</v>
      </c>
      <c r="L526" s="47">
        <v>3379.6876079811714</v>
      </c>
      <c r="M526" s="47">
        <v>3713.1273209881356</v>
      </c>
      <c r="N526" s="47">
        <v>4003.4136598402852</v>
      </c>
      <c r="O526" s="59">
        <v>37.625994791822556</v>
      </c>
      <c r="P526" s="59">
        <v>688.98152241591504</v>
      </c>
      <c r="Q526" s="59">
        <v>395.1789335512006</v>
      </c>
      <c r="R526" s="58"/>
      <c r="S526" s="66" t="s">
        <v>49</v>
      </c>
      <c r="T526" s="8">
        <v>9.6205925090523952</v>
      </c>
      <c r="U526" s="66" t="s">
        <v>49</v>
      </c>
      <c r="V526" s="8">
        <v>13.743703584360565</v>
      </c>
      <c r="W526" s="66" t="s">
        <v>49</v>
      </c>
      <c r="X526" s="8">
        <v>8.5709999999999997</v>
      </c>
      <c r="Y526" s="54" t="s">
        <v>281</v>
      </c>
      <c r="Z526" s="8">
        <v>56.874210706821081</v>
      </c>
      <c r="AA526" s="76" t="s">
        <v>261</v>
      </c>
      <c r="AB526" s="8">
        <v>28.760106238733318</v>
      </c>
      <c r="AC526" s="66" t="s">
        <v>49</v>
      </c>
      <c r="AD526" s="64" t="s">
        <v>261</v>
      </c>
      <c r="AE526" s="8">
        <v>18.311317115412315</v>
      </c>
      <c r="AF526" s="8">
        <v>5.5888888888888895</v>
      </c>
      <c r="AG526" s="76" t="s">
        <v>253</v>
      </c>
      <c r="AH526" s="76" t="s">
        <v>261</v>
      </c>
      <c r="AI526" s="8">
        <v>17.917788842902262</v>
      </c>
      <c r="AJ526" s="8">
        <v>5.8666666666666671</v>
      </c>
      <c r="AK526" s="66" t="s">
        <v>49</v>
      </c>
      <c r="AL526" s="66" t="s">
        <v>151</v>
      </c>
      <c r="AM526" s="8">
        <v>15.074619491084118</v>
      </c>
      <c r="AN526" s="8">
        <v>6.7888888888888888</v>
      </c>
      <c r="AO526" s="66" t="s">
        <v>49</v>
      </c>
      <c r="AP526" s="54" t="s">
        <v>281</v>
      </c>
      <c r="AQ526" s="8">
        <v>14.930789801714427</v>
      </c>
      <c r="AR526" s="8">
        <v>7.3888888888888893</v>
      </c>
      <c r="AS526" s="64" t="s">
        <v>253</v>
      </c>
      <c r="AT526" s="66" t="s">
        <v>151</v>
      </c>
      <c r="AU526" s="8">
        <v>14.875145454484898</v>
      </c>
      <c r="AV526" s="8">
        <v>7.0666666666666664</v>
      </c>
      <c r="AW526" s="58"/>
      <c r="AX526" s="66" t="s">
        <v>49</v>
      </c>
      <c r="AY526" s="8">
        <v>8.4711801745120763</v>
      </c>
      <c r="AZ526" s="64" t="s">
        <v>253</v>
      </c>
      <c r="BA526" s="8">
        <v>5.9807867830080506</v>
      </c>
      <c r="BB526" s="75" t="s">
        <v>49</v>
      </c>
      <c r="BC526" s="8">
        <v>4</v>
      </c>
      <c r="BD526" s="66" t="s">
        <v>3667</v>
      </c>
      <c r="BE526" s="8">
        <v>63.259834787600632</v>
      </c>
      <c r="BF526" s="76" t="s">
        <v>261</v>
      </c>
      <c r="BG526" s="8">
        <v>1.8074238510743037</v>
      </c>
      <c r="BH526" s="76" t="s">
        <v>253</v>
      </c>
      <c r="BI526" s="76" t="s">
        <v>261</v>
      </c>
      <c r="BJ526" s="8">
        <v>10.502816888633781</v>
      </c>
      <c r="BK526" s="8">
        <v>12.666666666666666</v>
      </c>
      <c r="BL526" s="75" t="s">
        <v>49</v>
      </c>
      <c r="BM526" s="76" t="s">
        <v>261</v>
      </c>
      <c r="BN526" s="8">
        <v>10.289358774470868</v>
      </c>
      <c r="BO526" s="8">
        <v>9.75</v>
      </c>
      <c r="BP526" s="76" t="s">
        <v>253</v>
      </c>
      <c r="BQ526" s="66" t="s">
        <v>151</v>
      </c>
      <c r="BR526" s="8">
        <v>9.5607272832950869</v>
      </c>
      <c r="BS526" s="8">
        <v>16</v>
      </c>
      <c r="BT526" s="66" t="s">
        <v>49</v>
      </c>
      <c r="BU526" s="75" t="s">
        <v>151</v>
      </c>
      <c r="BV526" s="8">
        <v>9.0538957770800863</v>
      </c>
      <c r="BW526" s="8">
        <v>12.25</v>
      </c>
      <c r="BX526" s="64" t="s">
        <v>253</v>
      </c>
      <c r="BY526" s="54" t="s">
        <v>281</v>
      </c>
      <c r="BZ526" s="8">
        <v>8.5879173647388267</v>
      </c>
      <c r="CA526" s="8">
        <v>16</v>
      </c>
      <c r="CB526" s="8"/>
      <c r="CC526" s="59" t="s">
        <v>5001</v>
      </c>
      <c r="CD526" s="59" t="s">
        <v>5002</v>
      </c>
      <c r="CE526" s="555">
        <v>133.71224775314397</v>
      </c>
      <c r="CF526" s="555">
        <v>120.33515688840592</v>
      </c>
      <c r="CG526" s="555" t="s">
        <v>4999</v>
      </c>
      <c r="CH526" s="555" t="s">
        <v>5000</v>
      </c>
      <c r="CI526" s="408">
        <v>270.45234579070274</v>
      </c>
      <c r="CJ526" s="408">
        <v>248.58026177773357</v>
      </c>
      <c r="CK526" s="555" t="s">
        <v>4998</v>
      </c>
      <c r="CL526" s="59"/>
      <c r="CM526" s="8">
        <v>395.1789335512006</v>
      </c>
      <c r="CN526" s="8">
        <v>331.3178367712685</v>
      </c>
    </row>
    <row r="527" spans="1:92" x14ac:dyDescent="0.45">
      <c r="A527" s="9">
        <v>487</v>
      </c>
      <c r="B527" s="9" t="s">
        <v>471</v>
      </c>
      <c r="C527" s="75" t="s">
        <v>1890</v>
      </c>
      <c r="D527" s="63"/>
      <c r="E527" s="75" t="s">
        <v>2060</v>
      </c>
      <c r="F527" s="61" t="s">
        <v>2061</v>
      </c>
      <c r="G527" s="62" t="s">
        <v>1994</v>
      </c>
      <c r="H527" s="9"/>
      <c r="I527" s="60">
        <v>189.67200239939262</v>
      </c>
      <c r="J527" s="60">
        <v>159.6406020194888</v>
      </c>
      <c r="K527" s="60">
        <v>236.29970298924331</v>
      </c>
      <c r="L527" s="47">
        <v>3683.8886569334527</v>
      </c>
      <c r="M527" s="47">
        <v>3713.1273209881356</v>
      </c>
      <c r="N527" s="47">
        <v>3736.685250412459</v>
      </c>
      <c r="O527" s="59">
        <v>32.488671068423137</v>
      </c>
      <c r="P527" s="59">
        <v>767.34787111930439</v>
      </c>
      <c r="Q527" s="59">
        <v>477.6300031159758</v>
      </c>
      <c r="R527" s="58"/>
      <c r="S527" s="64" t="s">
        <v>88</v>
      </c>
      <c r="T527" s="8">
        <v>18.070480215945334</v>
      </c>
      <c r="U527" s="64" t="s">
        <v>88</v>
      </c>
      <c r="V527" s="8">
        <v>16.427709287223031</v>
      </c>
      <c r="W527" s="66" t="s">
        <v>49</v>
      </c>
      <c r="X527" s="8">
        <v>8.5709999999999997</v>
      </c>
      <c r="Y527" s="75" t="s">
        <v>73</v>
      </c>
      <c r="Z527" s="8">
        <v>114.80320143963557</v>
      </c>
      <c r="AA527" s="75" t="s">
        <v>73</v>
      </c>
      <c r="AB527" s="8">
        <v>38.267733813211855</v>
      </c>
      <c r="AC527" s="64" t="s">
        <v>88</v>
      </c>
      <c r="AD527" s="66" t="s">
        <v>73</v>
      </c>
      <c r="AE527" s="8">
        <v>23.618936875048618</v>
      </c>
      <c r="AF527" s="8">
        <v>9.1111111111111107</v>
      </c>
      <c r="AG527" s="75" t="s">
        <v>49</v>
      </c>
      <c r="AH527" s="75" t="s">
        <v>73</v>
      </c>
      <c r="AI527" s="8">
        <v>23.602521039927801</v>
      </c>
      <c r="AJ527" s="8">
        <v>8.8333333333333339</v>
      </c>
      <c r="AK527" s="64" t="s">
        <v>88</v>
      </c>
      <c r="AL527" s="64" t="s">
        <v>252</v>
      </c>
      <c r="AM527" s="8">
        <v>20.98775677869925</v>
      </c>
      <c r="AN527" s="8">
        <v>9.7111111111111121</v>
      </c>
      <c r="AO527" s="66" t="s">
        <v>49</v>
      </c>
      <c r="AP527" s="76" t="s">
        <v>252</v>
      </c>
      <c r="AQ527" s="8">
        <v>20.894906258876187</v>
      </c>
      <c r="AR527" s="8">
        <v>9.4333333333333336</v>
      </c>
      <c r="AS527" s="64" t="s">
        <v>88</v>
      </c>
      <c r="AT527" s="66" t="s">
        <v>1472</v>
      </c>
      <c r="AU527" s="8">
        <v>19.583911917661904</v>
      </c>
      <c r="AV527" s="8">
        <v>6.3740740740740751</v>
      </c>
      <c r="AW527" s="58"/>
      <c r="AX527" s="64" t="s">
        <v>88</v>
      </c>
      <c r="AY527" s="8">
        <v>14.314974568437362</v>
      </c>
      <c r="AZ527" s="66" t="s">
        <v>49</v>
      </c>
      <c r="BA527" s="8">
        <v>4.9383248561457878</v>
      </c>
      <c r="BB527" s="75" t="s">
        <v>49</v>
      </c>
      <c r="BC527" s="8">
        <v>4</v>
      </c>
      <c r="BD527" s="66" t="s">
        <v>73</v>
      </c>
      <c r="BE527" s="8">
        <v>148.94416187152626</v>
      </c>
      <c r="BF527" s="75" t="s">
        <v>73</v>
      </c>
      <c r="BG527" s="8">
        <v>2.7080756703913864</v>
      </c>
      <c r="BH527" s="75" t="s">
        <v>49</v>
      </c>
      <c r="BI527" s="75" t="s">
        <v>73</v>
      </c>
      <c r="BJ527" s="8">
        <v>14.701432450408872</v>
      </c>
      <c r="BK527" s="8">
        <v>14.75</v>
      </c>
      <c r="BL527" s="75" t="s">
        <v>49</v>
      </c>
      <c r="BM527" s="76" t="s">
        <v>252</v>
      </c>
      <c r="BN527" s="8">
        <v>13.014038657910026</v>
      </c>
      <c r="BO527" s="8">
        <v>16</v>
      </c>
      <c r="BP527" s="76" t="s">
        <v>88</v>
      </c>
      <c r="BQ527" s="66" t="s">
        <v>73</v>
      </c>
      <c r="BR527" s="8">
        <v>13.010086971310386</v>
      </c>
      <c r="BS527" s="8">
        <v>17.5</v>
      </c>
      <c r="BT527" s="64" t="s">
        <v>88</v>
      </c>
      <c r="BU527" s="76" t="s">
        <v>252</v>
      </c>
      <c r="BV527" s="8">
        <v>11.581031215526201</v>
      </c>
      <c r="BW527" s="8">
        <v>19</v>
      </c>
      <c r="BX527" s="66" t="s">
        <v>49</v>
      </c>
      <c r="BY527" s="75" t="s">
        <v>1472</v>
      </c>
      <c r="BZ527" s="8">
        <v>10.051512446843013</v>
      </c>
      <c r="CA527" s="8">
        <v>12.25</v>
      </c>
      <c r="CB527" s="8"/>
      <c r="CC527" s="59" t="s">
        <v>5006</v>
      </c>
      <c r="CD527" s="59" t="s">
        <v>5007</v>
      </c>
      <c r="CE527" s="555">
        <v>136.39625261762851</v>
      </c>
      <c r="CF527" s="555">
        <v>123.68866768808853</v>
      </c>
      <c r="CG527" s="555" t="s">
        <v>5004</v>
      </c>
      <c r="CH527" s="555" t="s">
        <v>5005</v>
      </c>
      <c r="CI527" s="408">
        <v>283.65477301149127</v>
      </c>
      <c r="CJ527" s="408">
        <v>261.4369194089046</v>
      </c>
      <c r="CK527" s="555" t="s">
        <v>5003</v>
      </c>
      <c r="CL527" s="59"/>
      <c r="CM527" s="8">
        <v>477.6300031159758</v>
      </c>
      <c r="CN527" s="8">
        <v>398.47563098345898</v>
      </c>
    </row>
    <row r="528" spans="1:92" x14ac:dyDescent="0.45">
      <c r="A528" s="9">
        <v>488</v>
      </c>
      <c r="B528" s="9" t="s">
        <v>466</v>
      </c>
      <c r="C528" s="224" t="s">
        <v>1800</v>
      </c>
      <c r="D528" s="63"/>
      <c r="E528" s="245" t="s">
        <v>1938</v>
      </c>
      <c r="F528" s="56" t="s">
        <v>1871</v>
      </c>
      <c r="G528" s="224"/>
      <c r="H528" s="9"/>
      <c r="I528" s="60">
        <v>131.98010166957738</v>
      </c>
      <c r="J528" s="60">
        <v>215.75190272930911</v>
      </c>
      <c r="K528" s="60">
        <v>217.33250274930407</v>
      </c>
      <c r="L528" s="47">
        <v>2857.9071597114566</v>
      </c>
      <c r="M528" s="47">
        <v>3370.7394420252517</v>
      </c>
      <c r="N528" s="47">
        <v>3846.5097359381625</v>
      </c>
      <c r="O528" s="59">
        <v>38.509635713631518</v>
      </c>
      <c r="P528" s="59">
        <v>592.57452367114195</v>
      </c>
      <c r="Q528" s="59">
        <v>384.13835683613382</v>
      </c>
      <c r="R528" s="58"/>
      <c r="S528" s="55" t="s">
        <v>101</v>
      </c>
      <c r="T528" s="8">
        <v>16.837612200349284</v>
      </c>
      <c r="U528" s="55" t="s">
        <v>101</v>
      </c>
      <c r="V528" s="8">
        <v>10.523507625218302</v>
      </c>
      <c r="W528" s="55" t="s">
        <v>1483</v>
      </c>
      <c r="X528" s="8">
        <v>13.333</v>
      </c>
      <c r="Y528" s="224" t="s">
        <v>294</v>
      </c>
      <c r="Z528" s="8">
        <v>96.025673202095703</v>
      </c>
      <c r="AA528" s="224" t="s">
        <v>294</v>
      </c>
      <c r="AB528" s="8">
        <v>35.565064148924336</v>
      </c>
      <c r="AC528" s="55" t="s">
        <v>101</v>
      </c>
      <c r="AD528" s="55" t="s">
        <v>294</v>
      </c>
      <c r="AE528" s="8">
        <v>15.387694863636019</v>
      </c>
      <c r="AF528" s="8">
        <v>13.9</v>
      </c>
      <c r="AG528" s="224" t="s">
        <v>1483</v>
      </c>
      <c r="AH528" s="224" t="s">
        <v>294</v>
      </c>
      <c r="AI528" s="8">
        <v>15.285515509831512</v>
      </c>
      <c r="AJ528" s="8">
        <v>10.5</v>
      </c>
      <c r="AK528" s="55" t="s">
        <v>101</v>
      </c>
      <c r="AL528" s="70" t="s">
        <v>23</v>
      </c>
      <c r="AM528" s="8">
        <v>14.686943666278248</v>
      </c>
      <c r="AN528" s="8">
        <v>7.9333333333333336</v>
      </c>
      <c r="AO528" s="55" t="s">
        <v>1483</v>
      </c>
      <c r="AP528" s="77" t="s">
        <v>23</v>
      </c>
      <c r="AQ528" s="8">
        <v>14.391703120370957</v>
      </c>
      <c r="AR528" s="8">
        <v>6.35</v>
      </c>
      <c r="AS528" s="55" t="s">
        <v>101</v>
      </c>
      <c r="AT528" s="12" t="s">
        <v>1482</v>
      </c>
      <c r="AU528" s="8">
        <v>13.553003409779487</v>
      </c>
      <c r="AV528" s="8">
        <v>15.100000000000001</v>
      </c>
      <c r="AW528" s="58"/>
      <c r="AX528" s="55" t="s">
        <v>101</v>
      </c>
      <c r="AY528" s="8">
        <v>17.471116688363256</v>
      </c>
      <c r="AZ528" s="55" t="s">
        <v>101</v>
      </c>
      <c r="BA528" s="8">
        <v>4.3677791720908141</v>
      </c>
      <c r="BB528" s="224" t="s">
        <v>1483</v>
      </c>
      <c r="BC528" s="8">
        <v>4.5</v>
      </c>
      <c r="BD528" s="55" t="s">
        <v>294</v>
      </c>
      <c r="BE528" s="8">
        <v>124.53337516272443</v>
      </c>
      <c r="BF528" s="224" t="s">
        <v>294</v>
      </c>
      <c r="BG528" s="8">
        <v>1.9158980794265297</v>
      </c>
      <c r="BH528" s="224" t="s">
        <v>1483</v>
      </c>
      <c r="BI528" s="224" t="s">
        <v>294</v>
      </c>
      <c r="BJ528" s="8">
        <v>9.9751231014672452</v>
      </c>
      <c r="BK528" s="8">
        <v>15.444444444444445</v>
      </c>
      <c r="BL528" s="224" t="s">
        <v>101</v>
      </c>
      <c r="BM528" s="224" t="s">
        <v>294</v>
      </c>
      <c r="BN528" s="8">
        <v>9.6692025246187683</v>
      </c>
      <c r="BO528" s="8">
        <v>22.666666666666668</v>
      </c>
      <c r="BP528" s="224" t="s">
        <v>101</v>
      </c>
      <c r="BQ528" s="12" t="s">
        <v>1482</v>
      </c>
      <c r="BR528" s="8">
        <v>8.7010169588363873</v>
      </c>
      <c r="BS528" s="8">
        <v>21</v>
      </c>
      <c r="BT528" s="55" t="s">
        <v>1483</v>
      </c>
      <c r="BU528" s="63" t="s">
        <v>1482</v>
      </c>
      <c r="BV528" s="8">
        <v>8.5549768758745515</v>
      </c>
      <c r="BW528" s="8">
        <v>14.333333333333334</v>
      </c>
      <c r="BX528" s="55" t="s">
        <v>101</v>
      </c>
      <c r="BY528" s="77" t="s">
        <v>23</v>
      </c>
      <c r="BZ528" s="8">
        <v>8.5474346610311134</v>
      </c>
      <c r="CA528" s="8">
        <v>17.666666666666668</v>
      </c>
      <c r="CB528" s="8"/>
      <c r="CC528" s="59" t="s">
        <v>5011</v>
      </c>
      <c r="CD528" s="59" t="s">
        <v>5012</v>
      </c>
      <c r="CE528" s="555">
        <v>162.62779924301211</v>
      </c>
      <c r="CF528" s="555">
        <v>147.38100890771031</v>
      </c>
      <c r="CG528" s="555" t="s">
        <v>5009</v>
      </c>
      <c r="CH528" s="555" t="s">
        <v>5010</v>
      </c>
      <c r="CI528" s="408">
        <v>332.0827057602603</v>
      </c>
      <c r="CJ528" s="408">
        <v>308.32193889314505</v>
      </c>
      <c r="CK528" s="555" t="s">
        <v>5008</v>
      </c>
      <c r="CL528" s="59"/>
      <c r="CM528" s="8">
        <v>384.13835683613382</v>
      </c>
      <c r="CN528" s="8">
        <v>316.88581201333255</v>
      </c>
    </row>
    <row r="529" spans="1:92" x14ac:dyDescent="0.45">
      <c r="A529" s="9">
        <v>491</v>
      </c>
      <c r="B529" s="9" t="s">
        <v>289</v>
      </c>
      <c r="C529" s="74" t="s">
        <v>1792</v>
      </c>
      <c r="D529" s="63"/>
      <c r="E529" s="56" t="s">
        <v>1933</v>
      </c>
      <c r="F529" s="75" t="s">
        <v>1868</v>
      </c>
      <c r="G529" s="224" t="s">
        <v>1800</v>
      </c>
      <c r="H529" s="9"/>
      <c r="I529" s="60">
        <v>237.0900029992408</v>
      </c>
      <c r="J529" s="60">
        <v>168.33390212946097</v>
      </c>
      <c r="K529" s="60">
        <v>147.78610186952676</v>
      </c>
      <c r="L529" s="47">
        <v>3739.5197785313094</v>
      </c>
      <c r="M529" s="47">
        <v>3264.4670144097618</v>
      </c>
      <c r="N529" s="47">
        <v>2928.2587166158223</v>
      </c>
      <c r="O529" s="59">
        <v>21.17980447877888</v>
      </c>
      <c r="P529" s="59">
        <v>562.71771654690974</v>
      </c>
      <c r="Q529" s="59">
        <v>336.97282919968927</v>
      </c>
      <c r="R529" s="58"/>
      <c r="S529" s="65" t="s">
        <v>20</v>
      </c>
      <c r="T529" s="8">
        <v>18.070480215945338</v>
      </c>
      <c r="U529" s="65" t="s">
        <v>14</v>
      </c>
      <c r="V529" s="8">
        <v>16.917111311060495</v>
      </c>
      <c r="W529" s="65" t="s">
        <v>20</v>
      </c>
      <c r="X529" s="8">
        <v>12.727</v>
      </c>
      <c r="Y529" s="56" t="s">
        <v>187</v>
      </c>
      <c r="Z529" s="8">
        <v>166.96300209946855</v>
      </c>
      <c r="AA529" s="56" t="s">
        <v>187</v>
      </c>
      <c r="AB529" s="8">
        <v>47.703714885562441</v>
      </c>
      <c r="AC529" s="65" t="s">
        <v>20</v>
      </c>
      <c r="AD529" s="66" t="s">
        <v>73</v>
      </c>
      <c r="AE529" s="8">
        <v>26.568598265896416</v>
      </c>
      <c r="AF529" s="8">
        <v>6.9285714285714288</v>
      </c>
      <c r="AG529" s="74" t="s">
        <v>20</v>
      </c>
      <c r="AH529" s="74" t="s">
        <v>160</v>
      </c>
      <c r="AI529" s="8">
        <v>25.884214752084173</v>
      </c>
      <c r="AJ529" s="8">
        <v>6.9285714285714288</v>
      </c>
      <c r="AK529" s="65" t="s">
        <v>14</v>
      </c>
      <c r="AL529" s="66" t="s">
        <v>73</v>
      </c>
      <c r="AM529" s="8">
        <v>25.516319756865361</v>
      </c>
      <c r="AN529" s="8">
        <v>8</v>
      </c>
      <c r="AO529" s="65" t="s">
        <v>20</v>
      </c>
      <c r="AP529" s="56" t="s">
        <v>187</v>
      </c>
      <c r="AQ529" s="8">
        <v>25.32738567699441</v>
      </c>
      <c r="AR529" s="8">
        <v>12.3</v>
      </c>
      <c r="AS529" s="65" t="s">
        <v>14</v>
      </c>
      <c r="AT529" s="65" t="s">
        <v>160</v>
      </c>
      <c r="AU529" s="8">
        <v>24.923594749367258</v>
      </c>
      <c r="AV529" s="8">
        <v>8</v>
      </c>
      <c r="AW529" s="58"/>
      <c r="AX529" s="65" t="s">
        <v>14</v>
      </c>
      <c r="AY529" s="8">
        <v>12.095812140364469</v>
      </c>
      <c r="AZ529" s="65" t="s">
        <v>14</v>
      </c>
      <c r="BA529" s="8">
        <v>6.0479060701822345</v>
      </c>
      <c r="BB529" s="74" t="s">
        <v>20</v>
      </c>
      <c r="BC529" s="8">
        <v>4.3333333333333002</v>
      </c>
      <c r="BD529" s="53" t="s">
        <v>187</v>
      </c>
      <c r="BE529" s="8">
        <v>232.16275292425979</v>
      </c>
      <c r="BF529" s="56" t="s">
        <v>187</v>
      </c>
      <c r="BG529" s="8">
        <v>3.095503372323464</v>
      </c>
      <c r="BH529" s="74" t="s">
        <v>20</v>
      </c>
      <c r="BI529" s="56" t="s">
        <v>187</v>
      </c>
      <c r="BJ529" s="8">
        <v>15.910101036925029</v>
      </c>
      <c r="BK529" s="8">
        <v>18.307692307692307</v>
      </c>
      <c r="BL529" s="74" t="s">
        <v>20</v>
      </c>
      <c r="BM529" s="74" t="s">
        <v>160</v>
      </c>
      <c r="BN529" s="8">
        <v>15.022083498026754</v>
      </c>
      <c r="BO529" s="8">
        <v>12.538461538461538</v>
      </c>
      <c r="BP529" s="74" t="s">
        <v>14</v>
      </c>
      <c r="BQ529" s="53" t="s">
        <v>187</v>
      </c>
      <c r="BR529" s="8">
        <v>14.744630949185218</v>
      </c>
      <c r="BS529" s="8">
        <v>26</v>
      </c>
      <c r="BT529" s="65" t="s">
        <v>20</v>
      </c>
      <c r="BU529" s="75" t="s">
        <v>73</v>
      </c>
      <c r="BV529" s="8">
        <v>14.494205515600877</v>
      </c>
      <c r="BW529" s="8">
        <v>13.692307692307693</v>
      </c>
      <c r="BX529" s="65" t="s">
        <v>14</v>
      </c>
      <c r="BY529" s="74" t="s">
        <v>160</v>
      </c>
      <c r="BZ529" s="8">
        <v>14.136373379692273</v>
      </c>
      <c r="CA529" s="8">
        <v>17.666666666666668</v>
      </c>
      <c r="CB529" s="8"/>
      <c r="CC529" s="59" t="s">
        <v>5016</v>
      </c>
      <c r="CD529" s="59" t="s">
        <v>5017</v>
      </c>
      <c r="CE529" s="555">
        <v>93.601750208498061</v>
      </c>
      <c r="CF529" s="555">
        <v>84.675520079072243</v>
      </c>
      <c r="CG529" s="555" t="s">
        <v>5014</v>
      </c>
      <c r="CH529" s="555" t="s">
        <v>5015</v>
      </c>
      <c r="CI529" s="408">
        <v>194.32561872613451</v>
      </c>
      <c r="CJ529" s="408">
        <v>178.64683464205299</v>
      </c>
      <c r="CK529" s="555" t="s">
        <v>5013</v>
      </c>
      <c r="CL529" s="59"/>
      <c r="CM529" s="8">
        <v>336.97282919968927</v>
      </c>
      <c r="CN529" s="8">
        <v>276.42700553395872</v>
      </c>
    </row>
    <row r="530" spans="1:92" x14ac:dyDescent="0.45">
      <c r="A530" s="9">
        <v>495</v>
      </c>
      <c r="B530" s="9" t="s">
        <v>462</v>
      </c>
      <c r="C530" s="77" t="s">
        <v>1803</v>
      </c>
      <c r="D530" s="63"/>
      <c r="E530" s="61" t="s">
        <v>1964</v>
      </c>
      <c r="F530" s="78" t="s">
        <v>1965</v>
      </c>
      <c r="G530" s="224"/>
      <c r="H530" s="9"/>
      <c r="I530" s="60">
        <v>81.400901029739344</v>
      </c>
      <c r="J530" s="60">
        <v>96.416601219691259</v>
      </c>
      <c r="K530" s="60">
        <v>113.01290142963811</v>
      </c>
      <c r="L530" s="47">
        <v>849.7068779080895</v>
      </c>
      <c r="M530" s="47">
        <v>923.15091275340762</v>
      </c>
      <c r="N530" s="47">
        <v>986.4510950680135</v>
      </c>
      <c r="O530" s="59">
        <v>9.9369855634300475</v>
      </c>
      <c r="P530" s="59">
        <v>95.854838663450977</v>
      </c>
      <c r="Q530" s="59">
        <v>58.506309307833618</v>
      </c>
      <c r="R530" s="58"/>
      <c r="S530" s="70" t="s">
        <v>24</v>
      </c>
      <c r="T530" s="8">
        <v>4.4188378432490527</v>
      </c>
      <c r="U530" s="70" t="s">
        <v>24</v>
      </c>
      <c r="V530" s="8">
        <v>7.3647297387484212</v>
      </c>
      <c r="W530" s="13" t="s">
        <v>5511</v>
      </c>
      <c r="X530" s="8">
        <v>10</v>
      </c>
      <c r="Y530" s="77" t="s">
        <v>33</v>
      </c>
      <c r="Z530" s="8">
        <v>44.956486556059247</v>
      </c>
      <c r="AA530" s="77" t="s">
        <v>263</v>
      </c>
      <c r="AB530" s="8">
        <v>13.267760638006656</v>
      </c>
      <c r="AC530" s="70" t="s">
        <v>24</v>
      </c>
      <c r="AD530" s="70" t="s">
        <v>263</v>
      </c>
      <c r="AE530" s="8">
        <v>9.646269288768476</v>
      </c>
      <c r="AF530" s="8">
        <v>5.4333333333333336</v>
      </c>
      <c r="AG530" s="77" t="s">
        <v>24</v>
      </c>
      <c r="AH530" s="77" t="s">
        <v>33</v>
      </c>
      <c r="AI530" s="8">
        <v>9.1887792415507139</v>
      </c>
      <c r="AJ530" s="8">
        <v>8.9</v>
      </c>
      <c r="AK530" s="13" t="s">
        <v>127</v>
      </c>
      <c r="AL530" s="70" t="s">
        <v>263</v>
      </c>
      <c r="AM530" s="8">
        <v>8.8519842045589936</v>
      </c>
      <c r="AN530" s="8">
        <v>5.4333333333333336</v>
      </c>
      <c r="AO530" s="13" t="s">
        <v>127</v>
      </c>
      <c r="AP530" s="77" t="s">
        <v>33</v>
      </c>
      <c r="AQ530" s="8">
        <v>8.4614282936510197</v>
      </c>
      <c r="AR530" s="8">
        <v>8.9</v>
      </c>
      <c r="AS530" s="70" t="s">
        <v>24</v>
      </c>
      <c r="AT530" s="13" t="s">
        <v>1481</v>
      </c>
      <c r="AU530" s="8">
        <v>8.0164763804411567</v>
      </c>
      <c r="AV530" s="8">
        <v>6.2333333333333334</v>
      </c>
      <c r="AW530" s="58"/>
      <c r="AX530" s="70" t="s">
        <v>24</v>
      </c>
      <c r="AY530" s="8">
        <v>4.1746351401598343</v>
      </c>
      <c r="AZ530" s="13" t="s">
        <v>127</v>
      </c>
      <c r="BA530" s="8">
        <v>2.5873175700799171</v>
      </c>
      <c r="BB530" s="77" t="s">
        <v>24</v>
      </c>
      <c r="BC530" s="8">
        <v>4</v>
      </c>
      <c r="BD530" s="70" t="s">
        <v>33</v>
      </c>
      <c r="BE530" s="8">
        <v>58.143432522877021</v>
      </c>
      <c r="BF530" s="77" t="s">
        <v>33</v>
      </c>
      <c r="BG530" s="8">
        <v>1.057153318597764</v>
      </c>
      <c r="BH530" s="77" t="s">
        <v>24</v>
      </c>
      <c r="BI530" s="77" t="s">
        <v>33</v>
      </c>
      <c r="BJ530" s="8">
        <v>5.8877321431509069</v>
      </c>
      <c r="BK530" s="8">
        <v>14.75</v>
      </c>
      <c r="BL530" s="77" t="s">
        <v>24</v>
      </c>
      <c r="BM530" s="77" t="s">
        <v>263</v>
      </c>
      <c r="BN530" s="8">
        <v>5.1631056584143051</v>
      </c>
      <c r="BO530" s="8">
        <v>11</v>
      </c>
      <c r="BP530" s="77" t="s">
        <v>24</v>
      </c>
      <c r="BQ530" s="13" t="s">
        <v>1481</v>
      </c>
      <c r="BR530" s="8">
        <v>4.5900958420406051</v>
      </c>
      <c r="BS530" s="8">
        <v>12.25</v>
      </c>
      <c r="BT530" s="13" t="s">
        <v>127</v>
      </c>
      <c r="BU530" s="77" t="s">
        <v>33</v>
      </c>
      <c r="BV530" s="8">
        <v>4.5366549368447275</v>
      </c>
      <c r="BW530" s="8">
        <v>28.5</v>
      </c>
      <c r="BX530" s="13" t="s">
        <v>127</v>
      </c>
      <c r="BY530" s="77" t="s">
        <v>263</v>
      </c>
      <c r="BZ530" s="8">
        <v>4.1746351401598343</v>
      </c>
      <c r="CA530" s="8">
        <v>21</v>
      </c>
      <c r="CB530" s="8"/>
      <c r="CC530" s="59"/>
      <c r="CD530" s="59"/>
      <c r="CE530" s="555"/>
      <c r="CF530" s="555"/>
      <c r="CG530" s="555"/>
      <c r="CH530" s="555"/>
      <c r="CI530" s="408"/>
      <c r="CJ530" s="408"/>
      <c r="CK530" s="7"/>
      <c r="CL530" s="8"/>
      <c r="CM530" s="8"/>
      <c r="CN530" s="8"/>
    </row>
    <row r="531" spans="1:92" x14ac:dyDescent="0.45">
      <c r="A531" s="9">
        <v>496</v>
      </c>
      <c r="B531" s="9" t="s">
        <v>459</v>
      </c>
      <c r="C531" s="77" t="s">
        <v>1803</v>
      </c>
      <c r="D531" s="63"/>
      <c r="E531" s="61" t="s">
        <v>1964</v>
      </c>
      <c r="F531" s="78" t="s">
        <v>1965</v>
      </c>
      <c r="G531" s="224"/>
      <c r="H531" s="9"/>
      <c r="I531" s="60">
        <v>108.27110136965329</v>
      </c>
      <c r="J531" s="60">
        <v>131.98010166957738</v>
      </c>
      <c r="K531" s="60">
        <v>134.35100169956979</v>
      </c>
      <c r="L531" s="47">
        <v>1441.7409643360988</v>
      </c>
      <c r="M531" s="47">
        <v>1544.689808989473</v>
      </c>
      <c r="N531" s="47">
        <v>1632.3170453962025</v>
      </c>
      <c r="O531" s="59">
        <v>15.623360867950733</v>
      </c>
      <c r="P531" s="59">
        <v>217.27698543770603</v>
      </c>
      <c r="Q531" s="59">
        <v>126.89339307945492</v>
      </c>
      <c r="R531" s="58"/>
      <c r="S531" s="51" t="s">
        <v>1</v>
      </c>
      <c r="T531" s="8">
        <v>9.1203326027239964</v>
      </c>
      <c r="U531" s="70" t="s">
        <v>24</v>
      </c>
      <c r="V531" s="8">
        <v>9.2456437625423966</v>
      </c>
      <c r="W531" s="70" t="s">
        <v>24</v>
      </c>
      <c r="X531" s="8">
        <v>10</v>
      </c>
      <c r="Y531" s="77" t="s">
        <v>23</v>
      </c>
      <c r="Z531" s="8">
        <v>59.466394739612774</v>
      </c>
      <c r="AA531" s="77" t="s">
        <v>23</v>
      </c>
      <c r="AB531" s="8">
        <v>22.87169028446645</v>
      </c>
      <c r="AC531" s="70" t="s">
        <v>24</v>
      </c>
      <c r="AD531" s="70" t="s">
        <v>23</v>
      </c>
      <c r="AE531" s="8">
        <v>13.907185993726941</v>
      </c>
      <c r="AF531" s="8">
        <v>7.6000000000000005</v>
      </c>
      <c r="AG531" s="57" t="s">
        <v>1</v>
      </c>
      <c r="AH531" s="77" t="s">
        <v>23</v>
      </c>
      <c r="AI531" s="8">
        <v>11.916412476960234</v>
      </c>
      <c r="AJ531" s="8">
        <v>10.457142857142859</v>
      </c>
      <c r="AK531" s="70" t="s">
        <v>24</v>
      </c>
      <c r="AL531" s="13" t="s">
        <v>1481</v>
      </c>
      <c r="AM531" s="8">
        <v>10.315530954979248</v>
      </c>
      <c r="AN531" s="8">
        <v>6.2333333333333334</v>
      </c>
      <c r="AO531" s="70" t="s">
        <v>24</v>
      </c>
      <c r="AP531" s="77" t="s">
        <v>1480</v>
      </c>
      <c r="AQ531" s="8">
        <v>9.4899497271939435</v>
      </c>
      <c r="AR531" s="8">
        <v>6.4333333333333336</v>
      </c>
      <c r="AS531" s="51" t="s">
        <v>1</v>
      </c>
      <c r="AT531" s="13" t="s">
        <v>1481</v>
      </c>
      <c r="AU531" s="8">
        <v>9.45079695085556</v>
      </c>
      <c r="AV531" s="8">
        <v>8.1380952380952376</v>
      </c>
      <c r="AW531" s="58"/>
      <c r="AX531" s="51" t="s">
        <v>1</v>
      </c>
      <c r="AY531" s="8">
        <v>7.3338594301247175</v>
      </c>
      <c r="AZ531" s="70" t="s">
        <v>24</v>
      </c>
      <c r="BA531" s="8">
        <v>2.6112864767082393</v>
      </c>
      <c r="BB531" s="77" t="s">
        <v>24</v>
      </c>
      <c r="BC531" s="8">
        <v>4</v>
      </c>
      <c r="BD531" s="70" t="s">
        <v>23</v>
      </c>
      <c r="BE531" s="8">
        <v>77.006313161496621</v>
      </c>
      <c r="BF531" s="77" t="s">
        <v>23</v>
      </c>
      <c r="BG531" s="8">
        <v>1.5401262632299324</v>
      </c>
      <c r="BH531" s="77" t="s">
        <v>24</v>
      </c>
      <c r="BI531" s="77" t="s">
        <v>23</v>
      </c>
      <c r="BJ531" s="8">
        <v>8.1220291940999711</v>
      </c>
      <c r="BK531" s="8">
        <v>13.5</v>
      </c>
      <c r="BL531" s="77" t="s">
        <v>24</v>
      </c>
      <c r="BM531" s="62" t="s">
        <v>1481</v>
      </c>
      <c r="BN531" s="8">
        <v>5.9267512160924474</v>
      </c>
      <c r="BO531" s="8">
        <v>12.25</v>
      </c>
      <c r="BP531" s="77" t="s">
        <v>24</v>
      </c>
      <c r="BQ531" s="70" t="s">
        <v>1480</v>
      </c>
      <c r="BR531" s="8">
        <v>5.9196383043482461</v>
      </c>
      <c r="BS531" s="8">
        <v>11</v>
      </c>
      <c r="BT531" s="51" t="s">
        <v>1</v>
      </c>
      <c r="BU531" s="77" t="s">
        <v>23</v>
      </c>
      <c r="BV531" s="8">
        <v>5.3123772466359975</v>
      </c>
      <c r="BW531" s="8">
        <v>26</v>
      </c>
      <c r="BX531" s="51" t="s">
        <v>1</v>
      </c>
      <c r="BY531" s="77" t="s">
        <v>1480</v>
      </c>
      <c r="BZ531" s="8">
        <v>4.1855025134085606</v>
      </c>
      <c r="CA531" s="8">
        <v>21</v>
      </c>
      <c r="CB531" s="8"/>
      <c r="CC531" s="59" t="s">
        <v>5018</v>
      </c>
      <c r="CD531" s="59"/>
      <c r="CE531" s="555">
        <v>126.89339307945492</v>
      </c>
      <c r="CF531" s="555">
        <v>95.400109737181992</v>
      </c>
      <c r="CG531" s="555"/>
      <c r="CH531" s="555"/>
      <c r="CI531" s="408"/>
      <c r="CJ531" s="408"/>
      <c r="CK531" s="7"/>
      <c r="CL531" s="8"/>
      <c r="CM531" s="8"/>
      <c r="CN531" s="8"/>
    </row>
    <row r="532" spans="1:92" x14ac:dyDescent="0.45">
      <c r="A532" s="9">
        <v>497</v>
      </c>
      <c r="B532" s="9" t="s">
        <v>25</v>
      </c>
      <c r="C532" s="77" t="s">
        <v>1803</v>
      </c>
      <c r="D532" s="63"/>
      <c r="E532" s="61" t="s">
        <v>1964</v>
      </c>
      <c r="F532" s="78" t="s">
        <v>1965</v>
      </c>
      <c r="G532" s="224"/>
      <c r="H532" s="9"/>
      <c r="I532" s="60">
        <v>139.09280175955459</v>
      </c>
      <c r="J532" s="60">
        <v>173.07570218944576</v>
      </c>
      <c r="K532" s="60">
        <v>154.89880195950397</v>
      </c>
      <c r="L532" s="47">
        <v>2277.4389073181073</v>
      </c>
      <c r="M532" s="47">
        <v>2404.6906285488731</v>
      </c>
      <c r="N532" s="47">
        <v>2511.5925776726335</v>
      </c>
      <c r="O532" s="59">
        <v>22.721174846114252</v>
      </c>
      <c r="P532" s="59">
        <v>397.99703442511293</v>
      </c>
      <c r="Q532" s="59">
        <v>233.60231832420195</v>
      </c>
      <c r="R532" s="58"/>
      <c r="S532" s="51" t="s">
        <v>1</v>
      </c>
      <c r="T532" s="8">
        <v>11.431960131966594</v>
      </c>
      <c r="U532" s="70" t="s">
        <v>24</v>
      </c>
      <c r="V532" s="8">
        <v>11.403162789835488</v>
      </c>
      <c r="W532" s="70" t="s">
        <v>24</v>
      </c>
      <c r="X532" s="8">
        <v>10</v>
      </c>
      <c r="Y532" s="77" t="s">
        <v>23</v>
      </c>
      <c r="Z532" s="8">
        <v>76.110112950159476</v>
      </c>
      <c r="AA532" s="77" t="s">
        <v>23</v>
      </c>
      <c r="AB532" s="8">
        <v>29.273120365445951</v>
      </c>
      <c r="AC532" s="70" t="s">
        <v>24</v>
      </c>
      <c r="AD532" s="70" t="s">
        <v>23</v>
      </c>
      <c r="AE532" s="8">
        <v>17.516569328860118</v>
      </c>
      <c r="AF532" s="8">
        <v>7.6000000000000005</v>
      </c>
      <c r="AG532" s="57" t="s">
        <v>1</v>
      </c>
      <c r="AH532" s="77" t="s">
        <v>23</v>
      </c>
      <c r="AI532" s="8">
        <v>15.087005426904998</v>
      </c>
      <c r="AJ532" s="8">
        <v>10.457142857142859</v>
      </c>
      <c r="AK532" s="70" t="s">
        <v>24</v>
      </c>
      <c r="AL532" s="14" t="s">
        <v>203</v>
      </c>
      <c r="AM532" s="8">
        <v>13.475766822673686</v>
      </c>
      <c r="AN532" s="8">
        <v>5.7333333333333334</v>
      </c>
      <c r="AO532" s="51" t="s">
        <v>1</v>
      </c>
      <c r="AP532" s="243" t="s">
        <v>203</v>
      </c>
      <c r="AQ532" s="8">
        <v>12.265941043379595</v>
      </c>
      <c r="AR532" s="8">
        <v>7.6380952380952385</v>
      </c>
      <c r="AS532" s="70" t="s">
        <v>24</v>
      </c>
      <c r="AT532" s="70" t="s">
        <v>1480</v>
      </c>
      <c r="AU532" s="8">
        <v>11.901388462362387</v>
      </c>
      <c r="AV532" s="8">
        <v>6.4333333333333336</v>
      </c>
      <c r="AW532" s="58"/>
      <c r="AX532" s="51" t="s">
        <v>1</v>
      </c>
      <c r="AY532" s="8">
        <v>9.1369289029339438</v>
      </c>
      <c r="AZ532" s="70" t="s">
        <v>24</v>
      </c>
      <c r="BA532" s="8">
        <v>3.2123096343113144</v>
      </c>
      <c r="BB532" s="77" t="s">
        <v>24</v>
      </c>
      <c r="BC532" s="8">
        <v>4</v>
      </c>
      <c r="BD532" s="70" t="s">
        <v>23</v>
      </c>
      <c r="BE532" s="8">
        <v>98.643146835207318</v>
      </c>
      <c r="BF532" s="77" t="s">
        <v>23</v>
      </c>
      <c r="BG532" s="8">
        <v>1.9728629367041464</v>
      </c>
      <c r="BH532" s="77" t="s">
        <v>24</v>
      </c>
      <c r="BI532" s="77" t="s">
        <v>23</v>
      </c>
      <c r="BJ532" s="8">
        <v>10.281260538081389</v>
      </c>
      <c r="BK532" s="8">
        <v>13.5</v>
      </c>
      <c r="BL532" s="77" t="s">
        <v>24</v>
      </c>
      <c r="BM532" s="77" t="s">
        <v>1480</v>
      </c>
      <c r="BN532" s="8">
        <v>7.4495154327924373</v>
      </c>
      <c r="BO532" s="8">
        <v>11</v>
      </c>
      <c r="BP532" s="77" t="s">
        <v>24</v>
      </c>
      <c r="BQ532" s="14" t="s">
        <v>203</v>
      </c>
      <c r="BR532" s="8">
        <v>7.0909518379626988</v>
      </c>
      <c r="BS532" s="8">
        <v>12.25</v>
      </c>
      <c r="BT532" s="51" t="s">
        <v>1</v>
      </c>
      <c r="BU532" s="77" t="s">
        <v>23</v>
      </c>
      <c r="BV532" s="8">
        <v>6.7224700394739818</v>
      </c>
      <c r="BW532" s="8">
        <v>26</v>
      </c>
      <c r="BX532" s="51" t="s">
        <v>1</v>
      </c>
      <c r="BY532" s="77" t="s">
        <v>1480</v>
      </c>
      <c r="BZ532" s="8">
        <v>5.2730682271665064</v>
      </c>
      <c r="CA532" s="8">
        <v>21</v>
      </c>
      <c r="CB532" s="8"/>
      <c r="CC532" s="59" t="s">
        <v>5019</v>
      </c>
      <c r="CD532" s="59" t="s">
        <v>5020</v>
      </c>
      <c r="CE532" s="555">
        <v>135.63852762910673</v>
      </c>
      <c r="CF532" s="555">
        <v>122.70367748443543</v>
      </c>
      <c r="CG532" s="555" t="s">
        <v>5747</v>
      </c>
      <c r="CH532" s="555" t="s">
        <v>5748</v>
      </c>
      <c r="CI532" s="408">
        <v>233.60231832420195</v>
      </c>
      <c r="CJ532" s="408">
        <v>187.633857961952</v>
      </c>
      <c r="CK532" s="7"/>
      <c r="CL532" s="8"/>
      <c r="CM532" s="8"/>
      <c r="CN532" s="8"/>
    </row>
    <row r="533" spans="1:92" x14ac:dyDescent="0.45">
      <c r="A533" s="9">
        <v>498</v>
      </c>
      <c r="B533" s="9" t="s">
        <v>455</v>
      </c>
      <c r="C533" s="73" t="s">
        <v>1802</v>
      </c>
      <c r="D533" s="63"/>
      <c r="E533" s="78" t="s">
        <v>1897</v>
      </c>
      <c r="F533" s="245" t="s">
        <v>1898</v>
      </c>
      <c r="G533" s="224"/>
      <c r="H533" s="9"/>
      <c r="I533" s="60">
        <v>102.739001299671</v>
      </c>
      <c r="J533" s="60">
        <v>79.030000999746932</v>
      </c>
      <c r="K533" s="60">
        <v>140.67340177954952</v>
      </c>
      <c r="L533" s="47">
        <v>1083.2715273591098</v>
      </c>
      <c r="M533" s="47">
        <v>1092.6797080331016</v>
      </c>
      <c r="N533" s="47">
        <v>1100.2650496295657</v>
      </c>
      <c r="O533" s="59">
        <v>10.253839216438214</v>
      </c>
      <c r="P533" s="59">
        <v>113.89178607212483</v>
      </c>
      <c r="Q533" s="59">
        <v>67.020053339375352</v>
      </c>
      <c r="R533" s="58"/>
      <c r="S533" s="68" t="s">
        <v>138</v>
      </c>
      <c r="T533" s="8">
        <v>7.1643400779802597</v>
      </c>
      <c r="U533" s="68" t="s">
        <v>138</v>
      </c>
      <c r="V533" s="8">
        <v>7.1643400779802597</v>
      </c>
      <c r="W533" s="13" t="s">
        <v>3655</v>
      </c>
      <c r="X533" s="8">
        <v>10</v>
      </c>
      <c r="Y533" s="73" t="s">
        <v>3534</v>
      </c>
      <c r="Z533" s="8">
        <v>44.150380545861822</v>
      </c>
      <c r="AA533" s="73" t="s">
        <v>76</v>
      </c>
      <c r="AB533" s="8">
        <v>20.068354793573555</v>
      </c>
      <c r="AC533" s="68" t="s">
        <v>138</v>
      </c>
      <c r="AD533" s="68" t="s">
        <v>76</v>
      </c>
      <c r="AE533" s="8">
        <v>11.107233463300433</v>
      </c>
      <c r="AF533" s="8">
        <v>7.2</v>
      </c>
      <c r="AG533" s="62" t="s">
        <v>127</v>
      </c>
      <c r="AH533" s="73" t="s">
        <v>76</v>
      </c>
      <c r="AI533" s="8">
        <v>11.088212620941606</v>
      </c>
      <c r="AJ533" s="8">
        <v>7.2</v>
      </c>
      <c r="AK533" s="68" t="s">
        <v>138</v>
      </c>
      <c r="AL533" s="13" t="s">
        <v>1466</v>
      </c>
      <c r="AM533" s="8">
        <v>9.6622708123920926</v>
      </c>
      <c r="AN533" s="8">
        <v>5.2333333333333334</v>
      </c>
      <c r="AO533" s="13" t="s">
        <v>127</v>
      </c>
      <c r="AP533" s="62" t="s">
        <v>1466</v>
      </c>
      <c r="AQ533" s="8">
        <v>9.6448249442413214</v>
      </c>
      <c r="AR533" s="8">
        <v>5.2333333333333334</v>
      </c>
      <c r="AS533" s="68" t="s">
        <v>138</v>
      </c>
      <c r="AT533" s="68" t="s">
        <v>1468</v>
      </c>
      <c r="AU533" s="8">
        <v>9.5371281503452376</v>
      </c>
      <c r="AV533" s="8">
        <v>7.1333333333333329</v>
      </c>
      <c r="AW533" s="58"/>
      <c r="AX533" s="68" t="s">
        <v>138</v>
      </c>
      <c r="AY533" s="8">
        <v>5.8081852608246027</v>
      </c>
      <c r="AZ533" s="13" t="s">
        <v>127</v>
      </c>
      <c r="BA533" s="8">
        <v>3.0034105253435848</v>
      </c>
      <c r="BB533" s="73" t="s">
        <v>138</v>
      </c>
      <c r="BC533" s="8">
        <v>3</v>
      </c>
      <c r="BD533" s="68" t="s">
        <v>76</v>
      </c>
      <c r="BE533" s="8">
        <v>73.122778912369043</v>
      </c>
      <c r="BF533" s="73" t="s">
        <v>76</v>
      </c>
      <c r="BG533" s="8">
        <v>1.3295050711339826</v>
      </c>
      <c r="BH533" s="73" t="s">
        <v>138</v>
      </c>
      <c r="BI533" s="73" t="s">
        <v>76</v>
      </c>
      <c r="BJ533" s="8">
        <v>6.5360936449962708</v>
      </c>
      <c r="BK533" s="8">
        <v>19.333333333333332</v>
      </c>
      <c r="BL533" s="73" t="s">
        <v>138</v>
      </c>
      <c r="BM533" s="73" t="s">
        <v>1468</v>
      </c>
      <c r="BN533" s="8">
        <v>5.97153048395238</v>
      </c>
      <c r="BO533" s="8">
        <v>17.666666666666668</v>
      </c>
      <c r="BP533" s="73" t="s">
        <v>138</v>
      </c>
      <c r="BQ533" s="13" t="s">
        <v>1466</v>
      </c>
      <c r="BR533" s="8">
        <v>5.9170493048696216</v>
      </c>
      <c r="BS533" s="8">
        <v>12.666666666666666</v>
      </c>
      <c r="BT533" s="13" t="s">
        <v>127</v>
      </c>
      <c r="BU533" s="73" t="s">
        <v>76</v>
      </c>
      <c r="BV533" s="8">
        <v>5.4637392406778114</v>
      </c>
      <c r="BW533" s="8">
        <v>28.5</v>
      </c>
      <c r="BX533" s="13" t="s">
        <v>127</v>
      </c>
      <c r="BY533" s="73" t="s">
        <v>1468</v>
      </c>
      <c r="BZ533" s="8">
        <v>5.0838753016619229</v>
      </c>
      <c r="CA533" s="8">
        <v>26</v>
      </c>
      <c r="CB533" s="8"/>
      <c r="CC533" s="59" t="s">
        <v>5749</v>
      </c>
      <c r="CD533" s="59"/>
      <c r="CE533" s="555">
        <v>67.020053339375352</v>
      </c>
      <c r="CF533" s="555">
        <v>47.075136821600246</v>
      </c>
      <c r="CG533" s="555"/>
      <c r="CH533" s="555"/>
      <c r="CI533" s="408"/>
      <c r="CJ533" s="408"/>
      <c r="CK533" s="7"/>
      <c r="CL533" s="8"/>
      <c r="CM533" s="8"/>
      <c r="CN533" s="8"/>
    </row>
    <row r="534" spans="1:92" x14ac:dyDescent="0.45">
      <c r="A534" s="9">
        <v>499</v>
      </c>
      <c r="B534" s="9" t="s">
        <v>453</v>
      </c>
      <c r="C534" s="56" t="s">
        <v>1861</v>
      </c>
      <c r="D534" s="63"/>
      <c r="E534" s="78" t="s">
        <v>2015</v>
      </c>
      <c r="F534" s="57" t="s">
        <v>2016</v>
      </c>
      <c r="G534" s="245" t="s">
        <v>1788</v>
      </c>
      <c r="H534" s="9"/>
      <c r="I534" s="60">
        <v>148.57640187952424</v>
      </c>
      <c r="J534" s="60">
        <v>95.626301209693779</v>
      </c>
      <c r="K534" s="60">
        <v>175.44660221943818</v>
      </c>
      <c r="L534" s="47">
        <v>1924.4693402738546</v>
      </c>
      <c r="M534" s="47">
        <v>1838.4342580491957</v>
      </c>
      <c r="N534" s="47">
        <v>1772.3838757455965</v>
      </c>
      <c r="O534" s="59">
        <v>15.274006012104255</v>
      </c>
      <c r="P534" s="59">
        <v>239.6640238998873</v>
      </c>
      <c r="Q534" s="59">
        <v>140.78939645345017</v>
      </c>
      <c r="R534" s="58"/>
      <c r="S534" s="68" t="s">
        <v>138</v>
      </c>
      <c r="T534" s="8">
        <v>9.914584112771454</v>
      </c>
      <c r="U534" s="68" t="s">
        <v>138</v>
      </c>
      <c r="V534" s="8">
        <v>9.914584112771454</v>
      </c>
      <c r="W534" s="13" t="s">
        <v>5457</v>
      </c>
      <c r="X534" s="8">
        <v>10</v>
      </c>
      <c r="Y534" s="73" t="s">
        <v>3534</v>
      </c>
      <c r="Z534" s="8">
        <v>63.402088789400182</v>
      </c>
      <c r="AA534" s="73" t="s">
        <v>76</v>
      </c>
      <c r="AB534" s="8">
        <v>28.819131267909171</v>
      </c>
      <c r="AC534" s="68" t="s">
        <v>138</v>
      </c>
      <c r="AD534" s="68" t="s">
        <v>76</v>
      </c>
      <c r="AE534" s="8">
        <v>15.690973521285756</v>
      </c>
      <c r="AF534" s="8">
        <v>7.2</v>
      </c>
      <c r="AG534" s="62" t="s">
        <v>127</v>
      </c>
      <c r="AH534" s="73" t="s">
        <v>76</v>
      </c>
      <c r="AI534" s="8">
        <v>15.353637397122393</v>
      </c>
      <c r="AJ534" s="8">
        <v>7.2</v>
      </c>
      <c r="AK534" s="68" t="s">
        <v>138</v>
      </c>
      <c r="AL534" s="68" t="s">
        <v>1468</v>
      </c>
      <c r="AM534" s="8">
        <v>13.521126518500706</v>
      </c>
      <c r="AN534" s="8">
        <v>7.1333333333333329</v>
      </c>
      <c r="AO534" s="13" t="s">
        <v>127</v>
      </c>
      <c r="AP534" s="73" t="s">
        <v>1468</v>
      </c>
      <c r="AQ534" s="8">
        <v>13.294133986353396</v>
      </c>
      <c r="AR534" s="8">
        <v>7.1333333333333329</v>
      </c>
      <c r="AS534" s="68" t="s">
        <v>138</v>
      </c>
      <c r="AT534" s="50" t="s">
        <v>1474</v>
      </c>
      <c r="AU534" s="8">
        <v>12.50910502703546</v>
      </c>
      <c r="AV534" s="8">
        <v>8.1999999999999993</v>
      </c>
      <c r="AW534" s="58"/>
      <c r="AX534" s="68" t="s">
        <v>138</v>
      </c>
      <c r="AY534" s="8">
        <v>7.9533756079617346</v>
      </c>
      <c r="AZ534" s="68" t="s">
        <v>138</v>
      </c>
      <c r="BA534" s="8">
        <v>3.9766878039808673</v>
      </c>
      <c r="BB534" s="73" t="s">
        <v>138</v>
      </c>
      <c r="BC534" s="8">
        <v>3</v>
      </c>
      <c r="BD534" s="68" t="s">
        <v>76</v>
      </c>
      <c r="BE534" s="8">
        <v>105.30063411942602</v>
      </c>
      <c r="BF534" s="73" t="s">
        <v>76</v>
      </c>
      <c r="BG534" s="8">
        <v>1.914556983989564</v>
      </c>
      <c r="BH534" s="73" t="s">
        <v>138</v>
      </c>
      <c r="BI534" s="73" t="s">
        <v>76</v>
      </c>
      <c r="BJ534" s="8">
        <v>9.2175815789176863</v>
      </c>
      <c r="BK534" s="8">
        <v>19.333333333333332</v>
      </c>
      <c r="BL534" s="73" t="s">
        <v>138</v>
      </c>
      <c r="BM534" s="73" t="s">
        <v>1468</v>
      </c>
      <c r="BN534" s="8">
        <v>8.4000478580698879</v>
      </c>
      <c r="BO534" s="8">
        <v>17.666666666666668</v>
      </c>
      <c r="BP534" s="62" t="s">
        <v>127</v>
      </c>
      <c r="BQ534" s="68" t="s">
        <v>76</v>
      </c>
      <c r="BR534" s="8">
        <v>7.4552536711340665</v>
      </c>
      <c r="BS534" s="8">
        <v>28.5</v>
      </c>
      <c r="BT534" s="68" t="s">
        <v>138</v>
      </c>
      <c r="BU534" s="54" t="s">
        <v>1474</v>
      </c>
      <c r="BV534" s="8">
        <v>7.0540961397524216</v>
      </c>
      <c r="BW534" s="8">
        <v>21</v>
      </c>
      <c r="BX534" s="13" t="s">
        <v>127</v>
      </c>
      <c r="BY534" s="73" t="s">
        <v>1468</v>
      </c>
      <c r="BZ534" s="8">
        <v>6.9059119747110884</v>
      </c>
      <c r="CA534" s="8">
        <v>26</v>
      </c>
      <c r="CB534" s="8"/>
      <c r="CC534" s="59" t="s">
        <v>5021</v>
      </c>
      <c r="CD534" s="59" t="s">
        <v>5022</v>
      </c>
      <c r="CE534" s="555">
        <v>102.25141445322632</v>
      </c>
      <c r="CF534" s="555">
        <v>91.917379571184313</v>
      </c>
      <c r="CG534" s="555"/>
      <c r="CH534" s="555"/>
      <c r="CI534" s="408"/>
      <c r="CJ534" s="408"/>
      <c r="CK534" s="555"/>
      <c r="CL534" s="59"/>
      <c r="CM534" s="8"/>
      <c r="CN534" s="8"/>
    </row>
    <row r="535" spans="1:92" x14ac:dyDescent="0.45">
      <c r="A535" s="9">
        <v>500</v>
      </c>
      <c r="B535" s="9" t="s">
        <v>226</v>
      </c>
      <c r="C535" s="56" t="s">
        <v>1861</v>
      </c>
      <c r="D535" s="63"/>
      <c r="E535" s="78" t="s">
        <v>2015</v>
      </c>
      <c r="F535" s="57" t="s">
        <v>2016</v>
      </c>
      <c r="G535" s="245" t="s">
        <v>1788</v>
      </c>
      <c r="H535" s="9"/>
      <c r="I535" s="60">
        <v>197.57500249936732</v>
      </c>
      <c r="J535" s="60">
        <v>112.22260141964064</v>
      </c>
      <c r="K535" s="60">
        <v>203.10710256934962</v>
      </c>
      <c r="L535" s="47">
        <v>2982.8726863669735</v>
      </c>
      <c r="M535" s="47">
        <v>2727.0407384779105</v>
      </c>
      <c r="N535" s="47">
        <v>2538.2661172399708</v>
      </c>
      <c r="O535" s="59">
        <v>20.48257970941172</v>
      </c>
      <c r="P535" s="59">
        <v>455.8179887080812</v>
      </c>
      <c r="Q535" s="59">
        <v>283.7972728847829</v>
      </c>
      <c r="R535" s="58"/>
      <c r="S535" s="68" t="s">
        <v>138</v>
      </c>
      <c r="T535" s="8">
        <v>12.854500149962039</v>
      </c>
      <c r="U535" s="53" t="s">
        <v>140</v>
      </c>
      <c r="V535" s="8">
        <v>13.521166816628705</v>
      </c>
      <c r="W535" s="53" t="s">
        <v>5512</v>
      </c>
      <c r="X535" s="8">
        <v>10</v>
      </c>
      <c r="Y535" s="56" t="s">
        <v>187</v>
      </c>
      <c r="Z535" s="8">
        <v>166.96300209946853</v>
      </c>
      <c r="AA535" s="56" t="s">
        <v>187</v>
      </c>
      <c r="AB535" s="8">
        <v>47.703714885562434</v>
      </c>
      <c r="AC535" s="53" t="s">
        <v>140</v>
      </c>
      <c r="AD535" s="53" t="s">
        <v>187</v>
      </c>
      <c r="AE535" s="8">
        <v>22.253934571465791</v>
      </c>
      <c r="AF535" s="8">
        <v>13.7</v>
      </c>
      <c r="AG535" s="73" t="s">
        <v>138</v>
      </c>
      <c r="AH535" s="56" t="s">
        <v>187</v>
      </c>
      <c r="AI535" s="8">
        <v>21.889481748080659</v>
      </c>
      <c r="AJ535" s="8">
        <v>13.5</v>
      </c>
      <c r="AK535" s="53" t="s">
        <v>140</v>
      </c>
      <c r="AL535" s="50" t="s">
        <v>40</v>
      </c>
      <c r="AM535" s="8">
        <v>19.173485075700057</v>
      </c>
      <c r="AN535" s="8">
        <v>7.7</v>
      </c>
      <c r="AO535" s="53" t="s">
        <v>140</v>
      </c>
      <c r="AP535" s="73" t="s">
        <v>269</v>
      </c>
      <c r="AQ535" s="8">
        <v>19.055579769261527</v>
      </c>
      <c r="AR535" s="8">
        <v>13.2</v>
      </c>
      <c r="AS535" s="68" t="s">
        <v>138</v>
      </c>
      <c r="AT535" s="50" t="s">
        <v>40</v>
      </c>
      <c r="AU535" s="8">
        <v>18.740584642799629</v>
      </c>
      <c r="AV535" s="8">
        <v>7.7</v>
      </c>
      <c r="AW535" s="58"/>
      <c r="AX535" s="68" t="s">
        <v>138</v>
      </c>
      <c r="AY535" s="8">
        <v>10.246510116970391</v>
      </c>
      <c r="AZ535" s="68" t="s">
        <v>138</v>
      </c>
      <c r="BA535" s="8">
        <v>5.1232550584851957</v>
      </c>
      <c r="BB535" s="73" t="s">
        <v>138</v>
      </c>
      <c r="BC535" s="8">
        <v>3</v>
      </c>
      <c r="BD535" s="53" t="s">
        <v>187</v>
      </c>
      <c r="BE535" s="8">
        <v>232.16275292425976</v>
      </c>
      <c r="BF535" s="56" t="s">
        <v>187</v>
      </c>
      <c r="BG535" s="8">
        <v>3.0955033723234635</v>
      </c>
      <c r="BH535" s="73" t="s">
        <v>138</v>
      </c>
      <c r="BI535" s="56" t="s">
        <v>187</v>
      </c>
      <c r="BJ535" s="8">
        <v>13.855543437938064</v>
      </c>
      <c r="BK535" s="8">
        <v>26</v>
      </c>
      <c r="BL535" s="73" t="s">
        <v>138</v>
      </c>
      <c r="BM535" s="54" t="s">
        <v>40</v>
      </c>
      <c r="BN535" s="8">
        <v>11.286739198559308</v>
      </c>
      <c r="BO535" s="8">
        <v>16</v>
      </c>
      <c r="BP535" s="56" t="s">
        <v>140</v>
      </c>
      <c r="BQ535" s="53" t="s">
        <v>187</v>
      </c>
      <c r="BR535" s="8">
        <v>10.955737228837538</v>
      </c>
      <c r="BS535" s="8">
        <v>31</v>
      </c>
      <c r="BT535" s="68" t="s">
        <v>138</v>
      </c>
      <c r="BU535" s="73" t="s">
        <v>269</v>
      </c>
      <c r="BV535" s="8">
        <v>10.595555896698501</v>
      </c>
      <c r="BW535" s="8">
        <v>26</v>
      </c>
      <c r="BX535" s="53" t="s">
        <v>140</v>
      </c>
      <c r="BY535" s="54" t="s">
        <v>40</v>
      </c>
      <c r="BZ535" s="8">
        <v>8.8535822106049125</v>
      </c>
      <c r="CA535" s="8">
        <v>19</v>
      </c>
      <c r="CB535" s="8"/>
      <c r="CC535" s="59" t="s">
        <v>5026</v>
      </c>
      <c r="CD535" s="59" t="s">
        <v>5027</v>
      </c>
      <c r="CE535" s="555">
        <v>108.11487327791704</v>
      </c>
      <c r="CF535" s="555">
        <v>97.953378529050497</v>
      </c>
      <c r="CG535" s="555" t="s">
        <v>5024</v>
      </c>
      <c r="CH535" s="555" t="s">
        <v>5025</v>
      </c>
      <c r="CI535" s="408">
        <v>226.43258193106487</v>
      </c>
      <c r="CJ535" s="408">
        <v>209.8857265451793</v>
      </c>
      <c r="CK535" s="555" t="s">
        <v>5023</v>
      </c>
      <c r="CL535" s="59"/>
      <c r="CM535" s="8">
        <v>283.7972728847829</v>
      </c>
      <c r="CN535" s="8">
        <v>227.44693621477396</v>
      </c>
    </row>
    <row r="536" spans="1:92" x14ac:dyDescent="0.45">
      <c r="A536" s="9">
        <v>501</v>
      </c>
      <c r="B536" s="9" t="s">
        <v>448</v>
      </c>
      <c r="C536" s="244" t="s">
        <v>1805</v>
      </c>
      <c r="D536" s="63"/>
      <c r="E536" s="246" t="s">
        <v>1900</v>
      </c>
      <c r="F536" s="57" t="s">
        <v>1901</v>
      </c>
      <c r="G536" s="224"/>
      <c r="H536" s="9"/>
      <c r="I536" s="60">
        <v>104.31960131966595</v>
      </c>
      <c r="J536" s="60">
        <v>79.030000999746932</v>
      </c>
      <c r="K536" s="60">
        <v>127.23830160959255</v>
      </c>
      <c r="L536" s="47">
        <v>1046.0943202017793</v>
      </c>
      <c r="M536" s="47">
        <v>1032.4059837652107</v>
      </c>
      <c r="N536" s="47">
        <v>1021.5843899264437</v>
      </c>
      <c r="O536" s="59">
        <v>9.3016970034832376</v>
      </c>
      <c r="P536" s="59">
        <v>106.33522392227189</v>
      </c>
      <c r="Q536" s="59">
        <v>60.091823409967681</v>
      </c>
      <c r="R536" s="58"/>
      <c r="S536" s="71" t="s">
        <v>121</v>
      </c>
      <c r="T536" s="8">
        <v>4.1295880395899784</v>
      </c>
      <c r="U536" s="71" t="s">
        <v>121</v>
      </c>
      <c r="V536" s="8">
        <v>8.2591760791799569</v>
      </c>
      <c r="W536" s="13" t="s">
        <v>5513</v>
      </c>
      <c r="X536" s="8">
        <v>10</v>
      </c>
      <c r="Y536" s="244" t="s">
        <v>237</v>
      </c>
      <c r="Z536" s="8">
        <v>44.814232554259696</v>
      </c>
      <c r="AA536" s="244" t="s">
        <v>305</v>
      </c>
      <c r="AB536" s="8">
        <v>16.997831787315679</v>
      </c>
      <c r="AC536" s="71" t="s">
        <v>121</v>
      </c>
      <c r="AD536" s="71" t="s">
        <v>305</v>
      </c>
      <c r="AE536" s="8">
        <v>11.431809043280188</v>
      </c>
      <c r="AF536" s="8">
        <v>5.2333333333333334</v>
      </c>
      <c r="AG536" s="62" t="s">
        <v>127</v>
      </c>
      <c r="AH536" s="244" t="s">
        <v>305</v>
      </c>
      <c r="AI536" s="8">
        <v>10.767352983919256</v>
      </c>
      <c r="AJ536" s="8">
        <v>5.2333333333333334</v>
      </c>
      <c r="AK536" s="71" t="s">
        <v>121</v>
      </c>
      <c r="AL536" s="71" t="s">
        <v>237</v>
      </c>
      <c r="AM536" s="8">
        <v>10.501233286604815</v>
      </c>
      <c r="AN536" s="8">
        <v>8.1999999999999993</v>
      </c>
      <c r="AO536" s="71" t="s">
        <v>121</v>
      </c>
      <c r="AP536" s="74" t="s">
        <v>1477</v>
      </c>
      <c r="AQ536" s="8">
        <v>9.8693651675631955</v>
      </c>
      <c r="AR536" s="8">
        <v>5.5333333333333332</v>
      </c>
      <c r="AS536" s="13" t="s">
        <v>127</v>
      </c>
      <c r="AT536" s="71" t="s">
        <v>237</v>
      </c>
      <c r="AU536" s="8">
        <v>9.8651381566068537</v>
      </c>
      <c r="AV536" s="8">
        <v>8.1999999999999993</v>
      </c>
      <c r="AW536" s="58"/>
      <c r="AX536" s="71" t="s">
        <v>121</v>
      </c>
      <c r="AY536" s="8">
        <v>3.4410786708801835</v>
      </c>
      <c r="AZ536" s="71" t="s">
        <v>121</v>
      </c>
      <c r="BA536" s="8">
        <v>3.4410786708801835</v>
      </c>
      <c r="BB536" s="244" t="s">
        <v>121</v>
      </c>
      <c r="BC536" s="8">
        <v>3</v>
      </c>
      <c r="BD536" s="71" t="s">
        <v>237</v>
      </c>
      <c r="BE536" s="8">
        <v>57.958502320537612</v>
      </c>
      <c r="BF536" s="244" t="s">
        <v>305</v>
      </c>
      <c r="BG536" s="8">
        <v>1.1909898432762778</v>
      </c>
      <c r="BH536" s="244" t="s">
        <v>121</v>
      </c>
      <c r="BI536" s="244" t="s">
        <v>305</v>
      </c>
      <c r="BJ536" s="8">
        <v>6.4603075532846201</v>
      </c>
      <c r="BK536" s="8">
        <v>12.666666666666666</v>
      </c>
      <c r="BL536" s="244" t="s">
        <v>121</v>
      </c>
      <c r="BM536" s="244" t="s">
        <v>237</v>
      </c>
      <c r="BN536" s="8">
        <v>6.0371464637210135</v>
      </c>
      <c r="BO536" s="8">
        <v>21</v>
      </c>
      <c r="BP536" s="244" t="s">
        <v>121</v>
      </c>
      <c r="BQ536" s="65" t="s">
        <v>1477</v>
      </c>
      <c r="BR536" s="8">
        <v>5.9249832833547567</v>
      </c>
      <c r="BS536" s="8">
        <v>12.666666666666666</v>
      </c>
      <c r="BT536" s="13" t="s">
        <v>127</v>
      </c>
      <c r="BU536" s="244" t="s">
        <v>305</v>
      </c>
      <c r="BV536" s="8">
        <v>5.1234437008111202</v>
      </c>
      <c r="BW536" s="8">
        <v>18.5</v>
      </c>
      <c r="BX536" s="13" t="s">
        <v>127</v>
      </c>
      <c r="BY536" s="244" t="s">
        <v>237</v>
      </c>
      <c r="BZ536" s="8">
        <v>4.8059828739529742</v>
      </c>
      <c r="CA536" s="8">
        <v>31</v>
      </c>
      <c r="CB536" s="8"/>
      <c r="CC536" s="59" t="s">
        <v>5750</v>
      </c>
      <c r="CD536" s="59"/>
      <c r="CE536" s="555">
        <v>60.091823409967681</v>
      </c>
      <c r="CF536" s="555">
        <v>42.273891036855801</v>
      </c>
      <c r="CG536" s="555"/>
      <c r="CH536" s="555"/>
      <c r="CI536" s="408"/>
      <c r="CJ536" s="408"/>
      <c r="CK536" s="7"/>
      <c r="CL536" s="8"/>
      <c r="CM536" s="8"/>
      <c r="CN536" s="8"/>
    </row>
    <row r="537" spans="1:92" x14ac:dyDescent="0.45">
      <c r="A537" s="9">
        <v>502</v>
      </c>
      <c r="B537" s="9" t="s">
        <v>445</v>
      </c>
      <c r="C537" s="244" t="s">
        <v>1805</v>
      </c>
      <c r="D537" s="63"/>
      <c r="E537" s="246" t="s">
        <v>1900</v>
      </c>
      <c r="F537" s="57" t="s">
        <v>1901</v>
      </c>
      <c r="G537" s="224"/>
      <c r="H537" s="9"/>
      <c r="I537" s="60">
        <v>137.51220173955966</v>
      </c>
      <c r="J537" s="60">
        <v>103.52930130966848</v>
      </c>
      <c r="K537" s="60">
        <v>154.89880195950397</v>
      </c>
      <c r="L537" s="47">
        <v>1741.393450258339</v>
      </c>
      <c r="M537" s="47">
        <v>1694.2144637814527</v>
      </c>
      <c r="N537" s="47">
        <v>1657.3932576776733</v>
      </c>
      <c r="O537" s="59">
        <v>14.447747225893492</v>
      </c>
      <c r="P537" s="59">
        <v>210.98155942734991</v>
      </c>
      <c r="Q537" s="59">
        <v>118.43798158313447</v>
      </c>
      <c r="R537" s="58"/>
      <c r="S537" s="71" t="s">
        <v>121</v>
      </c>
      <c r="T537" s="8">
        <v>5.1253660521867896</v>
      </c>
      <c r="U537" s="71" t="s">
        <v>121</v>
      </c>
      <c r="V537" s="8">
        <v>10.250732104373579</v>
      </c>
      <c r="W537" s="67" t="s">
        <v>27</v>
      </c>
      <c r="X537" s="8">
        <v>15</v>
      </c>
      <c r="Y537" s="244" t="s">
        <v>237</v>
      </c>
      <c r="Z537" s="8">
        <v>58.755124730615051</v>
      </c>
      <c r="AA537" s="244" t="s">
        <v>305</v>
      </c>
      <c r="AB537" s="8">
        <v>22.238768695719944</v>
      </c>
      <c r="AC537" s="71" t="s">
        <v>121</v>
      </c>
      <c r="AD537" s="71" t="s">
        <v>305</v>
      </c>
      <c r="AE537" s="8">
        <v>14.603076599320984</v>
      </c>
      <c r="AF537" s="8">
        <v>5.2333333333333334</v>
      </c>
      <c r="AG537" s="245" t="s">
        <v>27</v>
      </c>
      <c r="AH537" s="244" t="s">
        <v>305</v>
      </c>
      <c r="AI537" s="8">
        <v>14.377819299231286</v>
      </c>
      <c r="AJ537" s="8">
        <v>4.1222222222222227</v>
      </c>
      <c r="AK537" s="71" t="s">
        <v>121</v>
      </c>
      <c r="AL537" s="71" t="s">
        <v>237</v>
      </c>
      <c r="AM537" s="8">
        <v>13.415705518595484</v>
      </c>
      <c r="AN537" s="8">
        <v>8.1999999999999993</v>
      </c>
      <c r="AO537" s="71" t="s">
        <v>121</v>
      </c>
      <c r="AP537" s="245" t="s">
        <v>26</v>
      </c>
      <c r="AQ537" s="8">
        <v>13.40054440661747</v>
      </c>
      <c r="AR537" s="8">
        <v>4.9333333333333336</v>
      </c>
      <c r="AS537" s="67" t="s">
        <v>27</v>
      </c>
      <c r="AT537" s="71" t="s">
        <v>237</v>
      </c>
      <c r="AU537" s="8">
        <v>12.899614787968368</v>
      </c>
      <c r="AV537" s="8">
        <v>6.5333333333333341</v>
      </c>
      <c r="AW537" s="58"/>
      <c r="AX537" s="71" t="s">
        <v>121</v>
      </c>
      <c r="AY537" s="8">
        <v>4.2177855207056965</v>
      </c>
      <c r="AZ537" s="71" t="s">
        <v>121</v>
      </c>
      <c r="BA537" s="8">
        <v>4.2177855207056965</v>
      </c>
      <c r="BB537" s="245" t="s">
        <v>27</v>
      </c>
      <c r="BC537" s="8">
        <v>4</v>
      </c>
      <c r="BD537" s="71" t="s">
        <v>237</v>
      </c>
      <c r="BE537" s="8">
        <v>76.08166214979957</v>
      </c>
      <c r="BF537" s="244" t="s">
        <v>305</v>
      </c>
      <c r="BG537" s="8">
        <v>1.5608502479550934</v>
      </c>
      <c r="BH537" s="244" t="s">
        <v>121</v>
      </c>
      <c r="BI537" s="244" t="s">
        <v>305</v>
      </c>
      <c r="BJ537" s="8">
        <v>8.1976781384206365</v>
      </c>
      <c r="BK537" s="8">
        <v>12.666666666666666</v>
      </c>
      <c r="BL537" s="245" t="s">
        <v>27</v>
      </c>
      <c r="BM537" s="244" t="s">
        <v>305</v>
      </c>
      <c r="BN537" s="8">
        <v>8.1047970898772483</v>
      </c>
      <c r="BO537" s="8">
        <v>9.75</v>
      </c>
      <c r="BP537" s="244" t="s">
        <v>121</v>
      </c>
      <c r="BQ537" s="71" t="s">
        <v>237</v>
      </c>
      <c r="BR537" s="8">
        <v>7.6398748839958808</v>
      </c>
      <c r="BS537" s="8">
        <v>21</v>
      </c>
      <c r="BT537" s="67" t="s">
        <v>27</v>
      </c>
      <c r="BU537" s="244" t="s">
        <v>237</v>
      </c>
      <c r="BV537" s="8">
        <v>7.3685338430633562</v>
      </c>
      <c r="BW537" s="8">
        <v>16</v>
      </c>
      <c r="BX537" s="71" t="s">
        <v>121</v>
      </c>
      <c r="BY537" s="245" t="s">
        <v>26</v>
      </c>
      <c r="BZ537" s="8">
        <v>7.1391960592411312</v>
      </c>
      <c r="CA537" s="8">
        <v>12.666666666666666</v>
      </c>
      <c r="CB537" s="8"/>
      <c r="CC537" s="59" t="s">
        <v>5028</v>
      </c>
      <c r="CD537" s="59" t="s">
        <v>5029</v>
      </c>
      <c r="CE537" s="555">
        <v>101.2103159386384</v>
      </c>
      <c r="CF537" s="555">
        <v>90.832536066873018</v>
      </c>
      <c r="CG537" s="555"/>
      <c r="CH537" s="555"/>
      <c r="CI537" s="408"/>
      <c r="CJ537" s="408"/>
      <c r="CK537" s="555"/>
      <c r="CL537" s="59"/>
      <c r="CM537" s="8"/>
      <c r="CN537" s="8"/>
    </row>
    <row r="538" spans="1:92" x14ac:dyDescent="0.45">
      <c r="A538" s="9">
        <v>503</v>
      </c>
      <c r="B538" s="9" t="s">
        <v>442</v>
      </c>
      <c r="C538" s="244" t="s">
        <v>1805</v>
      </c>
      <c r="D538" s="63"/>
      <c r="E538" s="246" t="s">
        <v>1900</v>
      </c>
      <c r="F538" s="57" t="s">
        <v>1901</v>
      </c>
      <c r="G538" s="224"/>
      <c r="H538" s="9"/>
      <c r="I538" s="60">
        <v>179.39810226942552</v>
      </c>
      <c r="J538" s="60">
        <v>135.93160171956472</v>
      </c>
      <c r="K538" s="60">
        <v>182.55930230941541</v>
      </c>
      <c r="L538" s="47">
        <v>2826.051328167403</v>
      </c>
      <c r="M538" s="47">
        <v>2706.2100187647934</v>
      </c>
      <c r="N538" s="47">
        <v>2614.0064760376777</v>
      </c>
      <c r="O538" s="59">
        <v>21.779085532535792</v>
      </c>
      <c r="P538" s="59">
        <v>439.19797868966145</v>
      </c>
      <c r="Q538" s="59">
        <v>270.59875633667281</v>
      </c>
      <c r="R538" s="58"/>
      <c r="S538" s="71" t="s">
        <v>206</v>
      </c>
      <c r="T538" s="8">
        <v>18.222217817864848</v>
      </c>
      <c r="U538" s="71" t="s">
        <v>206</v>
      </c>
      <c r="V538" s="8">
        <v>15.185181514887374</v>
      </c>
      <c r="W538" s="67" t="s">
        <v>27</v>
      </c>
      <c r="X538" s="8">
        <v>15</v>
      </c>
      <c r="Y538" s="244" t="s">
        <v>197</v>
      </c>
      <c r="Z538" s="8">
        <v>140.9305197701519</v>
      </c>
      <c r="AA538" s="245" t="s">
        <v>97</v>
      </c>
      <c r="AB538" s="8">
        <v>45.304071021901827</v>
      </c>
      <c r="AC538" s="67" t="s">
        <v>27</v>
      </c>
      <c r="AD538" s="71" t="s">
        <v>197</v>
      </c>
      <c r="AE538" s="8">
        <v>20.166043153352021</v>
      </c>
      <c r="AF538" s="8">
        <v>10.1</v>
      </c>
      <c r="AG538" s="244" t="s">
        <v>206</v>
      </c>
      <c r="AH538" s="244" t="s">
        <v>197</v>
      </c>
      <c r="AI538" s="8">
        <v>19.99044187314259</v>
      </c>
      <c r="AJ538" s="8">
        <v>18.899999999999999</v>
      </c>
      <c r="AK538" s="71" t="s">
        <v>206</v>
      </c>
      <c r="AL538" s="72" t="s">
        <v>132</v>
      </c>
      <c r="AM538" s="8">
        <v>18.957090807880729</v>
      </c>
      <c r="AN538" s="8">
        <v>18.7</v>
      </c>
      <c r="AO538" s="71" t="s">
        <v>206</v>
      </c>
      <c r="AP538" s="245" t="s">
        <v>97</v>
      </c>
      <c r="AQ538" s="8">
        <v>18.90774089215882</v>
      </c>
      <c r="AR538" s="8">
        <v>17.8</v>
      </c>
      <c r="AS538" s="67" t="s">
        <v>27</v>
      </c>
      <c r="AT538" s="72" t="s">
        <v>132</v>
      </c>
      <c r="AU538" s="8">
        <v>18.217705308467686</v>
      </c>
      <c r="AV538" s="8">
        <v>9.9</v>
      </c>
      <c r="AW538" s="58"/>
      <c r="AX538" s="71" t="s">
        <v>206</v>
      </c>
      <c r="AY538" s="8">
        <v>17.79166237241823</v>
      </c>
      <c r="AZ538" s="71" t="s">
        <v>206</v>
      </c>
      <c r="BA538" s="8">
        <v>5.9305541241394097</v>
      </c>
      <c r="BB538" s="245" t="s">
        <v>27</v>
      </c>
      <c r="BC538" s="8">
        <v>4</v>
      </c>
      <c r="BD538" s="71" t="s">
        <v>197</v>
      </c>
      <c r="BE538" s="8">
        <v>182.90967570119747</v>
      </c>
      <c r="BF538" s="244" t="s">
        <v>197</v>
      </c>
      <c r="BG538" s="8">
        <v>2.4387956760159661</v>
      </c>
      <c r="BH538" s="245" t="s">
        <v>27</v>
      </c>
      <c r="BI538" s="244" t="s">
        <v>197</v>
      </c>
      <c r="BJ538" s="8">
        <v>12.424706993892149</v>
      </c>
      <c r="BK538" s="8">
        <v>19.75</v>
      </c>
      <c r="BL538" s="244" t="s">
        <v>206</v>
      </c>
      <c r="BM538" s="244" t="s">
        <v>197</v>
      </c>
      <c r="BN538" s="8">
        <v>12.007090487300202</v>
      </c>
      <c r="BO538" s="8">
        <v>29.125</v>
      </c>
      <c r="BP538" s="244" t="s">
        <v>206</v>
      </c>
      <c r="BQ538" s="67" t="s">
        <v>97</v>
      </c>
      <c r="BR538" s="8">
        <v>11.094864521872921</v>
      </c>
      <c r="BS538" s="8">
        <v>21.625</v>
      </c>
      <c r="BT538" s="67" t="s">
        <v>27</v>
      </c>
      <c r="BU538" s="245" t="s">
        <v>97</v>
      </c>
      <c r="BV538" s="8">
        <v>11.079740830900773</v>
      </c>
      <c r="BW538" s="8">
        <v>14.75</v>
      </c>
      <c r="BX538" s="71" t="s">
        <v>206</v>
      </c>
      <c r="BY538" s="247" t="s">
        <v>132</v>
      </c>
      <c r="BZ538" s="8">
        <v>10.966119524775467</v>
      </c>
      <c r="CA538" s="8">
        <v>29.125</v>
      </c>
      <c r="CB538" s="8"/>
      <c r="CC538" s="59" t="s">
        <v>5033</v>
      </c>
      <c r="CD538" s="59" t="s">
        <v>5034</v>
      </c>
      <c r="CE538" s="555">
        <v>115.11400867744055</v>
      </c>
      <c r="CF538" s="555">
        <v>103.75648385429913</v>
      </c>
      <c r="CG538" s="555" t="s">
        <v>5031</v>
      </c>
      <c r="CH538" s="555" t="s">
        <v>5032</v>
      </c>
      <c r="CI538" s="408">
        <v>235.47372071626688</v>
      </c>
      <c r="CJ538" s="408">
        <v>218.21489530183393</v>
      </c>
      <c r="CK538" s="555" t="s">
        <v>5030</v>
      </c>
      <c r="CL538" s="59"/>
      <c r="CM538" s="8">
        <v>270.59875633667281</v>
      </c>
      <c r="CN538" s="8">
        <v>218.98117011708564</v>
      </c>
    </row>
    <row r="539" spans="1:92" x14ac:dyDescent="0.45">
      <c r="A539" s="9">
        <v>504</v>
      </c>
      <c r="B539" s="9" t="s">
        <v>439</v>
      </c>
      <c r="C539" s="62" t="s">
        <v>1790</v>
      </c>
      <c r="D539" s="63"/>
      <c r="E539" s="56" t="s">
        <v>1798</v>
      </c>
      <c r="F539" s="75"/>
      <c r="G539" s="75" t="s">
        <v>1789</v>
      </c>
      <c r="H539" s="9"/>
      <c r="I539" s="60">
        <v>89.303901129714035</v>
      </c>
      <c r="J539" s="60">
        <v>69.546400879777295</v>
      </c>
      <c r="K539" s="60">
        <v>113.01290142963811</v>
      </c>
      <c r="L539" s="47">
        <v>791.72028651785399</v>
      </c>
      <c r="M539" s="47">
        <v>789.79687361848175</v>
      </c>
      <c r="N539" s="47">
        <v>788.26150822993066</v>
      </c>
      <c r="O539" s="59">
        <v>7.3477347901413763</v>
      </c>
      <c r="P539" s="59">
        <v>79.019541339726501</v>
      </c>
      <c r="Q539" s="59">
        <v>39.50062247022251</v>
      </c>
      <c r="R539" s="58"/>
      <c r="S539" s="65" t="s">
        <v>3662</v>
      </c>
      <c r="T539" s="8">
        <v>3.679117033891421</v>
      </c>
      <c r="U539" s="65" t="s">
        <v>3662</v>
      </c>
      <c r="V539" s="8">
        <v>7.3582340677828419</v>
      </c>
      <c r="W539" s="13" t="s">
        <v>127</v>
      </c>
      <c r="X539" s="8">
        <v>10</v>
      </c>
      <c r="Y539" s="78" t="s">
        <v>1476</v>
      </c>
      <c r="Z539" s="8">
        <v>45.651950564857017</v>
      </c>
      <c r="AA539" s="62" t="s">
        <v>1479</v>
      </c>
      <c r="AB539" s="8">
        <v>17.546349016905094</v>
      </c>
      <c r="AC539" s="13" t="s">
        <v>127</v>
      </c>
      <c r="AD539" s="13" t="s">
        <v>1479</v>
      </c>
      <c r="AE539" s="8">
        <v>10.754272384156927</v>
      </c>
      <c r="AF539" s="8">
        <v>7.5</v>
      </c>
      <c r="AG539" s="74" t="s">
        <v>66</v>
      </c>
      <c r="AH539" s="62" t="s">
        <v>1479</v>
      </c>
      <c r="AI539" s="8">
        <v>10.269124053246342</v>
      </c>
      <c r="AJ539" s="8">
        <v>8.75</v>
      </c>
      <c r="AK539" s="13" t="s">
        <v>127</v>
      </c>
      <c r="AL539" s="70" t="s">
        <v>23</v>
      </c>
      <c r="AM539" s="8">
        <v>10.260253400958621</v>
      </c>
      <c r="AN539" s="8">
        <v>7.6</v>
      </c>
      <c r="AO539" s="65" t="s">
        <v>66</v>
      </c>
      <c r="AP539" s="77" t="s">
        <v>23</v>
      </c>
      <c r="AQ539" s="8">
        <v>9.8503636646343598</v>
      </c>
      <c r="AR539" s="8">
        <v>8.85</v>
      </c>
      <c r="AS539" s="13" t="s">
        <v>127</v>
      </c>
      <c r="AT539" s="69" t="s">
        <v>1476</v>
      </c>
      <c r="AU539" s="8">
        <v>8.4992908148217765</v>
      </c>
      <c r="AV539" s="8">
        <v>9.6999999999999993</v>
      </c>
      <c r="AW539" s="58"/>
      <c r="AX539" s="65" t="s">
        <v>66</v>
      </c>
      <c r="AY539" s="8">
        <v>3.3219014293725651</v>
      </c>
      <c r="AZ539" s="65" t="s">
        <v>66</v>
      </c>
      <c r="BA539" s="8">
        <v>3.3219014293725651</v>
      </c>
      <c r="BB539" s="74" t="s">
        <v>3601</v>
      </c>
      <c r="BC539" s="8">
        <v>2</v>
      </c>
      <c r="BD539" s="69" t="s">
        <v>1476</v>
      </c>
      <c r="BE539" s="8">
        <v>59.047535734314124</v>
      </c>
      <c r="BF539" s="62" t="s">
        <v>1479</v>
      </c>
      <c r="BG539" s="8">
        <v>1.134512686098831</v>
      </c>
      <c r="BH539" s="74" t="s">
        <v>66</v>
      </c>
      <c r="BI539" s="62" t="s">
        <v>1479</v>
      </c>
      <c r="BJ539" s="8">
        <v>5.3758911553559878</v>
      </c>
      <c r="BK539" s="8">
        <v>26</v>
      </c>
      <c r="BL539" s="74" t="s">
        <v>66</v>
      </c>
      <c r="BM539" s="77" t="s">
        <v>23</v>
      </c>
      <c r="BN539" s="8">
        <v>5.2419353036614167</v>
      </c>
      <c r="BO539" s="8">
        <v>26</v>
      </c>
      <c r="BP539" s="62" t="s">
        <v>127</v>
      </c>
      <c r="BQ539" s="13" t="s">
        <v>1479</v>
      </c>
      <c r="BR539" s="8">
        <v>5.1526314025317026</v>
      </c>
      <c r="BS539" s="8">
        <v>26</v>
      </c>
      <c r="BT539" s="13" t="s">
        <v>127</v>
      </c>
      <c r="BU539" s="77" t="s">
        <v>23</v>
      </c>
      <c r="BV539" s="8">
        <v>5.0186755508371315</v>
      </c>
      <c r="BW539" s="8">
        <v>26</v>
      </c>
      <c r="BX539" s="65" t="s">
        <v>66</v>
      </c>
      <c r="BY539" s="78" t="s">
        <v>1476</v>
      </c>
      <c r="BZ539" s="8">
        <v>4.6810632416882125</v>
      </c>
      <c r="CA539" s="8">
        <v>41</v>
      </c>
      <c r="CB539" s="8"/>
      <c r="CC539" s="59"/>
      <c r="CD539" s="59"/>
      <c r="CE539" s="555"/>
      <c r="CF539" s="555"/>
      <c r="CG539" s="555"/>
      <c r="CH539" s="555"/>
      <c r="CI539" s="408"/>
      <c r="CJ539" s="408"/>
      <c r="CK539" s="7"/>
      <c r="CL539" s="8"/>
      <c r="CM539" s="8"/>
      <c r="CN539" s="8"/>
    </row>
    <row r="540" spans="1:92" x14ac:dyDescent="0.45">
      <c r="A540" s="9">
        <v>505</v>
      </c>
      <c r="B540" s="9" t="s">
        <v>67</v>
      </c>
      <c r="C540" s="62" t="s">
        <v>1790</v>
      </c>
      <c r="D540" s="63"/>
      <c r="E540" s="56" t="s">
        <v>1798</v>
      </c>
      <c r="F540" s="75"/>
      <c r="G540" s="75" t="s">
        <v>1789</v>
      </c>
      <c r="H540" s="9"/>
      <c r="I540" s="60">
        <v>142.25400179954448</v>
      </c>
      <c r="J540" s="60">
        <v>121.70620153961028</v>
      </c>
      <c r="K540" s="60">
        <v>134.35100169956979</v>
      </c>
      <c r="L540" s="47">
        <v>1819.0360290497283</v>
      </c>
      <c r="M540" s="47">
        <v>1755.5454318597567</v>
      </c>
      <c r="N540" s="47">
        <v>1706.3522548008507</v>
      </c>
      <c r="O540" s="59">
        <v>14.539128859163998</v>
      </c>
      <c r="P540" s="59">
        <v>224.52929821419616</v>
      </c>
      <c r="Q540" s="59">
        <v>115.88334274103491</v>
      </c>
      <c r="R540" s="58"/>
      <c r="S540" s="65" t="s">
        <v>5514</v>
      </c>
      <c r="T540" s="8">
        <v>5.2676200539863345</v>
      </c>
      <c r="U540" s="65" t="s">
        <v>66</v>
      </c>
      <c r="V540" s="8">
        <v>10.535240107972669</v>
      </c>
      <c r="W540" s="53" t="s">
        <v>140</v>
      </c>
      <c r="X540" s="8">
        <v>10</v>
      </c>
      <c r="Y540" s="62" t="s">
        <v>1479</v>
      </c>
      <c r="Z540" s="8">
        <v>69.281920863781352</v>
      </c>
      <c r="AA540" s="62" t="s">
        <v>1479</v>
      </c>
      <c r="AB540" s="8">
        <v>27.71276834551254</v>
      </c>
      <c r="AC540" s="65" t="s">
        <v>66</v>
      </c>
      <c r="AD540" s="13" t="s">
        <v>1479</v>
      </c>
      <c r="AE540" s="8">
        <v>15.443105318698345</v>
      </c>
      <c r="AF540" s="8">
        <v>8.75</v>
      </c>
      <c r="AG540" s="56" t="s">
        <v>140</v>
      </c>
      <c r="AH540" s="62" t="s">
        <v>1479</v>
      </c>
      <c r="AI540" s="8">
        <v>15.090500619600109</v>
      </c>
      <c r="AJ540" s="8">
        <v>7.5</v>
      </c>
      <c r="AK540" s="65" t="s">
        <v>66</v>
      </c>
      <c r="AL540" s="70" t="s">
        <v>23</v>
      </c>
      <c r="AM540" s="8">
        <v>14.786389998262623</v>
      </c>
      <c r="AN540" s="8">
        <v>8.85</v>
      </c>
      <c r="AO540" s="53" t="s">
        <v>140</v>
      </c>
      <c r="AP540" s="77" t="s">
        <v>23</v>
      </c>
      <c r="AQ540" s="8">
        <v>14.330412446449273</v>
      </c>
      <c r="AR540" s="8">
        <v>7.6000000000000005</v>
      </c>
      <c r="AS540" s="65" t="s">
        <v>66</v>
      </c>
      <c r="AT540" s="65" t="s">
        <v>91</v>
      </c>
      <c r="AU540" s="8">
        <v>12.853267114895026</v>
      </c>
      <c r="AV540" s="8">
        <v>7.3666666666666671</v>
      </c>
      <c r="AW540" s="58"/>
      <c r="AX540" s="65" t="s">
        <v>5514</v>
      </c>
      <c r="AY540" s="8">
        <v>4.6986040467881569</v>
      </c>
      <c r="AZ540" s="65" t="s">
        <v>66</v>
      </c>
      <c r="BA540" s="8">
        <v>4.6986040467881569</v>
      </c>
      <c r="BB540" s="56" t="s">
        <v>140</v>
      </c>
      <c r="BC540" s="8">
        <v>2.5</v>
      </c>
      <c r="BD540" s="13" t="s">
        <v>1479</v>
      </c>
      <c r="BE540" s="8">
        <v>89.766497122915766</v>
      </c>
      <c r="BF540" s="62" t="s">
        <v>1479</v>
      </c>
      <c r="BG540" s="8">
        <v>1.7953299424583153</v>
      </c>
      <c r="BH540" s="74" t="s">
        <v>66</v>
      </c>
      <c r="BI540" s="62" t="s">
        <v>1479</v>
      </c>
      <c r="BJ540" s="8">
        <v>7.9704460881776802</v>
      </c>
      <c r="BK540" s="8">
        <v>26</v>
      </c>
      <c r="BL540" s="74" t="s">
        <v>66</v>
      </c>
      <c r="BM540" s="77" t="s">
        <v>23</v>
      </c>
      <c r="BN540" s="8">
        <v>7.7570650854783638</v>
      </c>
      <c r="BO540" s="8">
        <v>26</v>
      </c>
      <c r="BP540" s="74" t="s">
        <v>66</v>
      </c>
      <c r="BQ540" s="65" t="s">
        <v>91</v>
      </c>
      <c r="BR540" s="8">
        <v>7.2954962498521825</v>
      </c>
      <c r="BS540" s="8">
        <v>23.5</v>
      </c>
      <c r="BT540" s="53" t="s">
        <v>140</v>
      </c>
      <c r="BU540" s="62" t="s">
        <v>1479</v>
      </c>
      <c r="BV540" s="8">
        <v>6.5120255995617784</v>
      </c>
      <c r="BW540" s="8">
        <v>21</v>
      </c>
      <c r="BX540" s="53" t="s">
        <v>140</v>
      </c>
      <c r="BY540" s="77" t="s">
        <v>23</v>
      </c>
      <c r="BZ540" s="8">
        <v>6.2478395962197668</v>
      </c>
      <c r="CA540" s="8">
        <v>21</v>
      </c>
      <c r="CB540" s="8"/>
      <c r="CC540" s="59" t="s">
        <v>5035</v>
      </c>
      <c r="CD540" s="59" t="s">
        <v>5036</v>
      </c>
      <c r="CE540" s="555">
        <v>92.834330667459881</v>
      </c>
      <c r="CF540" s="555">
        <v>83.347203023825415</v>
      </c>
      <c r="CG540" s="555"/>
      <c r="CH540" s="555"/>
      <c r="CI540" s="408"/>
      <c r="CJ540" s="408"/>
      <c r="CK540" s="7"/>
      <c r="CL540" s="8"/>
      <c r="CM540" s="8"/>
      <c r="CN540" s="8"/>
    </row>
    <row r="541" spans="1:92" x14ac:dyDescent="0.45">
      <c r="A541" s="9">
        <v>506</v>
      </c>
      <c r="B541" s="9" t="s">
        <v>434</v>
      </c>
      <c r="C541" s="62" t="s">
        <v>1790</v>
      </c>
      <c r="D541" s="63"/>
      <c r="E541" s="56" t="s">
        <v>1798</v>
      </c>
      <c r="F541" s="75"/>
      <c r="G541" s="75" t="s">
        <v>1789</v>
      </c>
      <c r="H541" s="9"/>
      <c r="I541" s="60">
        <v>96.416601219691259</v>
      </c>
      <c r="J541" s="60">
        <v>79.820301009744398</v>
      </c>
      <c r="K541" s="60">
        <v>113.01290142963811</v>
      </c>
      <c r="L541" s="47">
        <v>915.74068814172665</v>
      </c>
      <c r="M541" s="47">
        <v>911.16172784083324</v>
      </c>
      <c r="N541" s="47">
        <v>907.51505028558222</v>
      </c>
      <c r="O541" s="59">
        <v>8.3529583632265147</v>
      </c>
      <c r="P541" s="59">
        <v>87.418298780509176</v>
      </c>
      <c r="Q541" s="59">
        <v>43.068379292923503</v>
      </c>
      <c r="R541" s="58"/>
      <c r="S541" s="13" t="s">
        <v>173</v>
      </c>
      <c r="T541" s="8">
        <v>5.6279968585451803</v>
      </c>
      <c r="U541" s="13" t="s">
        <v>127</v>
      </c>
      <c r="V541" s="8">
        <v>7.7849960731814756</v>
      </c>
      <c r="W541" s="13" t="s">
        <v>127</v>
      </c>
      <c r="X541" s="8">
        <v>10</v>
      </c>
      <c r="Y541" s="78" t="s">
        <v>1476</v>
      </c>
      <c r="Z541" s="8">
        <v>49.208300609845629</v>
      </c>
      <c r="AA541" s="246" t="s">
        <v>182</v>
      </c>
      <c r="AB541" s="8">
        <v>15.826656195150601</v>
      </c>
      <c r="AC541" s="13" t="s">
        <v>127</v>
      </c>
      <c r="AD541" s="49" t="s">
        <v>182</v>
      </c>
      <c r="AE541" s="8">
        <v>10.465549447171185</v>
      </c>
      <c r="AF541" s="8">
        <v>7.5</v>
      </c>
      <c r="AG541" s="62" t="s">
        <v>127</v>
      </c>
      <c r="AH541" s="78" t="s">
        <v>1476</v>
      </c>
      <c r="AI541" s="8">
        <v>9.0859052552322694</v>
      </c>
      <c r="AJ541" s="8">
        <v>9.6999999999999993</v>
      </c>
      <c r="AK541" s="13" t="s">
        <v>127</v>
      </c>
      <c r="AL541" s="50" t="s">
        <v>1474</v>
      </c>
      <c r="AM541" s="8">
        <v>8.9842427796096747</v>
      </c>
      <c r="AN541" s="8">
        <v>8.1999999999999993</v>
      </c>
      <c r="AO541" s="13" t="s">
        <v>173</v>
      </c>
      <c r="AP541" s="246" t="s">
        <v>182</v>
      </c>
      <c r="AQ541" s="8">
        <v>7.9654852683061659</v>
      </c>
      <c r="AR541" s="8">
        <v>8.5</v>
      </c>
      <c r="AS541" s="13" t="s">
        <v>127</v>
      </c>
      <c r="AT541" s="69" t="s">
        <v>1478</v>
      </c>
      <c r="AU541" s="8">
        <v>7.6193137195244027</v>
      </c>
      <c r="AV541" s="8">
        <v>7.3333333333333339</v>
      </c>
      <c r="AW541" s="58"/>
      <c r="AX541" s="13" t="s">
        <v>173</v>
      </c>
      <c r="AY541" s="8">
        <v>4.7602474475679593</v>
      </c>
      <c r="AZ541" s="13" t="s">
        <v>127</v>
      </c>
      <c r="BA541" s="8">
        <v>3.2561484685407756</v>
      </c>
      <c r="BB541" s="62" t="s">
        <v>173</v>
      </c>
      <c r="BC541" s="8">
        <v>2.6666666666666998</v>
      </c>
      <c r="BD541" s="69" t="s">
        <v>1476</v>
      </c>
      <c r="BE541" s="8">
        <v>63.670790792799323</v>
      </c>
      <c r="BF541" s="246" t="s">
        <v>182</v>
      </c>
      <c r="BG541" s="8">
        <v>1.0437038493367161</v>
      </c>
      <c r="BH541" s="62" t="s">
        <v>127</v>
      </c>
      <c r="BI541" s="246" t="s">
        <v>182</v>
      </c>
      <c r="BJ541" s="8">
        <v>5.1560629683645862</v>
      </c>
      <c r="BK541" s="8">
        <v>28.5</v>
      </c>
      <c r="BL541" s="62" t="s">
        <v>127</v>
      </c>
      <c r="BM541" s="78" t="s">
        <v>1476</v>
      </c>
      <c r="BN541" s="8">
        <v>4.7296763301080569</v>
      </c>
      <c r="BO541" s="8">
        <v>41</v>
      </c>
      <c r="BP541" s="62" t="s">
        <v>127</v>
      </c>
      <c r="BQ541" s="50" t="s">
        <v>1474</v>
      </c>
      <c r="BR541" s="8">
        <v>4.5985163745542836</v>
      </c>
      <c r="BS541" s="8">
        <v>31</v>
      </c>
      <c r="BT541" s="13" t="s">
        <v>173</v>
      </c>
      <c r="BU541" s="246" t="s">
        <v>182</v>
      </c>
      <c r="BV541" s="8">
        <v>4.167880366036953</v>
      </c>
      <c r="BW541" s="8">
        <v>21.625</v>
      </c>
      <c r="BX541" s="13" t="s">
        <v>127</v>
      </c>
      <c r="BY541" s="78" t="s">
        <v>1478</v>
      </c>
      <c r="BZ541" s="8">
        <v>3.8947936699531116</v>
      </c>
      <c r="CA541" s="8">
        <v>21</v>
      </c>
      <c r="CB541" s="8"/>
      <c r="CC541" s="59"/>
      <c r="CD541" s="59"/>
      <c r="CE541" s="555"/>
      <c r="CF541" s="555"/>
      <c r="CG541" s="555"/>
      <c r="CH541" s="555"/>
      <c r="CI541" s="408"/>
      <c r="CJ541" s="408"/>
      <c r="CK541" s="7"/>
      <c r="CL541" s="8"/>
      <c r="CM541" s="8"/>
      <c r="CN541" s="8"/>
    </row>
    <row r="542" spans="1:92" x14ac:dyDescent="0.45">
      <c r="A542" s="9">
        <v>507</v>
      </c>
      <c r="B542" s="9" t="s">
        <v>432</v>
      </c>
      <c r="C542" s="62" t="s">
        <v>1790</v>
      </c>
      <c r="D542" s="63"/>
      <c r="E542" s="56" t="s">
        <v>1798</v>
      </c>
      <c r="F542" s="75"/>
      <c r="G542" s="75" t="s">
        <v>1789</v>
      </c>
      <c r="H542" s="9"/>
      <c r="I542" s="60">
        <v>126.44800159959509</v>
      </c>
      <c r="J542" s="60">
        <v>111.43230140964317</v>
      </c>
      <c r="K542" s="60">
        <v>140.67340177954952</v>
      </c>
      <c r="L542" s="47">
        <v>1583.1552848012461</v>
      </c>
      <c r="M542" s="47">
        <v>1577.9383812933631</v>
      </c>
      <c r="N542" s="47">
        <v>1573.7772387560531</v>
      </c>
      <c r="O542" s="59">
        <v>14.036412454059246</v>
      </c>
      <c r="P542" s="59">
        <v>183.88680424478738</v>
      </c>
      <c r="Q542" s="59">
        <v>100.56163229567792</v>
      </c>
      <c r="R542" s="58"/>
      <c r="S542" s="13" t="s">
        <v>173</v>
      </c>
      <c r="T542" s="8">
        <v>7.0695040767805644</v>
      </c>
      <c r="U542" s="66" t="s">
        <v>272</v>
      </c>
      <c r="V542" s="8">
        <v>8.3224000799797544</v>
      </c>
      <c r="W542" s="66" t="s">
        <v>272</v>
      </c>
      <c r="X542" s="8">
        <v>12</v>
      </c>
      <c r="Y542" s="78" t="s">
        <v>1476</v>
      </c>
      <c r="Z542" s="8">
        <v>64.224000799797551</v>
      </c>
      <c r="AA542" s="246" t="s">
        <v>182</v>
      </c>
      <c r="AB542" s="8">
        <v>20.631680255935215</v>
      </c>
      <c r="AC542" s="66" t="s">
        <v>272</v>
      </c>
      <c r="AD542" s="12" t="s">
        <v>84</v>
      </c>
      <c r="AE542" s="8">
        <v>13.10069826222643</v>
      </c>
      <c r="AF542" s="8">
        <v>7.0666666666666664</v>
      </c>
      <c r="AG542" s="75" t="s">
        <v>272</v>
      </c>
      <c r="AH542" s="246" t="s">
        <v>182</v>
      </c>
      <c r="AI542" s="8">
        <v>12.93838014596305</v>
      </c>
      <c r="AJ542" s="8">
        <v>6.666666666666667</v>
      </c>
      <c r="AK542" s="66" t="s">
        <v>272</v>
      </c>
      <c r="AL542" s="69" t="s">
        <v>1476</v>
      </c>
      <c r="AM542" s="8">
        <v>11.154210654102991</v>
      </c>
      <c r="AN542" s="8">
        <v>8.8666666666666671</v>
      </c>
      <c r="AO542" s="13" t="s">
        <v>173</v>
      </c>
      <c r="AP542" s="63" t="s">
        <v>84</v>
      </c>
      <c r="AQ542" s="8">
        <v>10.477429337496698</v>
      </c>
      <c r="AR542" s="8">
        <v>8.9</v>
      </c>
      <c r="AS542" s="13" t="s">
        <v>173</v>
      </c>
      <c r="AT542" s="49" t="s">
        <v>182</v>
      </c>
      <c r="AU542" s="8">
        <v>10.226673061616571</v>
      </c>
      <c r="AV542" s="8">
        <v>8.5</v>
      </c>
      <c r="AW542" s="58"/>
      <c r="AX542" s="13" t="s">
        <v>173</v>
      </c>
      <c r="AY542" s="8">
        <v>5.9314720623842083</v>
      </c>
      <c r="AZ542" s="66" t="s">
        <v>272</v>
      </c>
      <c r="BA542" s="8">
        <v>3.4657360311921042</v>
      </c>
      <c r="BB542" s="75" t="s">
        <v>272</v>
      </c>
      <c r="BC542" s="8">
        <v>3</v>
      </c>
      <c r="BD542" s="69" t="s">
        <v>1476</v>
      </c>
      <c r="BE542" s="8">
        <v>83.191201039736811</v>
      </c>
      <c r="BF542" s="246" t="s">
        <v>182</v>
      </c>
      <c r="BG542" s="8">
        <v>1.3631287442866025</v>
      </c>
      <c r="BH542" s="75" t="s">
        <v>272</v>
      </c>
      <c r="BI542" s="246" t="s">
        <v>182</v>
      </c>
      <c r="BJ542" s="8">
        <v>7.1643400779802606</v>
      </c>
      <c r="BK542" s="8">
        <v>19.333333333333332</v>
      </c>
      <c r="BL542" s="75" t="s">
        <v>272</v>
      </c>
      <c r="BM542" s="63" t="s">
        <v>84</v>
      </c>
      <c r="BN542" s="8">
        <v>6.8708000742669144</v>
      </c>
      <c r="BO542" s="8">
        <v>21</v>
      </c>
      <c r="BP542" s="75" t="s">
        <v>272</v>
      </c>
      <c r="BQ542" s="69" t="s">
        <v>1476</v>
      </c>
      <c r="BR542" s="8">
        <v>6.3473793447539606</v>
      </c>
      <c r="BS542" s="8">
        <v>27.666666666666668</v>
      </c>
      <c r="BT542" s="13" t="s">
        <v>173</v>
      </c>
      <c r="BU542" s="246" t="s">
        <v>182</v>
      </c>
      <c r="BV542" s="8">
        <v>5.3526451498106162</v>
      </c>
      <c r="BW542" s="8">
        <v>21.625</v>
      </c>
      <c r="BX542" s="13" t="s">
        <v>173</v>
      </c>
      <c r="BY542" s="63" t="s">
        <v>84</v>
      </c>
      <c r="BZ542" s="8">
        <v>5.0833243150487109</v>
      </c>
      <c r="CA542" s="8">
        <v>23.5</v>
      </c>
      <c r="CB542" s="8"/>
      <c r="CC542" s="59" t="s">
        <v>5037</v>
      </c>
      <c r="CD542" s="59" t="s">
        <v>5038</v>
      </c>
      <c r="CE542" s="555">
        <v>95.694588679586872</v>
      </c>
      <c r="CF542" s="555">
        <v>76.347853223483682</v>
      </c>
      <c r="CG542" s="555"/>
      <c r="CH542" s="555"/>
      <c r="CI542" s="408"/>
      <c r="CJ542" s="408"/>
      <c r="CK542" s="555"/>
      <c r="CL542" s="59"/>
      <c r="CM542" s="8"/>
      <c r="CN542" s="8"/>
    </row>
    <row r="543" spans="1:92" x14ac:dyDescent="0.45">
      <c r="A543" s="9">
        <v>508</v>
      </c>
      <c r="B543" s="9" t="s">
        <v>174</v>
      </c>
      <c r="C543" s="62" t="s">
        <v>1790</v>
      </c>
      <c r="D543" s="63"/>
      <c r="E543" s="56" t="s">
        <v>1798</v>
      </c>
      <c r="F543" s="75"/>
      <c r="G543" s="75" t="s">
        <v>1789</v>
      </c>
      <c r="H543" s="9"/>
      <c r="I543" s="60">
        <v>174.65630220944072</v>
      </c>
      <c r="J543" s="60">
        <v>155.68910196950145</v>
      </c>
      <c r="K543" s="60">
        <v>168.33390212946097</v>
      </c>
      <c r="L543" s="47">
        <v>2827.4775370583566</v>
      </c>
      <c r="M543" s="47">
        <v>2756.8261335782154</v>
      </c>
      <c r="N543" s="47">
        <v>2701.5782302103535</v>
      </c>
      <c r="O543" s="59">
        <v>22.632184630193468</v>
      </c>
      <c r="P543" s="59">
        <v>415.79247214514794</v>
      </c>
      <c r="Q543" s="59">
        <v>255.47997162526542</v>
      </c>
      <c r="R543" s="58"/>
      <c r="S543" s="72" t="s">
        <v>1496</v>
      </c>
      <c r="T543" s="8">
        <v>11.479378132566444</v>
      </c>
      <c r="U543" s="66" t="s">
        <v>272</v>
      </c>
      <c r="V543" s="8">
        <v>10.732815110472036</v>
      </c>
      <c r="W543" s="72" t="s">
        <v>1496</v>
      </c>
      <c r="X543" s="8">
        <v>13.333</v>
      </c>
      <c r="Y543" s="63" t="s">
        <v>3553</v>
      </c>
      <c r="Z543" s="8">
        <v>79.59533599424833</v>
      </c>
      <c r="AA543" s="246" t="s">
        <v>94</v>
      </c>
      <c r="AB543" s="8">
        <v>30.613590767018586</v>
      </c>
      <c r="AC543" s="66" t="s">
        <v>272</v>
      </c>
      <c r="AD543" s="49" t="s">
        <v>94</v>
      </c>
      <c r="AE543" s="8">
        <v>18.371733835647557</v>
      </c>
      <c r="AF543" s="8">
        <v>6.7666666666666675</v>
      </c>
      <c r="AG543" s="75" t="s">
        <v>272</v>
      </c>
      <c r="AH543" s="63" t="s">
        <v>84</v>
      </c>
      <c r="AI543" s="8">
        <v>17.591801738851203</v>
      </c>
      <c r="AJ543" s="8">
        <v>7.0666666666666664</v>
      </c>
      <c r="AK543" s="72" t="s">
        <v>1496</v>
      </c>
      <c r="AL543" s="49" t="s">
        <v>94</v>
      </c>
      <c r="AM543" s="8">
        <v>17.054138791443219</v>
      </c>
      <c r="AN543" s="8">
        <v>6.35</v>
      </c>
      <c r="AO543" s="72" t="s">
        <v>1496</v>
      </c>
      <c r="AP543" s="63" t="s">
        <v>84</v>
      </c>
      <c r="AQ543" s="8">
        <v>16.284779146716456</v>
      </c>
      <c r="AR543" s="8">
        <v>6.65</v>
      </c>
      <c r="AS543" s="66" t="s">
        <v>272</v>
      </c>
      <c r="AT543" s="65" t="s">
        <v>91</v>
      </c>
      <c r="AU543" s="8">
        <v>15.38081282010296</v>
      </c>
      <c r="AV543" s="8">
        <v>5.9777777777777779</v>
      </c>
      <c r="AW543" s="58"/>
      <c r="AX543" s="72" t="s">
        <v>1496</v>
      </c>
      <c r="AY543" s="8">
        <v>10.082127714890918</v>
      </c>
      <c r="AZ543" s="72" t="s">
        <v>1496</v>
      </c>
      <c r="BA543" s="8">
        <v>5.0410638574454589</v>
      </c>
      <c r="BB543" s="75" t="s">
        <v>272</v>
      </c>
      <c r="BC543" s="8">
        <v>3</v>
      </c>
      <c r="BD543" s="49" t="s">
        <v>94</v>
      </c>
      <c r="BE543" s="8">
        <v>114.52659643613647</v>
      </c>
      <c r="BF543" s="246" t="s">
        <v>94</v>
      </c>
      <c r="BG543" s="8">
        <v>2.5450354763585881</v>
      </c>
      <c r="BH543" s="75" t="s">
        <v>272</v>
      </c>
      <c r="BI543" s="246" t="s">
        <v>94</v>
      </c>
      <c r="BJ543" s="8">
        <v>11.288347802024868</v>
      </c>
      <c r="BK543" s="8">
        <v>16</v>
      </c>
      <c r="BL543" s="247" t="s">
        <v>1496</v>
      </c>
      <c r="BM543" s="246" t="s">
        <v>94</v>
      </c>
      <c r="BN543" s="8">
        <v>10.803460308955513</v>
      </c>
      <c r="BO543" s="8">
        <v>19</v>
      </c>
      <c r="BP543" s="75" t="s">
        <v>272</v>
      </c>
      <c r="BQ543" s="65" t="s">
        <v>91</v>
      </c>
      <c r="BR543" s="8">
        <v>9.1597241188473095</v>
      </c>
      <c r="BS543" s="8">
        <v>16</v>
      </c>
      <c r="BT543" s="66" t="s">
        <v>272</v>
      </c>
      <c r="BU543" s="63" t="s">
        <v>84</v>
      </c>
      <c r="BV543" s="8">
        <v>9.1090426025811766</v>
      </c>
      <c r="BW543" s="8">
        <v>21</v>
      </c>
      <c r="BX543" s="72" t="s">
        <v>1496</v>
      </c>
      <c r="BY543" s="74" t="s">
        <v>91</v>
      </c>
      <c r="BZ543" s="8">
        <v>9.0109351020691459</v>
      </c>
      <c r="CA543" s="8">
        <v>19</v>
      </c>
      <c r="CB543" s="8"/>
      <c r="CC543" s="59" t="s">
        <v>5754</v>
      </c>
      <c r="CD543" s="59" t="s">
        <v>5755</v>
      </c>
      <c r="CE543" s="555">
        <v>109.44517137113232</v>
      </c>
      <c r="CF543" s="555">
        <v>98.094498235639492</v>
      </c>
      <c r="CG543" s="555" t="s">
        <v>5752</v>
      </c>
      <c r="CH543" s="555" t="s">
        <v>5753</v>
      </c>
      <c r="CI543" s="408">
        <v>222.59678776415566</v>
      </c>
      <c r="CJ543" s="408">
        <v>205.33268159475713</v>
      </c>
      <c r="CK543" s="555" t="s">
        <v>5751</v>
      </c>
      <c r="CL543" s="59"/>
      <c r="CM543" s="8">
        <v>255.47997162526542</v>
      </c>
      <c r="CN543" s="8">
        <v>207.7411320630417</v>
      </c>
    </row>
    <row r="544" spans="1:92" x14ac:dyDescent="0.45">
      <c r="A544" s="9">
        <v>509</v>
      </c>
      <c r="B544" s="9" t="s">
        <v>428</v>
      </c>
      <c r="C544" s="74" t="s">
        <v>1792</v>
      </c>
      <c r="D544" s="63"/>
      <c r="E544" s="56" t="s">
        <v>1933</v>
      </c>
      <c r="F544" s="75" t="s">
        <v>1868</v>
      </c>
      <c r="G544" s="224" t="s">
        <v>1800</v>
      </c>
      <c r="H544" s="9"/>
      <c r="I544" s="60">
        <v>89.303901129714035</v>
      </c>
      <c r="J544" s="60">
        <v>69.546400879777295</v>
      </c>
      <c r="K544" s="60">
        <v>107.48080135965583</v>
      </c>
      <c r="L544" s="47">
        <v>772.09938870448991</v>
      </c>
      <c r="M544" s="47">
        <v>763.80762728655134</v>
      </c>
      <c r="N544" s="47">
        <v>757.23837820463496</v>
      </c>
      <c r="O544" s="59">
        <v>6.957589580045374</v>
      </c>
      <c r="P544" s="59">
        <v>69.394900913053988</v>
      </c>
      <c r="Q544" s="59">
        <v>40.3944676957951</v>
      </c>
      <c r="R544" s="58"/>
      <c r="S544" s="65" t="s">
        <v>265</v>
      </c>
      <c r="T544" s="8">
        <v>4.7507638474479892</v>
      </c>
      <c r="U544" s="13" t="s">
        <v>1475</v>
      </c>
      <c r="V544" s="8">
        <v>7.3582340677828419</v>
      </c>
      <c r="W544" s="65" t="s">
        <v>265</v>
      </c>
      <c r="X544" s="8">
        <v>11.429</v>
      </c>
      <c r="Y544" s="74" t="s">
        <v>160</v>
      </c>
      <c r="Z544" s="8">
        <v>43.865872542262736</v>
      </c>
      <c r="AA544" s="74" t="s">
        <v>160</v>
      </c>
      <c r="AB544" s="8">
        <v>14.621957514087578</v>
      </c>
      <c r="AC544" s="65" t="s">
        <v>265</v>
      </c>
      <c r="AD544" s="65" t="s">
        <v>160</v>
      </c>
      <c r="AE544" s="8">
        <v>9.9739859781440892</v>
      </c>
      <c r="AF544" s="8">
        <v>7.375</v>
      </c>
      <c r="AG544" s="74" t="s">
        <v>265</v>
      </c>
      <c r="AH544" s="63" t="s">
        <v>84</v>
      </c>
      <c r="AI544" s="8">
        <v>9.7428219319479386</v>
      </c>
      <c r="AJ544" s="8">
        <v>7.2749999999999995</v>
      </c>
      <c r="AK544" s="13" t="s">
        <v>1475</v>
      </c>
      <c r="AL544" s="65" t="s">
        <v>160</v>
      </c>
      <c r="AM544" s="8">
        <v>9.7140362665843778</v>
      </c>
      <c r="AN544" s="8">
        <v>9.25</v>
      </c>
      <c r="AO544" s="13" t="s">
        <v>1475</v>
      </c>
      <c r="AP544" s="63" t="s">
        <v>84</v>
      </c>
      <c r="AQ544" s="8">
        <v>9.5274009215315925</v>
      </c>
      <c r="AR544" s="8">
        <v>9.15</v>
      </c>
      <c r="AS544" s="65" t="s">
        <v>265</v>
      </c>
      <c r="AT544" s="65" t="s">
        <v>1477</v>
      </c>
      <c r="AU544" s="8">
        <v>9.3001992905434836</v>
      </c>
      <c r="AV544" s="8">
        <v>5.1166666666666671</v>
      </c>
      <c r="AW544" s="58"/>
      <c r="AX544" s="65" t="s">
        <v>265</v>
      </c>
      <c r="AY544" s="8">
        <v>4.4828521440588478</v>
      </c>
      <c r="AZ544" s="13" t="s">
        <v>1475</v>
      </c>
      <c r="BA544" s="8">
        <v>3.3219014293725651</v>
      </c>
      <c r="BB544" s="74" t="s">
        <v>265</v>
      </c>
      <c r="BC544" s="8">
        <v>3.5</v>
      </c>
      <c r="BD544" s="65" t="s">
        <v>160</v>
      </c>
      <c r="BE544" s="8">
        <v>56.725634304941558</v>
      </c>
      <c r="BF544" s="74" t="s">
        <v>160</v>
      </c>
      <c r="BG544" s="8">
        <v>1.134512686098831</v>
      </c>
      <c r="BH544" s="74" t="s">
        <v>265</v>
      </c>
      <c r="BI544" s="74" t="s">
        <v>160</v>
      </c>
      <c r="BJ544" s="8">
        <v>5.8058135265190032</v>
      </c>
      <c r="BK544" s="8">
        <v>15.285714285714286</v>
      </c>
      <c r="BL544" s="62" t="s">
        <v>1475</v>
      </c>
      <c r="BM544" s="74" t="s">
        <v>160</v>
      </c>
      <c r="BN544" s="8">
        <v>5.3758911553559878</v>
      </c>
      <c r="BO544" s="8">
        <v>26</v>
      </c>
      <c r="BP544" s="74" t="s">
        <v>265</v>
      </c>
      <c r="BQ544" s="65" t="s">
        <v>1477</v>
      </c>
      <c r="BR544" s="8">
        <v>5.2947983782620645</v>
      </c>
      <c r="BS544" s="8">
        <v>11</v>
      </c>
      <c r="BT544" s="13" t="s">
        <v>1475</v>
      </c>
      <c r="BU544" s="74" t="s">
        <v>1477</v>
      </c>
      <c r="BV544" s="8">
        <v>5.0790160245734253</v>
      </c>
      <c r="BW544" s="8">
        <v>18.5</v>
      </c>
      <c r="BX544" s="65" t="s">
        <v>265</v>
      </c>
      <c r="BY544" s="63" t="s">
        <v>84</v>
      </c>
      <c r="BZ544" s="8">
        <v>5.0525244391315738</v>
      </c>
      <c r="CA544" s="8">
        <v>18.142857142857142</v>
      </c>
      <c r="CB544" s="8"/>
      <c r="CC544" s="59"/>
      <c r="CD544" s="59"/>
      <c r="CE544" s="555"/>
      <c r="CF544" s="555"/>
      <c r="CG544" s="555"/>
      <c r="CH544" s="555"/>
      <c r="CI544" s="408"/>
      <c r="CJ544" s="408"/>
      <c r="CK544" s="7"/>
      <c r="CL544" s="8"/>
      <c r="CM544" s="8"/>
      <c r="CN544" s="8"/>
    </row>
    <row r="545" spans="1:92" x14ac:dyDescent="0.45">
      <c r="A545" s="9">
        <v>510</v>
      </c>
      <c r="B545" s="9" t="s">
        <v>162</v>
      </c>
      <c r="C545" s="74" t="s">
        <v>1792</v>
      </c>
      <c r="D545" s="63"/>
      <c r="E545" s="56" t="s">
        <v>1933</v>
      </c>
      <c r="F545" s="75" t="s">
        <v>1868</v>
      </c>
      <c r="G545" s="224" t="s">
        <v>1800</v>
      </c>
      <c r="H545" s="9"/>
      <c r="I545" s="60">
        <v>159.6406020194888</v>
      </c>
      <c r="J545" s="60">
        <v>95.626301209693779</v>
      </c>
      <c r="K545" s="60">
        <v>139.88310176955207</v>
      </c>
      <c r="L545" s="47">
        <v>1846.3526864893126</v>
      </c>
      <c r="M545" s="47">
        <v>1658.2778976479385</v>
      </c>
      <c r="N545" s="47">
        <v>1521.7083790128104</v>
      </c>
      <c r="O545" s="59">
        <v>12.131924775328523</v>
      </c>
      <c r="P545" s="59">
        <v>214.05855898391076</v>
      </c>
      <c r="Q545" s="59">
        <v>124.24458509673963</v>
      </c>
      <c r="R545" s="58"/>
      <c r="S545" s="12" t="s">
        <v>161</v>
      </c>
      <c r="T545" s="8">
        <v>16.964060201948879</v>
      </c>
      <c r="U545" s="65" t="s">
        <v>20</v>
      </c>
      <c r="V545" s="8">
        <v>11.358293950366537</v>
      </c>
      <c r="W545" s="65" t="s">
        <v>20</v>
      </c>
      <c r="X545" s="8">
        <v>12.727</v>
      </c>
      <c r="Y545" s="61" t="s">
        <v>250</v>
      </c>
      <c r="Z545" s="8">
        <v>104.76639131266772</v>
      </c>
      <c r="AA545" s="61" t="s">
        <v>250</v>
      </c>
      <c r="AB545" s="8">
        <v>33.795610100860557</v>
      </c>
      <c r="AC545" s="65" t="s">
        <v>20</v>
      </c>
      <c r="AD545" s="65" t="s">
        <v>160</v>
      </c>
      <c r="AE545" s="8">
        <v>17.644237245784787</v>
      </c>
      <c r="AF545" s="8">
        <v>6.9285714285714288</v>
      </c>
      <c r="AG545" s="74" t="s">
        <v>20</v>
      </c>
      <c r="AH545" s="61" t="s">
        <v>250</v>
      </c>
      <c r="AI545" s="8">
        <v>17.203309082007834</v>
      </c>
      <c r="AJ545" s="8">
        <v>11.9</v>
      </c>
      <c r="AK545" s="65" t="s">
        <v>20</v>
      </c>
      <c r="AL545" s="12" t="s">
        <v>84</v>
      </c>
      <c r="AM545" s="8">
        <v>17.201275732143714</v>
      </c>
      <c r="AN545" s="8">
        <v>6.8285714285714292</v>
      </c>
      <c r="AO545" s="12" t="s">
        <v>161</v>
      </c>
      <c r="AP545" s="74" t="s">
        <v>160</v>
      </c>
      <c r="AQ545" s="8">
        <v>15.760235081114304</v>
      </c>
      <c r="AR545" s="8">
        <v>9.8181818181818183</v>
      </c>
      <c r="AS545" s="12" t="s">
        <v>161</v>
      </c>
      <c r="AT545" s="12" t="s">
        <v>84</v>
      </c>
      <c r="AU545" s="8">
        <v>15.42959766224428</v>
      </c>
      <c r="AV545" s="8">
        <v>9.7181818181818187</v>
      </c>
      <c r="AW545" s="58"/>
      <c r="AX545" s="12" t="s">
        <v>161</v>
      </c>
      <c r="AY545" s="8">
        <v>17.602622610026835</v>
      </c>
      <c r="AZ545" s="12" t="s">
        <v>161</v>
      </c>
      <c r="BA545" s="8">
        <v>5.8675408700089449</v>
      </c>
      <c r="BB545" s="74" t="s">
        <v>20</v>
      </c>
      <c r="BC545" s="8">
        <v>4.3333333333333002</v>
      </c>
      <c r="BD545" s="52" t="s">
        <v>250</v>
      </c>
      <c r="BE545" s="8">
        <v>135.89630870646803</v>
      </c>
      <c r="BF545" s="74" t="s">
        <v>160</v>
      </c>
      <c r="BG545" s="8">
        <v>2.01231471320322</v>
      </c>
      <c r="BH545" s="74" t="s">
        <v>20</v>
      </c>
      <c r="BI545" s="74" t="s">
        <v>160</v>
      </c>
      <c r="BJ545" s="8">
        <v>10.241127224049672</v>
      </c>
      <c r="BK545" s="8">
        <v>12.538461538461538</v>
      </c>
      <c r="BL545" s="74" t="s">
        <v>20</v>
      </c>
      <c r="BM545" s="61" t="s">
        <v>250</v>
      </c>
      <c r="BN545" s="8">
        <v>9.7000032524835689</v>
      </c>
      <c r="BO545" s="8">
        <v>18.307692307692307</v>
      </c>
      <c r="BP545" s="63" t="s">
        <v>161</v>
      </c>
      <c r="BQ545" s="65" t="s">
        <v>160</v>
      </c>
      <c r="BR545" s="8">
        <v>9.5117022080917177</v>
      </c>
      <c r="BS545" s="8">
        <v>26</v>
      </c>
      <c r="BT545" s="12" t="s">
        <v>161</v>
      </c>
      <c r="BU545" s="61" t="s">
        <v>250</v>
      </c>
      <c r="BV545" s="8">
        <v>9.2449114631637261</v>
      </c>
      <c r="BW545" s="8">
        <v>38.5</v>
      </c>
      <c r="BX545" s="12" t="s">
        <v>161</v>
      </c>
      <c r="BY545" s="63" t="s">
        <v>84</v>
      </c>
      <c r="BZ545" s="8">
        <v>8.7230960736022354</v>
      </c>
      <c r="CA545" s="8">
        <v>31</v>
      </c>
      <c r="CB545" s="8"/>
      <c r="CC545" s="59" t="s">
        <v>5039</v>
      </c>
      <c r="CD545" s="59" t="s">
        <v>5040</v>
      </c>
      <c r="CE545" s="555">
        <v>95.584809070122944</v>
      </c>
      <c r="CF545" s="555">
        <v>86.85916433614311</v>
      </c>
      <c r="CG545" s="555"/>
      <c r="CH545" s="555"/>
      <c r="CI545" s="408"/>
      <c r="CJ545" s="408"/>
      <c r="CK545" s="7"/>
      <c r="CL545" s="8"/>
      <c r="CM545" s="8"/>
      <c r="CN545" s="8"/>
    </row>
    <row r="546" spans="1:92" x14ac:dyDescent="0.45">
      <c r="A546" s="9">
        <v>511</v>
      </c>
      <c r="B546" s="9" t="s">
        <v>423</v>
      </c>
      <c r="C546" s="77" t="s">
        <v>1803</v>
      </c>
      <c r="D546" s="63"/>
      <c r="E546" s="61" t="s">
        <v>1964</v>
      </c>
      <c r="F546" s="78" t="s">
        <v>1965</v>
      </c>
      <c r="G546" s="224"/>
      <c r="H546" s="9"/>
      <c r="I546" s="60">
        <v>94.045701189698846</v>
      </c>
      <c r="J546" s="60">
        <v>86.142701089724156</v>
      </c>
      <c r="K546" s="60">
        <v>120.12560151961533</v>
      </c>
      <c r="L546" s="47">
        <v>956.67842352903915</v>
      </c>
      <c r="M546" s="47">
        <v>982.03885903336356</v>
      </c>
      <c r="N546" s="47">
        <v>1002.8103972696081</v>
      </c>
      <c r="O546" s="59">
        <v>9.5172799305244968</v>
      </c>
      <c r="P546" s="59">
        <v>104.28363981265862</v>
      </c>
      <c r="Q546" s="59">
        <v>63.950369383811591</v>
      </c>
      <c r="R546" s="58"/>
      <c r="S546" s="70" t="s">
        <v>24</v>
      </c>
      <c r="T546" s="8">
        <v>4.9499194499673518</v>
      </c>
      <c r="U546" s="70" t="s">
        <v>24</v>
      </c>
      <c r="V546" s="8">
        <v>8.2498657499455863</v>
      </c>
      <c r="W546" s="70" t="s">
        <v>24</v>
      </c>
      <c r="X546" s="8">
        <v>10</v>
      </c>
      <c r="Y546" s="77" t="s">
        <v>33</v>
      </c>
      <c r="Z546" s="8">
        <v>51.784678642437378</v>
      </c>
      <c r="AA546" s="77" t="s">
        <v>263</v>
      </c>
      <c r="AB546" s="8">
        <v>15.254800663143151</v>
      </c>
      <c r="AC546" s="70" t="s">
        <v>24</v>
      </c>
      <c r="AD546" s="70" t="s">
        <v>263</v>
      </c>
      <c r="AE546" s="8">
        <v>10.957294581426854</v>
      </c>
      <c r="AF546" s="8">
        <v>5.4333333333333336</v>
      </c>
      <c r="AG546" s="77" t="s">
        <v>24</v>
      </c>
      <c r="AH546" s="77" t="s">
        <v>33</v>
      </c>
      <c r="AI546" s="8">
        <v>10.453259257546664</v>
      </c>
      <c r="AJ546" s="8">
        <v>8.9</v>
      </c>
      <c r="AK546" s="13" t="s">
        <v>1475</v>
      </c>
      <c r="AL546" s="70" t="s">
        <v>263</v>
      </c>
      <c r="AM546" s="8">
        <v>10.193591493089146</v>
      </c>
      <c r="AN546" s="8">
        <v>6.2666666666666675</v>
      </c>
      <c r="AO546" s="13" t="s">
        <v>1475</v>
      </c>
      <c r="AP546" s="77" t="s">
        <v>33</v>
      </c>
      <c r="AQ546" s="8">
        <v>9.8080607476428021</v>
      </c>
      <c r="AR546" s="8">
        <v>10.15</v>
      </c>
      <c r="AS546" s="70" t="s">
        <v>24</v>
      </c>
      <c r="AT546" s="65" t="s">
        <v>91</v>
      </c>
      <c r="AU546" s="8">
        <v>9.4003389667673289</v>
      </c>
      <c r="AV546" s="8">
        <v>6.5333333333333341</v>
      </c>
      <c r="AW546" s="58"/>
      <c r="AX546" s="70" t="s">
        <v>24</v>
      </c>
      <c r="AY546" s="8">
        <v>4.6677823463982548</v>
      </c>
      <c r="AZ546" s="13" t="s">
        <v>1475</v>
      </c>
      <c r="BA546" s="8">
        <v>3.4451882309321702</v>
      </c>
      <c r="BB546" s="77" t="s">
        <v>24</v>
      </c>
      <c r="BC546" s="8">
        <v>4</v>
      </c>
      <c r="BD546" s="70" t="s">
        <v>33</v>
      </c>
      <c r="BE546" s="8">
        <v>67.020082235168587</v>
      </c>
      <c r="BF546" s="77" t="s">
        <v>33</v>
      </c>
      <c r="BG546" s="8">
        <v>1.2185469497303381</v>
      </c>
      <c r="BH546" s="77" t="s">
        <v>24</v>
      </c>
      <c r="BI546" s="77" t="s">
        <v>33</v>
      </c>
      <c r="BJ546" s="8">
        <v>6.7193956519767184</v>
      </c>
      <c r="BK546" s="8">
        <v>14.75</v>
      </c>
      <c r="BL546" s="77" t="s">
        <v>24</v>
      </c>
      <c r="BM546" s="77" t="s">
        <v>263</v>
      </c>
      <c r="BN546" s="8">
        <v>5.8804106856701885</v>
      </c>
      <c r="BO546" s="8">
        <v>11</v>
      </c>
      <c r="BP546" s="77" t="s">
        <v>24</v>
      </c>
      <c r="BQ546" s="65" t="s">
        <v>91</v>
      </c>
      <c r="BR546" s="8">
        <v>5.7181281420247476</v>
      </c>
      <c r="BS546" s="8">
        <v>12.25</v>
      </c>
      <c r="BT546" s="13" t="s">
        <v>1475</v>
      </c>
      <c r="BU546" s="77" t="s">
        <v>33</v>
      </c>
      <c r="BV546" s="8">
        <v>5.6758862661685354</v>
      </c>
      <c r="BW546" s="8">
        <v>28.5</v>
      </c>
      <c r="BX546" s="13" t="s">
        <v>1475</v>
      </c>
      <c r="BY546" s="77" t="s">
        <v>263</v>
      </c>
      <c r="BZ546" s="8">
        <v>5.2499700204297239</v>
      </c>
      <c r="CA546" s="8">
        <v>21</v>
      </c>
      <c r="CB546" s="8"/>
      <c r="CC546" s="59"/>
      <c r="CD546" s="59"/>
      <c r="CE546" s="555"/>
      <c r="CF546" s="555"/>
      <c r="CG546" s="555"/>
      <c r="CH546" s="555"/>
      <c r="CI546" s="408"/>
      <c r="CJ546" s="408"/>
      <c r="CK546" s="7"/>
      <c r="CL546" s="8"/>
      <c r="CM546" s="8"/>
      <c r="CN546" s="8"/>
    </row>
    <row r="547" spans="1:92" x14ac:dyDescent="0.45">
      <c r="A547" s="9">
        <v>512</v>
      </c>
      <c r="B547" s="9" t="s">
        <v>420</v>
      </c>
      <c r="C547" s="77" t="s">
        <v>1803</v>
      </c>
      <c r="D547" s="63"/>
      <c r="E547" s="61" t="s">
        <v>1964</v>
      </c>
      <c r="F547" s="78" t="s">
        <v>1965</v>
      </c>
      <c r="G547" s="224"/>
      <c r="H547" s="9"/>
      <c r="I547" s="60">
        <v>174.65630220944072</v>
      </c>
      <c r="J547" s="60">
        <v>116.96440147962545</v>
      </c>
      <c r="K547" s="60">
        <v>154.89880195950397</v>
      </c>
      <c r="L547" s="47">
        <v>2350.9053371016907</v>
      </c>
      <c r="M547" s="47">
        <v>2155.3808262421435</v>
      </c>
      <c r="N547" s="47">
        <v>2010.7362786538495</v>
      </c>
      <c r="O547" s="59">
        <v>16.12631325045043</v>
      </c>
      <c r="P547" s="59">
        <v>353.85339722749274</v>
      </c>
      <c r="Q547" s="59">
        <v>217.67745433727663</v>
      </c>
      <c r="R547" s="58"/>
      <c r="S547" s="70" t="s">
        <v>24</v>
      </c>
      <c r="T547" s="8">
        <v>8.3355646927965097</v>
      </c>
      <c r="U547" s="70" t="s">
        <v>24</v>
      </c>
      <c r="V547" s="8">
        <v>13.892607821327516</v>
      </c>
      <c r="W547" s="70" t="s">
        <v>24</v>
      </c>
      <c r="X547" s="8">
        <v>10</v>
      </c>
      <c r="Y547" s="77" t="s">
        <v>9</v>
      </c>
      <c r="Z547" s="8">
        <v>189.62880638619598</v>
      </c>
      <c r="AA547" s="77" t="s">
        <v>9</v>
      </c>
      <c r="AB547" s="8">
        <v>38.699756405346115</v>
      </c>
      <c r="AC547" s="70" t="s">
        <v>24</v>
      </c>
      <c r="AD547" s="70" t="s">
        <v>9</v>
      </c>
      <c r="AE547" s="8">
        <v>21.942609679717659</v>
      </c>
      <c r="AF547" s="8">
        <v>15.1</v>
      </c>
      <c r="AG547" s="77" t="s">
        <v>24</v>
      </c>
      <c r="AH547" s="77" t="s">
        <v>23</v>
      </c>
      <c r="AI547" s="8">
        <v>21.681242407859944</v>
      </c>
      <c r="AJ547" s="8">
        <v>7.6000000000000005</v>
      </c>
      <c r="AK547" s="65" t="s">
        <v>66</v>
      </c>
      <c r="AL547" s="70" t="s">
        <v>9</v>
      </c>
      <c r="AM547" s="8">
        <v>19.863277761107845</v>
      </c>
      <c r="AN547" s="8">
        <v>17.399999999999999</v>
      </c>
      <c r="AO547" s="65" t="s">
        <v>66</v>
      </c>
      <c r="AP547" s="77" t="s">
        <v>23</v>
      </c>
      <c r="AQ547" s="8">
        <v>19.583109211484548</v>
      </c>
      <c r="AR547" s="8">
        <v>8.85</v>
      </c>
      <c r="AS547" s="70" t="s">
        <v>24</v>
      </c>
      <c r="AT547" s="65" t="s">
        <v>91</v>
      </c>
      <c r="AU547" s="8">
        <v>16.597714057815708</v>
      </c>
      <c r="AV547" s="8">
        <v>6.5333333333333341</v>
      </c>
      <c r="AW547" s="58"/>
      <c r="AX547" s="70" t="s">
        <v>24</v>
      </c>
      <c r="AY547" s="8">
        <v>7.8115957861681888</v>
      </c>
      <c r="AZ547" s="65" t="s">
        <v>66</v>
      </c>
      <c r="BA547" s="8">
        <v>5.5410638574454589</v>
      </c>
      <c r="BB547" s="77" t="s">
        <v>24</v>
      </c>
      <c r="BC547" s="8">
        <v>4</v>
      </c>
      <c r="BD547" s="70" t="s">
        <v>9</v>
      </c>
      <c r="BE547" s="8">
        <v>205.34787358504565</v>
      </c>
      <c r="BF547" s="77" t="s">
        <v>9</v>
      </c>
      <c r="BG547" s="8">
        <v>2.5668484198130708</v>
      </c>
      <c r="BH547" s="77" t="s">
        <v>24</v>
      </c>
      <c r="BI547" s="77" t="s">
        <v>9</v>
      </c>
      <c r="BJ547" s="8">
        <v>13.498277687939405</v>
      </c>
      <c r="BK547" s="8">
        <v>21</v>
      </c>
      <c r="BL547" s="77" t="s">
        <v>24</v>
      </c>
      <c r="BM547" s="77" t="s">
        <v>23</v>
      </c>
      <c r="BN547" s="8">
        <v>12.772681319598414</v>
      </c>
      <c r="BO547" s="8">
        <v>13.5</v>
      </c>
      <c r="BP547" s="74" t="s">
        <v>66</v>
      </c>
      <c r="BQ547" s="70" t="s">
        <v>9</v>
      </c>
      <c r="BR547" s="8">
        <v>10.414400680069853</v>
      </c>
      <c r="BS547" s="8">
        <v>41</v>
      </c>
      <c r="BT547" s="70" t="s">
        <v>24</v>
      </c>
      <c r="BU547" s="74" t="s">
        <v>91</v>
      </c>
      <c r="BV547" s="8">
        <v>10.155823983876864</v>
      </c>
      <c r="BW547" s="8">
        <v>12.25</v>
      </c>
      <c r="BX547" s="65" t="s">
        <v>66</v>
      </c>
      <c r="BY547" s="77" t="s">
        <v>23</v>
      </c>
      <c r="BZ547" s="8">
        <v>10.082127714890918</v>
      </c>
      <c r="CA547" s="8">
        <v>26</v>
      </c>
      <c r="CB547" s="8"/>
      <c r="CC547" s="59" t="s">
        <v>5042</v>
      </c>
      <c r="CD547" s="59" t="s">
        <v>5043</v>
      </c>
      <c r="CE547" s="555">
        <v>118.38162364014259</v>
      </c>
      <c r="CF547" s="555">
        <v>107.19757549075989</v>
      </c>
      <c r="CG547" s="555" t="s">
        <v>5041</v>
      </c>
      <c r="CH547" s="555" t="s">
        <v>4189</v>
      </c>
      <c r="CI547" s="408">
        <v>217.67745433727663</v>
      </c>
      <c r="CJ547" s="408">
        <v>171.6140878937469</v>
      </c>
      <c r="CK547" s="7"/>
      <c r="CL547" s="8"/>
      <c r="CM547" s="8"/>
      <c r="CN547" s="8"/>
    </row>
    <row r="548" spans="1:92" x14ac:dyDescent="0.45">
      <c r="A548" s="9">
        <v>513</v>
      </c>
      <c r="B548" s="9" t="s">
        <v>417</v>
      </c>
      <c r="C548" s="73" t="s">
        <v>1802</v>
      </c>
      <c r="D548" s="63"/>
      <c r="E548" s="78" t="s">
        <v>1897</v>
      </c>
      <c r="F548" s="245" t="s">
        <v>1898</v>
      </c>
      <c r="G548" s="224"/>
      <c r="H548" s="9"/>
      <c r="I548" s="60">
        <v>94.045701189698846</v>
      </c>
      <c r="J548" s="60">
        <v>86.142701089724156</v>
      </c>
      <c r="K548" s="60">
        <v>120.12560151961533</v>
      </c>
      <c r="L548" s="47">
        <v>956.67842352903915</v>
      </c>
      <c r="M548" s="47">
        <v>982.03885903336356</v>
      </c>
      <c r="N548" s="47">
        <v>1002.8103972696081</v>
      </c>
      <c r="O548" s="59">
        <v>9.5172799305244968</v>
      </c>
      <c r="P548" s="59">
        <v>99.870797746962893</v>
      </c>
      <c r="Q548" s="59">
        <v>53.748239989127171</v>
      </c>
      <c r="R548" s="58"/>
      <c r="S548" s="68" t="s">
        <v>36</v>
      </c>
      <c r="T548" s="8">
        <v>8.8998388999347036</v>
      </c>
      <c r="U548" s="68" t="s">
        <v>36</v>
      </c>
      <c r="V548" s="8">
        <v>8.0907626363042748</v>
      </c>
      <c r="W548" s="68" t="s">
        <v>36</v>
      </c>
      <c r="X548" s="8">
        <v>9.0909999999999993</v>
      </c>
      <c r="Y548" s="73" t="s">
        <v>3548</v>
      </c>
      <c r="Z548" s="8">
        <v>40.499194499673514</v>
      </c>
      <c r="AA548" s="73" t="s">
        <v>279</v>
      </c>
      <c r="AB548" s="8">
        <v>15.576613269105197</v>
      </c>
      <c r="AC548" s="68" t="s">
        <v>36</v>
      </c>
      <c r="AD548" s="68" t="s">
        <v>279</v>
      </c>
      <c r="AE548" s="8">
        <v>10.493628271524322</v>
      </c>
      <c r="AF548" s="8">
        <v>8.1000000000000014</v>
      </c>
      <c r="AG548" s="62" t="s">
        <v>1475</v>
      </c>
      <c r="AH548" s="73" t="s">
        <v>279</v>
      </c>
      <c r="AI548" s="8">
        <v>9.9735968865322686</v>
      </c>
      <c r="AJ548" s="8">
        <v>8.85</v>
      </c>
      <c r="AK548" s="68" t="s">
        <v>36</v>
      </c>
      <c r="AL548" s="68" t="s">
        <v>1468</v>
      </c>
      <c r="AM548" s="8">
        <v>9.3971416293914096</v>
      </c>
      <c r="AN548" s="8">
        <v>7.4666666666666668</v>
      </c>
      <c r="AO548" s="68" t="s">
        <v>36</v>
      </c>
      <c r="AP548" s="74" t="s">
        <v>91</v>
      </c>
      <c r="AQ548" s="8">
        <v>9.2595327790548936</v>
      </c>
      <c r="AR548" s="8">
        <v>6.8666666666666671</v>
      </c>
      <c r="AS548" s="13" t="s">
        <v>1475</v>
      </c>
      <c r="AT548" s="68" t="s">
        <v>1468</v>
      </c>
      <c r="AU548" s="8">
        <v>9.0808309368742535</v>
      </c>
      <c r="AV548" s="8">
        <v>7.9666666666666668</v>
      </c>
      <c r="AW548" s="58"/>
      <c r="AX548" s="68" t="s">
        <v>36</v>
      </c>
      <c r="AY548" s="8">
        <v>7.6020082235168589</v>
      </c>
      <c r="AZ548" s="13" t="s">
        <v>1475</v>
      </c>
      <c r="BA548" s="8">
        <v>3.4451882309321702</v>
      </c>
      <c r="BB548" s="73" t="s">
        <v>36</v>
      </c>
      <c r="BC548" s="8">
        <v>3.3333333333333002</v>
      </c>
      <c r="BD548" s="68" t="s">
        <v>3547</v>
      </c>
      <c r="BE548" s="8">
        <v>52.348952849575575</v>
      </c>
      <c r="BF548" s="73" t="s">
        <v>1468</v>
      </c>
      <c r="BG548" s="8">
        <v>1.0469790569915114</v>
      </c>
      <c r="BH548" s="73" t="s">
        <v>36</v>
      </c>
      <c r="BI548" s="73" t="s">
        <v>1468</v>
      </c>
      <c r="BJ548" s="8">
        <v>5.6474371229474922</v>
      </c>
      <c r="BK548" s="8">
        <v>16</v>
      </c>
      <c r="BL548" s="73" t="s">
        <v>36</v>
      </c>
      <c r="BM548" s="73" t="s">
        <v>279</v>
      </c>
      <c r="BN548" s="8">
        <v>5.3805713187953312</v>
      </c>
      <c r="BO548" s="8">
        <v>17.5</v>
      </c>
      <c r="BP548" s="73" t="s">
        <v>36</v>
      </c>
      <c r="BQ548" s="65" t="s">
        <v>91</v>
      </c>
      <c r="BR548" s="8">
        <v>5.3792986929061266</v>
      </c>
      <c r="BS548" s="8">
        <v>14.5</v>
      </c>
      <c r="BT548" s="13" t="s">
        <v>1475</v>
      </c>
      <c r="BU548" s="73" t="s">
        <v>1468</v>
      </c>
      <c r="BV548" s="8">
        <v>5.3261022547261474</v>
      </c>
      <c r="BW548" s="8">
        <v>26</v>
      </c>
      <c r="BX548" s="13" t="s">
        <v>1475</v>
      </c>
      <c r="BY548" s="74" t="s">
        <v>91</v>
      </c>
      <c r="BZ548" s="8">
        <v>5.1620225207356087</v>
      </c>
      <c r="CA548" s="8">
        <v>23.5</v>
      </c>
      <c r="CB548" s="8"/>
      <c r="CC548" s="59"/>
      <c r="CD548" s="59"/>
      <c r="CE548" s="555"/>
      <c r="CF548" s="555"/>
      <c r="CG548" s="555"/>
      <c r="CH548" s="555"/>
      <c r="CI548" s="408"/>
      <c r="CJ548" s="408"/>
      <c r="CK548" s="7"/>
      <c r="CL548" s="8"/>
      <c r="CM548" s="8"/>
      <c r="CN548" s="8"/>
    </row>
    <row r="549" spans="1:92" x14ac:dyDescent="0.45">
      <c r="A549" s="9">
        <v>514</v>
      </c>
      <c r="B549" s="9" t="s">
        <v>414</v>
      </c>
      <c r="C549" s="73" t="s">
        <v>1802</v>
      </c>
      <c r="D549" s="63"/>
      <c r="E549" s="78" t="s">
        <v>1897</v>
      </c>
      <c r="F549" s="245" t="s">
        <v>1898</v>
      </c>
      <c r="G549" s="224"/>
      <c r="H549" s="9"/>
      <c r="I549" s="60">
        <v>174.65630220944072</v>
      </c>
      <c r="J549" s="60">
        <v>116.96440147962545</v>
      </c>
      <c r="K549" s="60">
        <v>154.89880195950397</v>
      </c>
      <c r="L549" s="47">
        <v>2350.9053371016907</v>
      </c>
      <c r="M549" s="47">
        <v>2155.3808262421435</v>
      </c>
      <c r="N549" s="47">
        <v>2010.7362786538495</v>
      </c>
      <c r="O549" s="59">
        <v>16.12631325045043</v>
      </c>
      <c r="P549" s="59">
        <v>319.82729371458652</v>
      </c>
      <c r="Q549" s="59">
        <v>181.11556629252036</v>
      </c>
      <c r="R549" s="58"/>
      <c r="S549" s="68" t="s">
        <v>36</v>
      </c>
      <c r="T549" s="8">
        <v>15.671129385593021</v>
      </c>
      <c r="U549" s="68" t="s">
        <v>36</v>
      </c>
      <c r="V549" s="8">
        <v>14.246481259630018</v>
      </c>
      <c r="W549" s="68" t="s">
        <v>36</v>
      </c>
      <c r="X549" s="8">
        <v>9.0909999999999993</v>
      </c>
      <c r="Y549" s="73" t="s">
        <v>3528</v>
      </c>
      <c r="Z549" s="8">
        <v>74.355646927965097</v>
      </c>
      <c r="AA549" s="73" t="s">
        <v>76</v>
      </c>
      <c r="AB549" s="8">
        <v>33.798021330893221</v>
      </c>
      <c r="AC549" s="68" t="s">
        <v>36</v>
      </c>
      <c r="AD549" s="68" t="s">
        <v>76</v>
      </c>
      <c r="AE549" s="8">
        <v>19.832635565705218</v>
      </c>
      <c r="AF549" s="8">
        <v>7.7000000000000011</v>
      </c>
      <c r="AG549" s="73" t="s">
        <v>36</v>
      </c>
      <c r="AH549" s="73" t="s">
        <v>279</v>
      </c>
      <c r="AI549" s="8">
        <v>18.853246155053107</v>
      </c>
      <c r="AJ549" s="8">
        <v>8.1000000000000014</v>
      </c>
      <c r="AK549" s="65" t="s">
        <v>66</v>
      </c>
      <c r="AL549" s="68" t="s">
        <v>76</v>
      </c>
      <c r="AM549" s="8">
        <v>18.029794113195905</v>
      </c>
      <c r="AN549" s="8">
        <v>8.4499999999999993</v>
      </c>
      <c r="AO549" s="65" t="s">
        <v>66</v>
      </c>
      <c r="AP549" s="73" t="s">
        <v>279</v>
      </c>
      <c r="AQ549" s="8">
        <v>17.21488816457688</v>
      </c>
      <c r="AR549" s="8">
        <v>8.85</v>
      </c>
      <c r="AS549" s="68" t="s">
        <v>36</v>
      </c>
      <c r="AT549" s="65" t="s">
        <v>91</v>
      </c>
      <c r="AU549" s="8">
        <v>16.655359765817618</v>
      </c>
      <c r="AV549" s="8">
        <v>6.8666666666666671</v>
      </c>
      <c r="AW549" s="58"/>
      <c r="AX549" s="68" t="s">
        <v>36</v>
      </c>
      <c r="AY549" s="8">
        <v>13.260872415102739</v>
      </c>
      <c r="AZ549" s="65" t="s">
        <v>66</v>
      </c>
      <c r="BA549" s="8">
        <v>5.5410638574454589</v>
      </c>
      <c r="BB549" s="73" t="s">
        <v>36</v>
      </c>
      <c r="BC549" s="8">
        <v>3.3333333333333002</v>
      </c>
      <c r="BD549" s="68" t="s">
        <v>76</v>
      </c>
      <c r="BE549" s="8">
        <v>123.60872415102739</v>
      </c>
      <c r="BF549" s="73" t="s">
        <v>76</v>
      </c>
      <c r="BG549" s="8">
        <v>2.2474313482004979</v>
      </c>
      <c r="BH549" s="73" t="s">
        <v>36</v>
      </c>
      <c r="BI549" s="73" t="s">
        <v>76</v>
      </c>
      <c r="BJ549" s="8">
        <v>11.231058424805282</v>
      </c>
      <c r="BK549" s="8">
        <v>17.5</v>
      </c>
      <c r="BL549" s="74" t="s">
        <v>66</v>
      </c>
      <c r="BM549" s="73" t="s">
        <v>76</v>
      </c>
      <c r="BN549" s="8">
        <v>9.6837887800272817</v>
      </c>
      <c r="BO549" s="8">
        <v>28.5</v>
      </c>
      <c r="BP549" s="73" t="s">
        <v>36</v>
      </c>
      <c r="BQ549" s="68" t="s">
        <v>279</v>
      </c>
      <c r="BR549" s="8">
        <v>9.6741222451096966</v>
      </c>
      <c r="BS549" s="8">
        <v>17.5</v>
      </c>
      <c r="BT549" s="68" t="s">
        <v>36</v>
      </c>
      <c r="BU549" s="74" t="s">
        <v>91</v>
      </c>
      <c r="BV549" s="8">
        <v>9.6650029912591631</v>
      </c>
      <c r="BW549" s="8">
        <v>14.5</v>
      </c>
      <c r="BX549" s="65" t="s">
        <v>66</v>
      </c>
      <c r="BY549" s="74" t="s">
        <v>91</v>
      </c>
      <c r="BZ549" s="8">
        <v>8.7294703956518447</v>
      </c>
      <c r="CA549" s="8">
        <v>23.5</v>
      </c>
      <c r="CB549" s="8"/>
      <c r="CC549" s="59" t="s">
        <v>5045</v>
      </c>
      <c r="CD549" s="59" t="s">
        <v>5046</v>
      </c>
      <c r="CE549" s="555">
        <v>98.332794316790498</v>
      </c>
      <c r="CF549" s="555">
        <v>89.086956574471984</v>
      </c>
      <c r="CG549" s="555" t="s">
        <v>5044</v>
      </c>
      <c r="CH549" s="555" t="s">
        <v>4189</v>
      </c>
      <c r="CI549" s="408">
        <v>181.11556629252036</v>
      </c>
      <c r="CJ549" s="408">
        <v>142.72971752687539</v>
      </c>
      <c r="CK549" s="7"/>
      <c r="CL549" s="8"/>
      <c r="CM549" s="8"/>
      <c r="CN549" s="8"/>
    </row>
    <row r="550" spans="1:92" x14ac:dyDescent="0.45">
      <c r="A550" s="9">
        <v>515</v>
      </c>
      <c r="B550" s="9" t="s">
        <v>411</v>
      </c>
      <c r="C550" s="244" t="s">
        <v>1805</v>
      </c>
      <c r="D550" s="63"/>
      <c r="E550" s="246" t="s">
        <v>1900</v>
      </c>
      <c r="F550" s="57" t="s">
        <v>1901</v>
      </c>
      <c r="G550" s="224"/>
      <c r="H550" s="9"/>
      <c r="I550" s="60">
        <v>94.045701189698846</v>
      </c>
      <c r="J550" s="60">
        <v>86.142701089724156</v>
      </c>
      <c r="K550" s="60">
        <v>120.12560151961533</v>
      </c>
      <c r="L550" s="47">
        <v>956.67842352903915</v>
      </c>
      <c r="M550" s="47">
        <v>982.03885903336356</v>
      </c>
      <c r="N550" s="47">
        <v>1002.8103972696081</v>
      </c>
      <c r="O550" s="59">
        <v>9.5172799305244968</v>
      </c>
      <c r="P550" s="59">
        <v>107.80313010899977</v>
      </c>
      <c r="Q550" s="59">
        <v>60.660549996552731</v>
      </c>
      <c r="R550" s="58"/>
      <c r="S550" s="13" t="s">
        <v>5515</v>
      </c>
      <c r="T550" s="8">
        <v>3.8213710356909654</v>
      </c>
      <c r="U550" s="13" t="s">
        <v>5515</v>
      </c>
      <c r="V550" s="8">
        <v>7.6427420713819307</v>
      </c>
      <c r="W550" s="71" t="s">
        <v>121</v>
      </c>
      <c r="X550" s="8">
        <v>10</v>
      </c>
      <c r="Y550" s="244" t="s">
        <v>237</v>
      </c>
      <c r="Z550" s="8">
        <v>40.499194499673514</v>
      </c>
      <c r="AA550" s="244" t="s">
        <v>218</v>
      </c>
      <c r="AB550" s="8">
        <v>22.163425567048559</v>
      </c>
      <c r="AC550" s="71" t="s">
        <v>121</v>
      </c>
      <c r="AD550" s="71" t="s">
        <v>218</v>
      </c>
      <c r="AE550" s="8">
        <v>11.327094600133165</v>
      </c>
      <c r="AF550" s="8">
        <v>6.7</v>
      </c>
      <c r="AG550" s="62" t="s">
        <v>1475</v>
      </c>
      <c r="AH550" s="244" t="s">
        <v>218</v>
      </c>
      <c r="AI550" s="8">
        <v>10.74779388806536</v>
      </c>
      <c r="AJ550" s="8">
        <v>7.95</v>
      </c>
      <c r="AK550" s="71" t="s">
        <v>121</v>
      </c>
      <c r="AL550" s="71" t="s">
        <v>237</v>
      </c>
      <c r="AM550" s="8">
        <v>9.5991347386077042</v>
      </c>
      <c r="AN550" s="8">
        <v>8.1999999999999993</v>
      </c>
      <c r="AO550" s="13" t="s">
        <v>1475</v>
      </c>
      <c r="AP550" s="244" t="s">
        <v>237</v>
      </c>
      <c r="AQ550" s="8">
        <v>9.3403526397683159</v>
      </c>
      <c r="AR550" s="8">
        <v>9.4499999999999993</v>
      </c>
      <c r="AS550" s="71" t="s">
        <v>121</v>
      </c>
      <c r="AT550" s="65" t="s">
        <v>91</v>
      </c>
      <c r="AU550" s="8">
        <v>9.0905819879083207</v>
      </c>
      <c r="AV550" s="8">
        <v>6.5333333333333332</v>
      </c>
      <c r="AW550" s="58"/>
      <c r="AX550" s="13" t="s">
        <v>1475</v>
      </c>
      <c r="AY550" s="8">
        <v>3.4451882309321702</v>
      </c>
      <c r="AZ550" s="13" t="s">
        <v>1475</v>
      </c>
      <c r="BA550" s="8">
        <v>3.4451882309321702</v>
      </c>
      <c r="BB550" s="244" t="s">
        <v>121</v>
      </c>
      <c r="BC550" s="8">
        <v>3</v>
      </c>
      <c r="BD550" s="71" t="s">
        <v>237</v>
      </c>
      <c r="BE550" s="8">
        <v>52.348952849575575</v>
      </c>
      <c r="BF550" s="244" t="s">
        <v>218</v>
      </c>
      <c r="BG550" s="8">
        <v>1.217029262579433</v>
      </c>
      <c r="BH550" s="244" t="s">
        <v>121</v>
      </c>
      <c r="BI550" s="244" t="s">
        <v>218</v>
      </c>
      <c r="BJ550" s="8">
        <v>6.3737276237927922</v>
      </c>
      <c r="BK550" s="8">
        <v>14.333333333333334</v>
      </c>
      <c r="BL550" s="244" t="s">
        <v>121</v>
      </c>
      <c r="BM550" s="74" t="s">
        <v>91</v>
      </c>
      <c r="BN550" s="8">
        <v>5.7375521974310795</v>
      </c>
      <c r="BO550" s="8">
        <v>16</v>
      </c>
      <c r="BP550" s="62" t="s">
        <v>1475</v>
      </c>
      <c r="BQ550" s="71" t="s">
        <v>218</v>
      </c>
      <c r="BR550" s="8">
        <v>5.5992826248486054</v>
      </c>
      <c r="BS550" s="8">
        <v>21</v>
      </c>
      <c r="BT550" s="71" t="s">
        <v>121</v>
      </c>
      <c r="BU550" s="244" t="s">
        <v>237</v>
      </c>
      <c r="BV550" s="8">
        <v>5.5410638574454589</v>
      </c>
      <c r="BW550" s="8">
        <v>21</v>
      </c>
      <c r="BX550" s="13" t="s">
        <v>1475</v>
      </c>
      <c r="BY550" s="74" t="s">
        <v>91</v>
      </c>
      <c r="BZ550" s="8">
        <v>5.1620225207356087</v>
      </c>
      <c r="CA550" s="8">
        <v>23.5</v>
      </c>
      <c r="CB550" s="8"/>
      <c r="CC550" s="59"/>
      <c r="CD550" s="59"/>
      <c r="CE550" s="555"/>
      <c r="CF550" s="555"/>
      <c r="CG550" s="555"/>
      <c r="CH550" s="555"/>
      <c r="CI550" s="408"/>
      <c r="CJ550" s="408"/>
      <c r="CK550" s="7"/>
      <c r="CL550" s="8"/>
      <c r="CM550" s="8"/>
      <c r="CN550" s="8"/>
    </row>
    <row r="551" spans="1:92" x14ac:dyDescent="0.45">
      <c r="A551" s="9">
        <v>516</v>
      </c>
      <c r="B551" s="9" t="s">
        <v>408</v>
      </c>
      <c r="C551" s="244" t="s">
        <v>1805</v>
      </c>
      <c r="D551" s="63"/>
      <c r="E551" s="246" t="s">
        <v>1900</v>
      </c>
      <c r="F551" s="57" t="s">
        <v>1901</v>
      </c>
      <c r="G551" s="224"/>
      <c r="H551" s="9"/>
      <c r="I551" s="60">
        <v>174.65630220944072</v>
      </c>
      <c r="J551" s="60">
        <v>116.96440147962545</v>
      </c>
      <c r="K551" s="60">
        <v>154.89880195950397</v>
      </c>
      <c r="L551" s="47">
        <v>2350.9053371016907</v>
      </c>
      <c r="M551" s="47">
        <v>2155.3808262421435</v>
      </c>
      <c r="N551" s="47">
        <v>2010.7362786538495</v>
      </c>
      <c r="O551" s="59">
        <v>16.12631325045043</v>
      </c>
      <c r="P551" s="59">
        <v>317.70740378047014</v>
      </c>
      <c r="Q551" s="59">
        <v>189.34489104702934</v>
      </c>
      <c r="R551" s="58"/>
      <c r="S551" s="65" t="s">
        <v>5516</v>
      </c>
      <c r="T551" s="8">
        <v>6.2396890662832218</v>
      </c>
      <c r="U551" s="65" t="s">
        <v>5516</v>
      </c>
      <c r="V551" s="8">
        <v>12.479378132566444</v>
      </c>
      <c r="W551" s="71" t="s">
        <v>121</v>
      </c>
      <c r="X551" s="8">
        <v>10</v>
      </c>
      <c r="Y551" s="244" t="s">
        <v>197</v>
      </c>
      <c r="Z551" s="8">
        <v>137.23191572336376</v>
      </c>
      <c r="AA551" s="244" t="s">
        <v>197</v>
      </c>
      <c r="AB551" s="8">
        <v>41.585429007079931</v>
      </c>
      <c r="AC551" s="71" t="s">
        <v>121</v>
      </c>
      <c r="AD551" s="71" t="s">
        <v>197</v>
      </c>
      <c r="AE551" s="8">
        <v>19.701180229250237</v>
      </c>
      <c r="AF551" s="8">
        <v>13.3</v>
      </c>
      <c r="AG551" s="244" t="s">
        <v>121</v>
      </c>
      <c r="AH551" s="244" t="s">
        <v>218</v>
      </c>
      <c r="AI551" s="8">
        <v>19.628783361867772</v>
      </c>
      <c r="AJ551" s="8">
        <v>6.7</v>
      </c>
      <c r="AK551" s="65" t="s">
        <v>66</v>
      </c>
      <c r="AL551" s="71" t="s">
        <v>197</v>
      </c>
      <c r="AM551" s="8">
        <v>18.55849002407875</v>
      </c>
      <c r="AN551" s="8">
        <v>15.8</v>
      </c>
      <c r="AO551" s="65" t="s">
        <v>66</v>
      </c>
      <c r="AP551" s="244" t="s">
        <v>218</v>
      </c>
      <c r="AQ551" s="8">
        <v>18.504663042795237</v>
      </c>
      <c r="AR551" s="8">
        <v>7.95</v>
      </c>
      <c r="AS551" s="71" t="s">
        <v>121</v>
      </c>
      <c r="AT551" s="65" t="s">
        <v>91</v>
      </c>
      <c r="AU551" s="8">
        <v>15.876678502325367</v>
      </c>
      <c r="AV551" s="8">
        <v>6.5333333333333332</v>
      </c>
      <c r="AW551" s="58"/>
      <c r="AX551" s="65" t="s">
        <v>66</v>
      </c>
      <c r="AY551" s="8">
        <v>5.5410638574454589</v>
      </c>
      <c r="AZ551" s="65" t="s">
        <v>66</v>
      </c>
      <c r="BA551" s="8">
        <v>5.5410638574454589</v>
      </c>
      <c r="BB551" s="244" t="s">
        <v>121</v>
      </c>
      <c r="BC551" s="8">
        <v>3</v>
      </c>
      <c r="BD551" s="71" t="s">
        <v>197</v>
      </c>
      <c r="BE551" s="8">
        <v>178.10149044037291</v>
      </c>
      <c r="BF551" s="244" t="s">
        <v>197</v>
      </c>
      <c r="BG551" s="8">
        <v>2.3746865392049723</v>
      </c>
      <c r="BH551" s="244" t="s">
        <v>121</v>
      </c>
      <c r="BI551" s="244" t="s">
        <v>197</v>
      </c>
      <c r="BJ551" s="8">
        <v>11.741362585880605</v>
      </c>
      <c r="BK551" s="8">
        <v>26</v>
      </c>
      <c r="BL551" s="244" t="s">
        <v>121</v>
      </c>
      <c r="BM551" s="244" t="s">
        <v>218</v>
      </c>
      <c r="BN551" s="8">
        <v>10.979779872758044</v>
      </c>
      <c r="BO551" s="8">
        <v>14.333333333333334</v>
      </c>
      <c r="BP551" s="74" t="s">
        <v>66</v>
      </c>
      <c r="BQ551" s="71" t="s">
        <v>197</v>
      </c>
      <c r="BR551" s="8">
        <v>10.023152859599419</v>
      </c>
      <c r="BS551" s="8">
        <v>38.5</v>
      </c>
      <c r="BT551" s="71" t="s">
        <v>121</v>
      </c>
      <c r="BU551" s="74" t="s">
        <v>91</v>
      </c>
      <c r="BV551" s="8">
        <v>9.7983112238005763</v>
      </c>
      <c r="BW551" s="8">
        <v>16</v>
      </c>
      <c r="BX551" s="65" t="s">
        <v>66</v>
      </c>
      <c r="BY551" s="244" t="s">
        <v>218</v>
      </c>
      <c r="BZ551" s="8">
        <v>9.5415248747188404</v>
      </c>
      <c r="CA551" s="8">
        <v>21</v>
      </c>
      <c r="CB551" s="8"/>
      <c r="CC551" s="59" t="s">
        <v>5049</v>
      </c>
      <c r="CD551" s="59" t="s">
        <v>5050</v>
      </c>
      <c r="CE551" s="555">
        <v>104.36820685367574</v>
      </c>
      <c r="CF551" s="555">
        <v>94.135238933519858</v>
      </c>
      <c r="CG551" s="555" t="s">
        <v>5047</v>
      </c>
      <c r="CH551" s="555" t="s">
        <v>5048</v>
      </c>
      <c r="CI551" s="408">
        <v>189.34489104702934</v>
      </c>
      <c r="CJ551" s="408">
        <v>149.77959669918113</v>
      </c>
      <c r="CK551" s="7"/>
      <c r="CL551" s="8"/>
      <c r="CM551" s="8"/>
      <c r="CN551" s="8"/>
    </row>
    <row r="552" spans="1:92" x14ac:dyDescent="0.45">
      <c r="A552" s="9">
        <v>519</v>
      </c>
      <c r="B552" s="9" t="s">
        <v>405</v>
      </c>
      <c r="C552" s="62" t="s">
        <v>1811</v>
      </c>
      <c r="D552" s="63"/>
      <c r="E552" s="54" t="s">
        <v>1907</v>
      </c>
      <c r="F552" s="245" t="s">
        <v>1819</v>
      </c>
      <c r="G552" s="78" t="s">
        <v>1892</v>
      </c>
      <c r="H552" s="9"/>
      <c r="I552" s="60">
        <v>89.303901129714035</v>
      </c>
      <c r="J552" s="60">
        <v>75.078500949759587</v>
      </c>
      <c r="K552" s="60">
        <v>120.12560151961533</v>
      </c>
      <c r="L552" s="47">
        <v>848.09795297070355</v>
      </c>
      <c r="M552" s="47">
        <v>865.66076215520366</v>
      </c>
      <c r="N552" s="47">
        <v>879.97251339530249</v>
      </c>
      <c r="O552" s="59">
        <v>8.380243959870775</v>
      </c>
      <c r="P552" s="59">
        <v>79.544357512502572</v>
      </c>
      <c r="Q552" s="59">
        <v>41.202114066027633</v>
      </c>
      <c r="R552" s="58"/>
      <c r="S552" s="14" t="s">
        <v>158</v>
      </c>
      <c r="T552" s="8">
        <v>8.5015276948959784</v>
      </c>
      <c r="U552" s="14" t="s">
        <v>158</v>
      </c>
      <c r="V552" s="8">
        <v>7.0846064124133159</v>
      </c>
      <c r="W552" s="13" t="s">
        <v>290</v>
      </c>
      <c r="X552" s="8">
        <v>12.5</v>
      </c>
      <c r="Y552" s="73" t="s">
        <v>269</v>
      </c>
      <c r="Z552" s="8">
        <v>43.419353036614169</v>
      </c>
      <c r="AA552" s="73" t="s">
        <v>269</v>
      </c>
      <c r="AB552" s="8">
        <v>14.47311767887139</v>
      </c>
      <c r="AC552" s="13" t="s">
        <v>290</v>
      </c>
      <c r="AD552" s="14" t="s">
        <v>203</v>
      </c>
      <c r="AE552" s="8">
        <v>9.4918904382026081</v>
      </c>
      <c r="AF552" s="8">
        <v>5.0666666666666664</v>
      </c>
      <c r="AG552" s="243" t="s">
        <v>158</v>
      </c>
      <c r="AH552" s="243" t="s">
        <v>203</v>
      </c>
      <c r="AI552" s="8">
        <v>9.1888614097592001</v>
      </c>
      <c r="AJ552" s="8">
        <v>6.4</v>
      </c>
      <c r="AK552" s="13" t="s">
        <v>290</v>
      </c>
      <c r="AL552" s="14" t="s">
        <v>210</v>
      </c>
      <c r="AM552" s="8">
        <v>8.8928866683325989</v>
      </c>
      <c r="AN552" s="8">
        <v>6.7</v>
      </c>
      <c r="AO552" s="13" t="s">
        <v>290</v>
      </c>
      <c r="AP552" s="73" t="s">
        <v>269</v>
      </c>
      <c r="AQ552" s="8">
        <v>8.7532023253524454</v>
      </c>
      <c r="AR552" s="8">
        <v>11</v>
      </c>
      <c r="AS552" s="14" t="s">
        <v>158</v>
      </c>
      <c r="AT552" s="14" t="s">
        <v>210</v>
      </c>
      <c r="AU552" s="8">
        <v>8.6962118254226386</v>
      </c>
      <c r="AV552" s="8">
        <v>8.6999999999999993</v>
      </c>
      <c r="AW552" s="58"/>
      <c r="AX552" s="14" t="s">
        <v>158</v>
      </c>
      <c r="AY552" s="8">
        <v>7.2691338593059251</v>
      </c>
      <c r="AZ552" s="14" t="s">
        <v>158</v>
      </c>
      <c r="BA552" s="8">
        <v>2.4230446197686417</v>
      </c>
      <c r="BB552" s="62" t="s">
        <v>290</v>
      </c>
      <c r="BC552" s="8">
        <v>3.5</v>
      </c>
      <c r="BD552" s="68" t="s">
        <v>269</v>
      </c>
      <c r="BE552" s="8">
        <v>56.145158947598418</v>
      </c>
      <c r="BF552" s="243" t="s">
        <v>203</v>
      </c>
      <c r="BG552" s="8">
        <v>0.8735860796588294</v>
      </c>
      <c r="BH552" s="62" t="s">
        <v>290</v>
      </c>
      <c r="BI552" s="243" t="s">
        <v>203</v>
      </c>
      <c r="BJ552" s="8">
        <v>4.916576923455457</v>
      </c>
      <c r="BK552" s="8">
        <v>13.857142857142858</v>
      </c>
      <c r="BL552" s="243" t="s">
        <v>158</v>
      </c>
      <c r="BM552" s="243" t="s">
        <v>203</v>
      </c>
      <c r="BN552" s="8">
        <v>4.7285651800735593</v>
      </c>
      <c r="BO552" s="8">
        <v>16</v>
      </c>
      <c r="BP552" s="62" t="s">
        <v>290</v>
      </c>
      <c r="BQ552" s="14" t="s">
        <v>210</v>
      </c>
      <c r="BR552" s="8">
        <v>4.6676619489246134</v>
      </c>
      <c r="BS552" s="8">
        <v>16.714285714285715</v>
      </c>
      <c r="BT552" s="13" t="s">
        <v>290</v>
      </c>
      <c r="BU552" s="73" t="s">
        <v>269</v>
      </c>
      <c r="BV552" s="8">
        <v>4.6447772193477865</v>
      </c>
      <c r="BW552" s="8">
        <v>22.428571428571427</v>
      </c>
      <c r="BX552" s="14" t="s">
        <v>158</v>
      </c>
      <c r="BY552" s="243" t="s">
        <v>210</v>
      </c>
      <c r="BZ552" s="8">
        <v>4.5112091598860999</v>
      </c>
      <c r="CA552" s="8">
        <v>19.333333333333332</v>
      </c>
      <c r="CB552" s="8"/>
      <c r="CC552" s="59"/>
      <c r="CD552" s="59"/>
      <c r="CE552" s="555"/>
      <c r="CF552" s="555"/>
      <c r="CG552" s="555"/>
      <c r="CH552" s="555"/>
      <c r="CI552" s="408"/>
      <c r="CJ552" s="408"/>
      <c r="CK552" s="7"/>
      <c r="CL552" s="8"/>
      <c r="CM552" s="8"/>
      <c r="CN552" s="8"/>
    </row>
    <row r="553" spans="1:92" x14ac:dyDescent="0.45">
      <c r="A553" s="9">
        <v>520</v>
      </c>
      <c r="B553" s="9" t="s">
        <v>402</v>
      </c>
      <c r="C553" s="62" t="s">
        <v>1811</v>
      </c>
      <c r="D553" s="63"/>
      <c r="E553" s="54" t="s">
        <v>1907</v>
      </c>
      <c r="F553" s="245" t="s">
        <v>1819</v>
      </c>
      <c r="G553" s="78" t="s">
        <v>1892</v>
      </c>
      <c r="H553" s="9"/>
      <c r="I553" s="60">
        <v>125.65770158959762</v>
      </c>
      <c r="J553" s="60">
        <v>96.416601219691259</v>
      </c>
      <c r="K553" s="60">
        <v>136.72190172956218</v>
      </c>
      <c r="L553" s="47">
        <v>1442.726689689048</v>
      </c>
      <c r="M553" s="47">
        <v>1399.9719911262457</v>
      </c>
      <c r="N553" s="47">
        <v>1366.682305540048</v>
      </c>
      <c r="O553" s="59">
        <v>11.959557846252093</v>
      </c>
      <c r="P553" s="59">
        <v>178.03585537082515</v>
      </c>
      <c r="Q553" s="59">
        <v>96.062352143168255</v>
      </c>
      <c r="R553" s="58"/>
      <c r="S553" s="14" t="s">
        <v>158</v>
      </c>
      <c r="T553" s="8">
        <v>11.555246933526201</v>
      </c>
      <c r="U553" s="51" t="s">
        <v>185</v>
      </c>
      <c r="V553" s="8">
        <v>9.8889669842848349</v>
      </c>
      <c r="W553" s="14" t="s">
        <v>158</v>
      </c>
      <c r="X553" s="8">
        <v>8.33</v>
      </c>
      <c r="Y553" s="243" t="s">
        <v>228</v>
      </c>
      <c r="Z553" s="8">
        <v>61.315696763006855</v>
      </c>
      <c r="AA553" s="243" t="s">
        <v>228</v>
      </c>
      <c r="AB553" s="8">
        <v>30.657848381503428</v>
      </c>
      <c r="AC553" s="14" t="s">
        <v>158</v>
      </c>
      <c r="AD553" s="14" t="s">
        <v>228</v>
      </c>
      <c r="AE553" s="8">
        <v>14.886491428829732</v>
      </c>
      <c r="AF553" s="8">
        <v>8</v>
      </c>
      <c r="AG553" s="57" t="s">
        <v>185</v>
      </c>
      <c r="AH553" s="243" t="s">
        <v>228</v>
      </c>
      <c r="AI553" s="8">
        <v>14.681785768258356</v>
      </c>
      <c r="AJ553" s="8">
        <v>8.6666666666666679</v>
      </c>
      <c r="AK553" s="14" t="s">
        <v>158</v>
      </c>
      <c r="AL553" s="14" t="s">
        <v>203</v>
      </c>
      <c r="AM553" s="8">
        <v>12.653833016091857</v>
      </c>
      <c r="AN553" s="8">
        <v>6.4</v>
      </c>
      <c r="AO553" s="51" t="s">
        <v>185</v>
      </c>
      <c r="AP553" s="243" t="s">
        <v>203</v>
      </c>
      <c r="AQ553" s="8">
        <v>12.6260073553977</v>
      </c>
      <c r="AR553" s="8">
        <v>6.844444444444445</v>
      </c>
      <c r="AS553" s="51" t="s">
        <v>185</v>
      </c>
      <c r="AT553" s="68" t="s">
        <v>269</v>
      </c>
      <c r="AU553" s="8">
        <v>11.757672243453774</v>
      </c>
      <c r="AV553" s="8">
        <v>16.600000000000001</v>
      </c>
      <c r="AW553" s="58"/>
      <c r="AX553" s="14" t="s">
        <v>158</v>
      </c>
      <c r="AY553" s="8">
        <v>9.8211706515897532</v>
      </c>
      <c r="AZ553" s="51" t="s">
        <v>185</v>
      </c>
      <c r="BA553" s="8">
        <v>3.3587127111633461</v>
      </c>
      <c r="BB553" s="243" t="s">
        <v>158</v>
      </c>
      <c r="BC553" s="8">
        <v>3</v>
      </c>
      <c r="BD553" s="14" t="s">
        <v>228</v>
      </c>
      <c r="BE553" s="8">
        <v>79.410405791908914</v>
      </c>
      <c r="BF553" s="243" t="s">
        <v>228</v>
      </c>
      <c r="BG553" s="8">
        <v>1.7646756842646425</v>
      </c>
      <c r="BH553" s="243" t="s">
        <v>158</v>
      </c>
      <c r="BI553" s="243" t="s">
        <v>228</v>
      </c>
      <c r="BJ553" s="8">
        <v>8.0322661906161059</v>
      </c>
      <c r="BK553" s="8">
        <v>16</v>
      </c>
      <c r="BL553" s="57" t="s">
        <v>185</v>
      </c>
      <c r="BM553" s="243" t="s">
        <v>228</v>
      </c>
      <c r="BN553" s="8">
        <v>7.361433399623639</v>
      </c>
      <c r="BO553" s="8">
        <v>19</v>
      </c>
      <c r="BP553" s="243" t="s">
        <v>158</v>
      </c>
      <c r="BQ553" s="14" t="s">
        <v>203</v>
      </c>
      <c r="BR553" s="8">
        <v>6.5008129524928844</v>
      </c>
      <c r="BS553" s="8">
        <v>16</v>
      </c>
      <c r="BT553" s="14" t="s">
        <v>158</v>
      </c>
      <c r="BU553" s="73" t="s">
        <v>269</v>
      </c>
      <c r="BV553" s="8">
        <v>6.1706430574932503</v>
      </c>
      <c r="BW553" s="8">
        <v>26</v>
      </c>
      <c r="BX553" s="51" t="s">
        <v>185</v>
      </c>
      <c r="BY553" s="243" t="s">
        <v>203</v>
      </c>
      <c r="BZ553" s="8">
        <v>6.0717885675198744</v>
      </c>
      <c r="CA553" s="8">
        <v>19</v>
      </c>
      <c r="CB553" s="8"/>
      <c r="CC553" s="59" t="s">
        <v>5051</v>
      </c>
      <c r="CD553" s="59"/>
      <c r="CE553" s="555">
        <v>96.062352143168255</v>
      </c>
      <c r="CF553" s="555">
        <v>70.672983749034913</v>
      </c>
      <c r="CG553" s="555"/>
      <c r="CH553" s="555"/>
      <c r="CI553" s="408"/>
      <c r="CJ553" s="408"/>
      <c r="CK553" s="555"/>
      <c r="CL553" s="59"/>
      <c r="CM553" s="8"/>
      <c r="CN553" s="8"/>
    </row>
    <row r="554" spans="1:92" x14ac:dyDescent="0.45">
      <c r="A554" s="9">
        <v>521</v>
      </c>
      <c r="B554" s="9" t="s">
        <v>278</v>
      </c>
      <c r="C554" s="62" t="s">
        <v>1811</v>
      </c>
      <c r="D554" s="63"/>
      <c r="E554" s="54" t="s">
        <v>1907</v>
      </c>
      <c r="F554" s="245" t="s">
        <v>1819</v>
      </c>
      <c r="G554" s="78" t="s">
        <v>1892</v>
      </c>
      <c r="H554" s="9"/>
      <c r="I554" s="60">
        <v>190.46230240939011</v>
      </c>
      <c r="J554" s="60">
        <v>127.23830160959255</v>
      </c>
      <c r="K554" s="60">
        <v>162.01150204948121</v>
      </c>
      <c r="L554" s="47">
        <v>2734.5815919409611</v>
      </c>
      <c r="M554" s="47">
        <v>2488.7531801133209</v>
      </c>
      <c r="N554" s="47">
        <v>2308.099790454155</v>
      </c>
      <c r="O554" s="59">
        <v>18.285933711905539</v>
      </c>
      <c r="P554" s="59">
        <v>405.52731688736822</v>
      </c>
      <c r="Q554" s="59">
        <v>232.37120769190832</v>
      </c>
      <c r="R554" s="58"/>
      <c r="S554" s="14" t="s">
        <v>158</v>
      </c>
      <c r="T554" s="8">
        <v>16.998833402388769</v>
      </c>
      <c r="U554" s="51" t="s">
        <v>185</v>
      </c>
      <c r="V554" s="8">
        <v>14.344283290645569</v>
      </c>
      <c r="W554" s="14" t="s">
        <v>158</v>
      </c>
      <c r="X554" s="8">
        <v>8.33</v>
      </c>
      <c r="Y554" s="62" t="s">
        <v>112</v>
      </c>
      <c r="Z554" s="8">
        <v>172.41607216845108</v>
      </c>
      <c r="AA554" s="243" t="s">
        <v>228</v>
      </c>
      <c r="AB554" s="8">
        <v>46.210952578253625</v>
      </c>
      <c r="AC554" s="14" t="s">
        <v>158</v>
      </c>
      <c r="AD554" s="14" t="s">
        <v>228</v>
      </c>
      <c r="AE554" s="8">
        <v>22.177009021056385</v>
      </c>
      <c r="AF554" s="8">
        <v>8</v>
      </c>
      <c r="AG554" s="57" t="s">
        <v>185</v>
      </c>
      <c r="AH554" s="243" t="s">
        <v>228</v>
      </c>
      <c r="AI554" s="8">
        <v>21.698130049324352</v>
      </c>
      <c r="AJ554" s="8">
        <v>8.6666666666666679</v>
      </c>
      <c r="AK554" s="14" t="s">
        <v>158</v>
      </c>
      <c r="AL554" s="13" t="s">
        <v>112</v>
      </c>
      <c r="AM554" s="8">
        <v>21.671164948882204</v>
      </c>
      <c r="AN554" s="8">
        <v>15.799999999999999</v>
      </c>
      <c r="AO554" s="51" t="s">
        <v>185</v>
      </c>
      <c r="AP554" s="62" t="s">
        <v>112</v>
      </c>
      <c r="AQ554" s="8">
        <v>21.120593386277633</v>
      </c>
      <c r="AR554" s="8">
        <v>17.400000000000002</v>
      </c>
      <c r="AS554" s="14" t="s">
        <v>158</v>
      </c>
      <c r="AT554" s="68" t="s">
        <v>269</v>
      </c>
      <c r="AU554" s="8">
        <v>17.430528511223201</v>
      </c>
      <c r="AV554" s="8">
        <v>15</v>
      </c>
      <c r="AW554" s="58"/>
      <c r="AX554" s="14" t="s">
        <v>158</v>
      </c>
      <c r="AY554" s="8">
        <v>14.370453629139186</v>
      </c>
      <c r="AZ554" s="51" t="s">
        <v>185</v>
      </c>
      <c r="BA554" s="8">
        <v>4.8330173798136249</v>
      </c>
      <c r="BB554" s="243" t="s">
        <v>158</v>
      </c>
      <c r="BC554" s="8">
        <v>3</v>
      </c>
      <c r="BD554" s="13" t="s">
        <v>112</v>
      </c>
      <c r="BE554" s="8">
        <v>223.84089381898644</v>
      </c>
      <c r="BF554" s="62" t="s">
        <v>112</v>
      </c>
      <c r="BG554" s="8">
        <v>2.7980111727373305</v>
      </c>
      <c r="BH554" s="243" t="s">
        <v>158</v>
      </c>
      <c r="BI554" s="62" t="s">
        <v>112</v>
      </c>
      <c r="BJ554" s="8">
        <v>12.707647930530172</v>
      </c>
      <c r="BK554" s="8">
        <v>27.666666666666668</v>
      </c>
      <c r="BL554" s="243" t="s">
        <v>158</v>
      </c>
      <c r="BM554" s="243" t="s">
        <v>228</v>
      </c>
      <c r="BN554" s="8">
        <v>11.981296553072211</v>
      </c>
      <c r="BO554" s="8">
        <v>16</v>
      </c>
      <c r="BP554" s="57" t="s">
        <v>185</v>
      </c>
      <c r="BQ554" s="13" t="s">
        <v>112</v>
      </c>
      <c r="BR554" s="8">
        <v>11.469619696152193</v>
      </c>
      <c r="BS554" s="8">
        <v>33</v>
      </c>
      <c r="BT554" s="51" t="s">
        <v>185</v>
      </c>
      <c r="BU554" s="243" t="s">
        <v>228</v>
      </c>
      <c r="BV554" s="8">
        <v>10.886462607373929</v>
      </c>
      <c r="BW554" s="8">
        <v>19</v>
      </c>
      <c r="BX554" s="14" t="s">
        <v>158</v>
      </c>
      <c r="BY554" s="73" t="s">
        <v>269</v>
      </c>
      <c r="BZ554" s="8">
        <v>9.1678558454086509</v>
      </c>
      <c r="CA554" s="8">
        <v>26</v>
      </c>
      <c r="CB554" s="8"/>
      <c r="CC554" s="59" t="s">
        <v>5055</v>
      </c>
      <c r="CD554" s="59" t="s">
        <v>5056</v>
      </c>
      <c r="CE554" s="555">
        <v>100.6413491498721</v>
      </c>
      <c r="CF554" s="555">
        <v>90.733587573105495</v>
      </c>
      <c r="CG554" s="555" t="s">
        <v>5053</v>
      </c>
      <c r="CH554" s="555" t="s">
        <v>5054</v>
      </c>
      <c r="CI554" s="408">
        <v>209.23160567392918</v>
      </c>
      <c r="CJ554" s="408">
        <v>185.25858585826893</v>
      </c>
      <c r="CK554" s="555" t="s">
        <v>5052</v>
      </c>
      <c r="CL554" s="59"/>
      <c r="CM554" s="8">
        <v>232.37120769190832</v>
      </c>
      <c r="CN554" s="8">
        <v>185.25858585826893</v>
      </c>
    </row>
    <row r="555" spans="1:92" x14ac:dyDescent="0.45">
      <c r="A555" s="9">
        <v>522</v>
      </c>
      <c r="B555" s="9" t="s">
        <v>398</v>
      </c>
      <c r="C555" s="246" t="s">
        <v>1804</v>
      </c>
      <c r="D555" s="63"/>
      <c r="E555" s="78" t="s">
        <v>1793</v>
      </c>
      <c r="F555" s="243" t="s">
        <v>1910</v>
      </c>
      <c r="G555" s="224"/>
      <c r="H555" s="9"/>
      <c r="I555" s="60">
        <v>105.10990132966342</v>
      </c>
      <c r="J555" s="60">
        <v>62.433700789800078</v>
      </c>
      <c r="K555" s="60">
        <v>113.01290142963811</v>
      </c>
      <c r="L555" s="47">
        <v>882.91151348101357</v>
      </c>
      <c r="M555" s="47">
        <v>819.33307710481517</v>
      </c>
      <c r="N555" s="47">
        <v>771.78286864641154</v>
      </c>
      <c r="O555" s="59">
        <v>6.6404220649277246</v>
      </c>
      <c r="P555" s="59">
        <v>81.102372921492147</v>
      </c>
      <c r="Q555" s="59">
        <v>46.914345340509655</v>
      </c>
      <c r="R555" s="58"/>
      <c r="S555" s="13" t="s">
        <v>290</v>
      </c>
      <c r="T555" s="8">
        <v>5.204396053186537</v>
      </c>
      <c r="U555" s="49" t="s">
        <v>6</v>
      </c>
      <c r="V555" s="8">
        <v>6.8342234969541193</v>
      </c>
      <c r="W555" s="49" t="s">
        <v>6</v>
      </c>
      <c r="X555" s="8">
        <v>12.856999999999999</v>
      </c>
      <c r="Y555" s="246" t="s">
        <v>182</v>
      </c>
      <c r="Z555" s="8">
        <v>51.452752638238437</v>
      </c>
      <c r="AA555" s="246" t="s">
        <v>182</v>
      </c>
      <c r="AB555" s="8">
        <v>20.581101055295374</v>
      </c>
      <c r="AC555" s="49" t="s">
        <v>6</v>
      </c>
      <c r="AD555" s="49" t="s">
        <v>182</v>
      </c>
      <c r="AE555" s="8">
        <v>12.213436454565915</v>
      </c>
      <c r="AF555" s="8">
        <v>6.3888888888888884</v>
      </c>
      <c r="AG555" s="62" t="s">
        <v>290</v>
      </c>
      <c r="AH555" s="246" t="s">
        <v>182</v>
      </c>
      <c r="AI555" s="8">
        <v>11.919189677564788</v>
      </c>
      <c r="AJ555" s="8">
        <v>6.5</v>
      </c>
      <c r="AK555" s="49" t="s">
        <v>6</v>
      </c>
      <c r="AL555" s="49" t="s">
        <v>301</v>
      </c>
      <c r="AM555" s="8">
        <v>11.725112042095594</v>
      </c>
      <c r="AN555" s="8">
        <v>5.0925925925925926</v>
      </c>
      <c r="AO555" s="13" t="s">
        <v>290</v>
      </c>
      <c r="AP555" s="246" t="s">
        <v>301</v>
      </c>
      <c r="AQ555" s="8">
        <v>11.485325489520745</v>
      </c>
      <c r="AR555" s="8">
        <v>5.166666666666667</v>
      </c>
      <c r="AS555" s="49" t="s">
        <v>6</v>
      </c>
      <c r="AT555" s="68" t="s">
        <v>1468</v>
      </c>
      <c r="AU555" s="8">
        <v>8.6829908015765209</v>
      </c>
      <c r="AV555" s="8">
        <v>6.3925925925925924</v>
      </c>
      <c r="AW555" s="58"/>
      <c r="AX555" s="13" t="s">
        <v>290</v>
      </c>
      <c r="AY555" s="8">
        <v>4.4160717932140612</v>
      </c>
      <c r="AZ555" s="13" t="s">
        <v>290</v>
      </c>
      <c r="BA555" s="8">
        <v>2.2080358966070306</v>
      </c>
      <c r="BB555" s="246" t="s">
        <v>6</v>
      </c>
      <c r="BC555" s="8">
        <v>4</v>
      </c>
      <c r="BD555" s="49" t="s">
        <v>182</v>
      </c>
      <c r="BE555" s="8">
        <v>74.787150733423715</v>
      </c>
      <c r="BF555" s="246" t="s">
        <v>182</v>
      </c>
      <c r="BG555" s="8">
        <v>1.3597663769713402</v>
      </c>
      <c r="BH555" s="246" t="s">
        <v>6</v>
      </c>
      <c r="BI555" s="246" t="s">
        <v>182</v>
      </c>
      <c r="BJ555" s="8">
        <v>7.0649643775346798</v>
      </c>
      <c r="BK555" s="8">
        <v>14.75</v>
      </c>
      <c r="BL555" s="62" t="s">
        <v>290</v>
      </c>
      <c r="BM555" s="246" t="s">
        <v>182</v>
      </c>
      <c r="BN555" s="8">
        <v>6.5503761005191397</v>
      </c>
      <c r="BO555" s="8">
        <v>16.714285714285715</v>
      </c>
      <c r="BP555" s="246" t="s">
        <v>6</v>
      </c>
      <c r="BQ555" s="49" t="s">
        <v>301</v>
      </c>
      <c r="BR555" s="8">
        <v>6.3969394006118598</v>
      </c>
      <c r="BS555" s="8">
        <v>12.25</v>
      </c>
      <c r="BT555" s="13" t="s">
        <v>290</v>
      </c>
      <c r="BU555" s="246" t="s">
        <v>301</v>
      </c>
      <c r="BV555" s="8">
        <v>5.9665801083877135</v>
      </c>
      <c r="BW555" s="8">
        <v>13.857142857142858</v>
      </c>
      <c r="BX555" s="49" t="s">
        <v>6</v>
      </c>
      <c r="BY555" s="73" t="s">
        <v>1468</v>
      </c>
      <c r="BZ555" s="8">
        <v>5.5978841380949058</v>
      </c>
      <c r="CA555" s="8">
        <v>13.5</v>
      </c>
      <c r="CB555" s="8"/>
      <c r="CC555" s="59"/>
      <c r="CD555" s="59"/>
      <c r="CE555" s="555"/>
      <c r="CF555" s="555"/>
      <c r="CG555" s="555"/>
      <c r="CH555" s="555"/>
      <c r="CI555" s="408"/>
      <c r="CJ555" s="408"/>
      <c r="CK555" s="7"/>
      <c r="CL555" s="8"/>
      <c r="CM555" s="8"/>
      <c r="CN555" s="8"/>
    </row>
    <row r="556" spans="1:92" x14ac:dyDescent="0.45">
      <c r="A556" s="9">
        <v>523</v>
      </c>
      <c r="B556" s="9" t="s">
        <v>396</v>
      </c>
      <c r="C556" s="246" t="s">
        <v>1804</v>
      </c>
      <c r="D556" s="63"/>
      <c r="E556" s="78" t="s">
        <v>1793</v>
      </c>
      <c r="F556" s="243" t="s">
        <v>1910</v>
      </c>
      <c r="G556" s="224"/>
      <c r="H556" s="9"/>
      <c r="I556" s="60">
        <v>178.60780225942807</v>
      </c>
      <c r="J556" s="60">
        <v>119.33530150961786</v>
      </c>
      <c r="K556" s="60">
        <v>154.89880195950397</v>
      </c>
      <c r="L556" s="47">
        <v>2428.3368109466273</v>
      </c>
      <c r="M556" s="47">
        <v>2217.2344276854114</v>
      </c>
      <c r="N556" s="47">
        <v>2061.6444320224027</v>
      </c>
      <c r="O556" s="59">
        <v>16.418347931755321</v>
      </c>
      <c r="P556" s="59">
        <v>351.00627568226673</v>
      </c>
      <c r="Q556" s="59">
        <v>237.61002380022603</v>
      </c>
      <c r="R556" s="58"/>
      <c r="S556" s="49" t="s">
        <v>6</v>
      </c>
      <c r="T556" s="8">
        <v>7.4298808813394102</v>
      </c>
      <c r="U556" s="49" t="s">
        <v>6</v>
      </c>
      <c r="V556" s="8">
        <v>10.614115544770586</v>
      </c>
      <c r="W556" s="49" t="s">
        <v>6</v>
      </c>
      <c r="X556" s="8">
        <v>12.856999999999999</v>
      </c>
      <c r="Y556" s="246" t="s">
        <v>3573</v>
      </c>
      <c r="Z556" s="8">
        <v>97.448213220091148</v>
      </c>
      <c r="AA556" s="246" t="s">
        <v>3574</v>
      </c>
      <c r="AB556" s="8">
        <v>37.480082007727361</v>
      </c>
      <c r="AC556" s="49" t="s">
        <v>6</v>
      </c>
      <c r="AD556" s="49" t="s">
        <v>94</v>
      </c>
      <c r="AE556" s="8">
        <v>21.378903476845732</v>
      </c>
      <c r="AF556" s="8">
        <v>6.4888888888888889</v>
      </c>
      <c r="AG556" s="246" t="s">
        <v>6</v>
      </c>
      <c r="AH556" s="246" t="s">
        <v>94</v>
      </c>
      <c r="AI556" s="8">
        <v>21.378903476845732</v>
      </c>
      <c r="AJ556" s="8">
        <v>6.4888888888888889</v>
      </c>
      <c r="AK556" s="49" t="s">
        <v>6</v>
      </c>
      <c r="AL556" s="49" t="s">
        <v>182</v>
      </c>
      <c r="AM556" s="8">
        <v>20.03616956222087</v>
      </c>
      <c r="AN556" s="8">
        <v>6.3888888888888884</v>
      </c>
      <c r="AO556" s="53" t="s">
        <v>140</v>
      </c>
      <c r="AP556" s="246" t="s">
        <v>94</v>
      </c>
      <c r="AQ556" s="8">
        <v>19.793881199773882</v>
      </c>
      <c r="AR556" s="8">
        <v>7.6000000000000005</v>
      </c>
      <c r="AS556" s="53" t="s">
        <v>140</v>
      </c>
      <c r="AT556" s="49" t="s">
        <v>94</v>
      </c>
      <c r="AU556" s="8">
        <v>19.793881199773882</v>
      </c>
      <c r="AV556" s="8">
        <v>7.6000000000000005</v>
      </c>
      <c r="AW556" s="58"/>
      <c r="AX556" s="49" t="s">
        <v>6</v>
      </c>
      <c r="AY556" s="8">
        <v>6.5725634304941556</v>
      </c>
      <c r="AZ556" s="49" t="s">
        <v>6</v>
      </c>
      <c r="BA556" s="8">
        <v>3.2862817152470778</v>
      </c>
      <c r="BB556" s="246" t="s">
        <v>6</v>
      </c>
      <c r="BC556" s="8">
        <v>4</v>
      </c>
      <c r="BD556" s="49" t="s">
        <v>5576</v>
      </c>
      <c r="BE556" s="8">
        <v>140.3140857623539</v>
      </c>
      <c r="BF556" s="246" t="s">
        <v>3623</v>
      </c>
      <c r="BG556" s="8">
        <v>3.1180907947189755</v>
      </c>
      <c r="BH556" s="246" t="s">
        <v>6</v>
      </c>
      <c r="BI556" s="246" t="s">
        <v>94</v>
      </c>
      <c r="BJ556" s="8">
        <v>14.472224902766001</v>
      </c>
      <c r="BK556" s="8">
        <v>12.25</v>
      </c>
      <c r="BL556" s="246" t="s">
        <v>6</v>
      </c>
      <c r="BM556" s="246" t="s">
        <v>94</v>
      </c>
      <c r="BN556" s="8">
        <v>14.472224902766001</v>
      </c>
      <c r="BO556" s="8">
        <v>12.25</v>
      </c>
      <c r="BP556" s="246" t="s">
        <v>6</v>
      </c>
      <c r="BQ556" s="49" t="s">
        <v>182</v>
      </c>
      <c r="BR556" s="8">
        <v>11.631800052255311</v>
      </c>
      <c r="BS556" s="8">
        <v>14.75</v>
      </c>
      <c r="BT556" s="49" t="s">
        <v>6</v>
      </c>
      <c r="BU556" s="246" t="s">
        <v>301</v>
      </c>
      <c r="BV556" s="8">
        <v>10.491822452413034</v>
      </c>
      <c r="BW556" s="8">
        <v>12.25</v>
      </c>
      <c r="BX556" s="53" t="s">
        <v>140</v>
      </c>
      <c r="BY556" s="246" t="s">
        <v>94</v>
      </c>
      <c r="BZ556" s="8">
        <v>10.058332183740005</v>
      </c>
      <c r="CA556" s="8">
        <v>19</v>
      </c>
      <c r="CB556" s="8"/>
      <c r="CC556" s="59" t="s">
        <v>5756</v>
      </c>
      <c r="CD556" s="59" t="s">
        <v>5757</v>
      </c>
      <c r="CE556" s="555">
        <v>122.76748966133444</v>
      </c>
      <c r="CF556" s="555">
        <v>111.28277979037509</v>
      </c>
      <c r="CG556" s="555" t="s">
        <v>5057</v>
      </c>
      <c r="CH556" s="555" t="s">
        <v>4441</v>
      </c>
      <c r="CI556" s="408">
        <v>237.61002380022603</v>
      </c>
      <c r="CJ556" s="408">
        <v>188.01489452459325</v>
      </c>
      <c r="CK556" s="7"/>
      <c r="CL556" s="8"/>
      <c r="CM556" s="8"/>
      <c r="CN556" s="8"/>
    </row>
    <row r="557" spans="1:92" x14ac:dyDescent="0.45">
      <c r="A557" s="9">
        <v>524</v>
      </c>
      <c r="B557" s="9" t="s">
        <v>2401</v>
      </c>
      <c r="C557" s="54" t="s">
        <v>1806</v>
      </c>
      <c r="D557" s="63"/>
      <c r="E557" s="56" t="s">
        <v>1988</v>
      </c>
      <c r="F557" s="62" t="s">
        <v>1989</v>
      </c>
      <c r="G557" s="224"/>
      <c r="H557" s="9"/>
      <c r="I557" s="60">
        <v>107.48080135965583</v>
      </c>
      <c r="J557" s="60">
        <v>98.787501249683658</v>
      </c>
      <c r="K557" s="60">
        <v>127.23830160959255</v>
      </c>
      <c r="L557" s="47">
        <v>1205.0104904366476</v>
      </c>
      <c r="M557" s="47">
        <v>1222.082447513442</v>
      </c>
      <c r="N557" s="47">
        <v>1235.9139933000531</v>
      </c>
      <c r="O557" s="59">
        <v>11.418051847550934</v>
      </c>
      <c r="P557" s="59">
        <v>135.62892758889646</v>
      </c>
      <c r="Q557" s="59">
        <v>84.941815855555916</v>
      </c>
      <c r="R557" s="58"/>
      <c r="S557" s="50" t="s">
        <v>248</v>
      </c>
      <c r="T557" s="8">
        <v>11.318156930526959</v>
      </c>
      <c r="U557" s="50" t="s">
        <v>248</v>
      </c>
      <c r="V557" s="8">
        <v>9.4317974421057986</v>
      </c>
      <c r="W557" s="13" t="s">
        <v>127</v>
      </c>
      <c r="X557" s="8">
        <v>10</v>
      </c>
      <c r="Y557" s="54" t="s">
        <v>87</v>
      </c>
      <c r="Z557" s="8">
        <v>65.488480815793494</v>
      </c>
      <c r="AA557" s="54" t="s">
        <v>87</v>
      </c>
      <c r="AB557" s="8">
        <v>28.473252528605869</v>
      </c>
      <c r="AC557" s="50" t="s">
        <v>248</v>
      </c>
      <c r="AD557" s="50" t="s">
        <v>87</v>
      </c>
      <c r="AE557" s="8">
        <v>11.87846485545497</v>
      </c>
      <c r="AF557" s="8">
        <v>17.899999999999999</v>
      </c>
      <c r="AG557" s="54" t="s">
        <v>248</v>
      </c>
      <c r="AH557" s="54" t="s">
        <v>285</v>
      </c>
      <c r="AI557" s="8">
        <v>11.324398256116302</v>
      </c>
      <c r="AJ557" s="8">
        <v>7.1000000000000005</v>
      </c>
      <c r="AK557" s="13" t="s">
        <v>127</v>
      </c>
      <c r="AL557" s="50" t="s">
        <v>87</v>
      </c>
      <c r="AM557" s="8">
        <v>11.319421259806617</v>
      </c>
      <c r="AN557" s="8">
        <v>12.3</v>
      </c>
      <c r="AO557" s="13" t="s">
        <v>127</v>
      </c>
      <c r="AP557" s="54" t="s">
        <v>285</v>
      </c>
      <c r="AQ557" s="8">
        <v>10.642522816166757</v>
      </c>
      <c r="AR557" s="8">
        <v>5.4333333333333336</v>
      </c>
      <c r="AS557" s="50" t="s">
        <v>248</v>
      </c>
      <c r="AT557" s="69" t="s">
        <v>1490</v>
      </c>
      <c r="AU557" s="8">
        <v>10.430072850877803</v>
      </c>
      <c r="AV557" s="8">
        <v>11</v>
      </c>
      <c r="AW557" s="58"/>
      <c r="AX557" s="50" t="s">
        <v>248</v>
      </c>
      <c r="AY557" s="8">
        <v>11.060203007263786</v>
      </c>
      <c r="AZ557" s="50" t="s">
        <v>248</v>
      </c>
      <c r="BA557" s="8">
        <v>3.6867343357545952</v>
      </c>
      <c r="BB557" s="54" t="s">
        <v>248</v>
      </c>
      <c r="BC557" s="8">
        <v>2.6666666666666998</v>
      </c>
      <c r="BD557" s="50" t="s">
        <v>87</v>
      </c>
      <c r="BE557" s="8">
        <v>84.835025060531549</v>
      </c>
      <c r="BF557" s="54" t="s">
        <v>87</v>
      </c>
      <c r="BG557" s="8">
        <v>1.5424550011005735</v>
      </c>
      <c r="BH557" s="54" t="s">
        <v>248</v>
      </c>
      <c r="BI557" s="54" t="s">
        <v>87</v>
      </c>
      <c r="BJ557" s="8">
        <v>7.4392564501951481</v>
      </c>
      <c r="BK557" s="8">
        <v>21.625</v>
      </c>
      <c r="BL557" s="54" t="s">
        <v>248</v>
      </c>
      <c r="BM557" s="54" t="s">
        <v>285</v>
      </c>
      <c r="BN557" s="8">
        <v>6.1386579729115436</v>
      </c>
      <c r="BO557" s="8">
        <v>16</v>
      </c>
      <c r="BP557" s="62" t="s">
        <v>127</v>
      </c>
      <c r="BQ557" s="50" t="s">
        <v>87</v>
      </c>
      <c r="BR557" s="8">
        <v>5.9639159575314729</v>
      </c>
      <c r="BS557" s="8">
        <v>28.5</v>
      </c>
      <c r="BT557" s="50" t="s">
        <v>248</v>
      </c>
      <c r="BU557" s="78" t="s">
        <v>1490</v>
      </c>
      <c r="BV557" s="8">
        <v>5.950703798361678</v>
      </c>
      <c r="BW557" s="8">
        <v>23.5</v>
      </c>
      <c r="BX557" s="13" t="s">
        <v>127</v>
      </c>
      <c r="BY557" s="54" t="s">
        <v>285</v>
      </c>
      <c r="BZ557" s="8">
        <v>4.9921440505015022</v>
      </c>
      <c r="CA557" s="8">
        <v>21</v>
      </c>
      <c r="CB557" s="8"/>
      <c r="CC557" s="59" t="s">
        <v>5758</v>
      </c>
      <c r="CD557" s="59"/>
      <c r="CE557" s="555">
        <v>84.941815855555916</v>
      </c>
      <c r="CF557" s="555">
        <v>61.246773949268785</v>
      </c>
      <c r="CG557" s="555"/>
      <c r="CH557" s="555"/>
      <c r="CI557" s="408"/>
      <c r="CJ557" s="408"/>
      <c r="CK557" s="7"/>
      <c r="CL557" s="8"/>
      <c r="CM557" s="8"/>
      <c r="CN557" s="8"/>
    </row>
    <row r="558" spans="1:92" x14ac:dyDescent="0.45">
      <c r="A558" s="9">
        <v>525</v>
      </c>
      <c r="B558" s="9" t="s">
        <v>2402</v>
      </c>
      <c r="C558" s="54" t="s">
        <v>1806</v>
      </c>
      <c r="D558" s="63"/>
      <c r="E558" s="56" t="s">
        <v>1988</v>
      </c>
      <c r="F558" s="62" t="s">
        <v>1989</v>
      </c>
      <c r="G558" s="224"/>
      <c r="H558" s="9"/>
      <c r="I558" s="60">
        <v>149.36670188952169</v>
      </c>
      <c r="J558" s="60">
        <v>124.86740157960016</v>
      </c>
      <c r="K558" s="60">
        <v>147.78610186952676</v>
      </c>
      <c r="L558" s="47">
        <v>2029.0611041304576</v>
      </c>
      <c r="M558" s="47">
        <v>1965.8828771076201</v>
      </c>
      <c r="N558" s="47">
        <v>1916.7596187626364</v>
      </c>
      <c r="O558" s="59">
        <v>16.317930456892444</v>
      </c>
      <c r="P558" s="59">
        <v>269.67145942566259</v>
      </c>
      <c r="Q558" s="59">
        <v>166.38516490771195</v>
      </c>
      <c r="R558" s="58"/>
      <c r="S558" s="50" t="s">
        <v>248</v>
      </c>
      <c r="T558" s="8">
        <v>15.339203381394082</v>
      </c>
      <c r="U558" s="50" t="s">
        <v>248</v>
      </c>
      <c r="V558" s="8">
        <v>12.782669484495068</v>
      </c>
      <c r="W558" s="69" t="s">
        <v>80</v>
      </c>
      <c r="X558" s="8">
        <v>8.5709999999999997</v>
      </c>
      <c r="Y558" s="54" t="s">
        <v>87</v>
      </c>
      <c r="Z558" s="8">
        <v>90.62002113371301</v>
      </c>
      <c r="AA558" s="54" t="s">
        <v>87</v>
      </c>
      <c r="AB558" s="8">
        <v>39.400009188570877</v>
      </c>
      <c r="AC558" s="50" t="s">
        <v>248</v>
      </c>
      <c r="AD558" s="50" t="s">
        <v>40</v>
      </c>
      <c r="AE558" s="8">
        <v>16.526082160851317</v>
      </c>
      <c r="AF558" s="8">
        <v>10.199999999999999</v>
      </c>
      <c r="AG558" s="54" t="s">
        <v>248</v>
      </c>
      <c r="AH558" s="54" t="s">
        <v>87</v>
      </c>
      <c r="AI558" s="8">
        <v>16.202774586136094</v>
      </c>
      <c r="AJ558" s="8">
        <v>17.899999999999999</v>
      </c>
      <c r="AK558" s="69" t="s">
        <v>80</v>
      </c>
      <c r="AL558" s="50" t="s">
        <v>40</v>
      </c>
      <c r="AM558" s="8">
        <v>15.571312122914968</v>
      </c>
      <c r="AN558" s="8">
        <v>8.5333333333333332</v>
      </c>
      <c r="AO558" s="69" t="s">
        <v>80</v>
      </c>
      <c r="AP558" s="54" t="s">
        <v>87</v>
      </c>
      <c r="AQ558" s="8">
        <v>14.805842259343999</v>
      </c>
      <c r="AR558" s="8">
        <v>14.899999999999999</v>
      </c>
      <c r="AS558" s="50" t="s">
        <v>248</v>
      </c>
      <c r="AT558" s="69" t="s">
        <v>1490</v>
      </c>
      <c r="AU558" s="8">
        <v>14.237881989956518</v>
      </c>
      <c r="AV558" s="8">
        <v>11</v>
      </c>
      <c r="AW558" s="58"/>
      <c r="AX558" s="50" t="s">
        <v>248</v>
      </c>
      <c r="AY558" s="8">
        <v>14.980723296859232</v>
      </c>
      <c r="AZ558" s="50" t="s">
        <v>248</v>
      </c>
      <c r="BA558" s="8">
        <v>4.9935744322864108</v>
      </c>
      <c r="BB558" s="54" t="s">
        <v>3621</v>
      </c>
      <c r="BC558" s="8">
        <v>2.6666666666666998</v>
      </c>
      <c r="BD558" s="50" t="s">
        <v>87</v>
      </c>
      <c r="BE558" s="8">
        <v>117.50602747382692</v>
      </c>
      <c r="BF558" s="54" t="s">
        <v>87</v>
      </c>
      <c r="BG558" s="8">
        <v>2.1364732267968529</v>
      </c>
      <c r="BH558" s="54" t="s">
        <v>248</v>
      </c>
      <c r="BI558" s="54" t="s">
        <v>87</v>
      </c>
      <c r="BJ558" s="8">
        <v>10.19646243420736</v>
      </c>
      <c r="BK558" s="8">
        <v>21.625</v>
      </c>
      <c r="BL558" s="54" t="s">
        <v>248</v>
      </c>
      <c r="BM558" s="54" t="s">
        <v>40</v>
      </c>
      <c r="BN558" s="8">
        <v>9.9844134558822208</v>
      </c>
      <c r="BO558" s="8">
        <v>17.875</v>
      </c>
      <c r="BP558" s="78" t="s">
        <v>80</v>
      </c>
      <c r="BQ558" s="50" t="s">
        <v>87</v>
      </c>
      <c r="BR558" s="8">
        <v>9.1470102599488978</v>
      </c>
      <c r="BS558" s="8">
        <v>21.625</v>
      </c>
      <c r="BT558" s="69" t="s">
        <v>80</v>
      </c>
      <c r="BU558" s="54" t="s">
        <v>40</v>
      </c>
      <c r="BV558" s="8">
        <v>8.945635938196002</v>
      </c>
      <c r="BW558" s="8">
        <v>17.875</v>
      </c>
      <c r="BX558" s="50" t="s">
        <v>248</v>
      </c>
      <c r="BY558" s="78" t="s">
        <v>1490</v>
      </c>
      <c r="BZ558" s="8">
        <v>8.1287706259147026</v>
      </c>
      <c r="CA558" s="8">
        <v>23.5</v>
      </c>
      <c r="CB558" s="8"/>
      <c r="CC558" s="59" t="s">
        <v>5058</v>
      </c>
      <c r="CD558" s="59" t="s">
        <v>5059</v>
      </c>
      <c r="CE558" s="555">
        <v>112.20244348212901</v>
      </c>
      <c r="CF558" s="555">
        <v>101.69231079391641</v>
      </c>
      <c r="CG558" s="555" t="s">
        <v>5759</v>
      </c>
      <c r="CH558" s="555"/>
      <c r="CI558" s="408">
        <v>166.38516490771195</v>
      </c>
      <c r="CJ558" s="408">
        <v>129.0724729807433</v>
      </c>
      <c r="CK558" s="555"/>
      <c r="CL558" s="59"/>
      <c r="CM558" s="8"/>
      <c r="CN558" s="8"/>
    </row>
    <row r="559" spans="1:92" x14ac:dyDescent="0.45">
      <c r="A559" s="9">
        <v>526</v>
      </c>
      <c r="B559" s="9" t="s">
        <v>2403</v>
      </c>
      <c r="C559" s="54" t="s">
        <v>1806</v>
      </c>
      <c r="D559" s="63"/>
      <c r="E559" s="56" t="s">
        <v>1988</v>
      </c>
      <c r="F559" s="62" t="s">
        <v>1989</v>
      </c>
      <c r="G559" s="224"/>
      <c r="H559" s="9"/>
      <c r="I559" s="60">
        <v>190.46230240939011</v>
      </c>
      <c r="J559" s="60">
        <v>170.70480215945338</v>
      </c>
      <c r="K559" s="60">
        <v>168.33390212946097</v>
      </c>
      <c r="L559" s="47">
        <v>3228.6256649795346</v>
      </c>
      <c r="M559" s="47">
        <v>3105.6385312279494</v>
      </c>
      <c r="N559" s="47">
        <v>3010.6306283404888</v>
      </c>
      <c r="O559" s="59">
        <v>24.496702080566067</v>
      </c>
      <c r="P559" s="59">
        <v>511.42698354526817</v>
      </c>
      <c r="Q559" s="59">
        <v>309.38050473176713</v>
      </c>
      <c r="R559" s="58"/>
      <c r="S559" s="50" t="s">
        <v>248</v>
      </c>
      <c r="T559" s="8">
        <v>19.28438103130145</v>
      </c>
      <c r="U559" s="50" t="s">
        <v>248</v>
      </c>
      <c r="V559" s="8">
        <v>16.070317526084544</v>
      </c>
      <c r="W559" s="69" t="s">
        <v>80</v>
      </c>
      <c r="X559" s="8">
        <v>8.5709999999999997</v>
      </c>
      <c r="Y559" s="77" t="s">
        <v>9</v>
      </c>
      <c r="Z559" s="8">
        <v>172.41607216845108</v>
      </c>
      <c r="AA559" s="77" t="s">
        <v>9</v>
      </c>
      <c r="AB559" s="8">
        <v>35.186953503765523</v>
      </c>
      <c r="AC559" s="50" t="s">
        <v>248</v>
      </c>
      <c r="AD559" s="50" t="s">
        <v>40</v>
      </c>
      <c r="AE559" s="8">
        <v>20.877381039425622</v>
      </c>
      <c r="AF559" s="8">
        <v>10.199999999999999</v>
      </c>
      <c r="AG559" s="54" t="s">
        <v>248</v>
      </c>
      <c r="AH559" s="77" t="s">
        <v>9</v>
      </c>
      <c r="AI559" s="8">
        <v>20.639659784164387</v>
      </c>
      <c r="AJ559" s="8">
        <v>20.5</v>
      </c>
      <c r="AK559" s="69" t="s">
        <v>80</v>
      </c>
      <c r="AL559" s="50" t="s">
        <v>40</v>
      </c>
      <c r="AM559" s="8">
        <v>19.688898659378346</v>
      </c>
      <c r="AN559" s="8">
        <v>8.5333333333333332</v>
      </c>
      <c r="AO559" s="50" t="s">
        <v>248</v>
      </c>
      <c r="AP559" s="57" t="s">
        <v>0</v>
      </c>
      <c r="AQ559" s="8">
        <v>19.603040342595897</v>
      </c>
      <c r="AR559" s="8">
        <v>9.6</v>
      </c>
      <c r="AS559" s="50" t="s">
        <v>248</v>
      </c>
      <c r="AT559" s="53" t="s">
        <v>1732</v>
      </c>
      <c r="AU559" s="8">
        <v>19.283224759011894</v>
      </c>
      <c r="AV559" s="8">
        <v>10.5</v>
      </c>
      <c r="AW559" s="58"/>
      <c r="AX559" s="50" t="s">
        <v>248</v>
      </c>
      <c r="AY559" s="8">
        <v>18.827271505518915</v>
      </c>
      <c r="AZ559" s="50" t="s">
        <v>248</v>
      </c>
      <c r="BA559" s="8">
        <v>6.2757571685063054</v>
      </c>
      <c r="BB559" s="54" t="s">
        <v>3621</v>
      </c>
      <c r="BC559" s="8">
        <v>2.6666666666666998</v>
      </c>
      <c r="BD559" s="70" t="s">
        <v>9</v>
      </c>
      <c r="BE559" s="8">
        <v>186.70074484915537</v>
      </c>
      <c r="BF559" s="54" t="s">
        <v>40</v>
      </c>
      <c r="BG559" s="8">
        <v>2.6632994822990983</v>
      </c>
      <c r="BH559" s="54" t="s">
        <v>248</v>
      </c>
      <c r="BI559" s="54" t="s">
        <v>40</v>
      </c>
      <c r="BJ559" s="8">
        <v>12.629475743888298</v>
      </c>
      <c r="BK559" s="8">
        <v>17.875</v>
      </c>
      <c r="BL559" s="54" t="s">
        <v>248</v>
      </c>
      <c r="BM559" s="56" t="s">
        <v>1732</v>
      </c>
      <c r="BN559" s="8">
        <v>12.522923725548914</v>
      </c>
      <c r="BO559" s="8">
        <v>16</v>
      </c>
      <c r="BP559" s="54" t="s">
        <v>248</v>
      </c>
      <c r="BQ559" s="70" t="s">
        <v>9</v>
      </c>
      <c r="BR559" s="8">
        <v>12.095918061430469</v>
      </c>
      <c r="BS559" s="8">
        <v>31</v>
      </c>
      <c r="BT559" s="69" t="s">
        <v>80</v>
      </c>
      <c r="BU559" s="54" t="s">
        <v>40</v>
      </c>
      <c r="BV559" s="8">
        <v>11.304897004404811</v>
      </c>
      <c r="BW559" s="8">
        <v>17.875</v>
      </c>
      <c r="BX559" s="69" t="s">
        <v>80</v>
      </c>
      <c r="BY559" s="56" t="s">
        <v>1732</v>
      </c>
      <c r="BZ559" s="8">
        <v>11.207543449534063</v>
      </c>
      <c r="CA559" s="8">
        <v>16</v>
      </c>
      <c r="CB559" s="8"/>
      <c r="CC559" s="59" t="s">
        <v>5063</v>
      </c>
      <c r="CD559" s="59" t="s">
        <v>5064</v>
      </c>
      <c r="CE559" s="555">
        <v>107.13472461796781</v>
      </c>
      <c r="CF559" s="555">
        <v>96.849820744822054</v>
      </c>
      <c r="CG559" s="555" t="s">
        <v>5061</v>
      </c>
      <c r="CH559" s="555" t="s">
        <v>5062</v>
      </c>
      <c r="CI559" s="408">
        <v>221.16789756664181</v>
      </c>
      <c r="CJ559" s="408">
        <v>203.86855338571456</v>
      </c>
      <c r="CK559" s="555" t="s">
        <v>5060</v>
      </c>
      <c r="CL559" s="59"/>
      <c r="CM559" s="8">
        <v>309.38050473176713</v>
      </c>
      <c r="CN559" s="8">
        <v>253.75061703818346</v>
      </c>
    </row>
    <row r="560" spans="1:92" x14ac:dyDescent="0.45">
      <c r="A560" s="9">
        <v>527</v>
      </c>
      <c r="B560" s="9" t="s">
        <v>2822</v>
      </c>
      <c r="C560" s="243" t="s">
        <v>1844</v>
      </c>
      <c r="D560" s="63"/>
      <c r="E560" s="54" t="s">
        <v>1984</v>
      </c>
      <c r="F560" s="77" t="s">
        <v>1830</v>
      </c>
      <c r="G560" s="56" t="s">
        <v>1985</v>
      </c>
      <c r="H560" s="9"/>
      <c r="I560" s="60">
        <v>96.416601219691259</v>
      </c>
      <c r="J560" s="60">
        <v>79.030000999746932</v>
      </c>
      <c r="K560" s="60">
        <v>140.67340177954952</v>
      </c>
      <c r="L560" s="47">
        <v>1016.6086641370108</v>
      </c>
      <c r="M560" s="47">
        <v>1047.3790036050323</v>
      </c>
      <c r="N560" s="47">
        <v>1072.664502882652</v>
      </c>
      <c r="O560" s="59">
        <v>10.253839216438214</v>
      </c>
      <c r="P560" s="59">
        <v>109.06262287897765</v>
      </c>
      <c r="Q560" s="59">
        <v>65.699189222129164</v>
      </c>
      <c r="R560" s="58"/>
      <c r="S560" s="55" t="s">
        <v>101</v>
      </c>
      <c r="T560" s="8">
        <v>12.569992146362951</v>
      </c>
      <c r="U560" s="55" t="s">
        <v>101</v>
      </c>
      <c r="V560" s="8">
        <v>7.8562450914768442</v>
      </c>
      <c r="W560" s="55" t="s">
        <v>101</v>
      </c>
      <c r="X560" s="8">
        <v>9.375</v>
      </c>
      <c r="Y560" s="224" t="s">
        <v>58</v>
      </c>
      <c r="Z560" s="8">
        <v>38.602474475679593</v>
      </c>
      <c r="AA560" s="224" t="s">
        <v>58</v>
      </c>
      <c r="AB560" s="8">
        <v>14.297212768770219</v>
      </c>
      <c r="AC560" s="55" t="s">
        <v>101</v>
      </c>
      <c r="AD560" s="55" t="s">
        <v>58</v>
      </c>
      <c r="AE560" s="8">
        <v>10.636271993043964</v>
      </c>
      <c r="AF560" s="8">
        <v>6.2555555555555564</v>
      </c>
      <c r="AG560" s="243" t="s">
        <v>158</v>
      </c>
      <c r="AH560" s="224" t="s">
        <v>58</v>
      </c>
      <c r="AI560" s="8">
        <v>10.288426291123354</v>
      </c>
      <c r="AJ560" s="8">
        <v>6.7</v>
      </c>
      <c r="AK560" s="55" t="s">
        <v>101</v>
      </c>
      <c r="AL560" s="14" t="s">
        <v>203</v>
      </c>
      <c r="AM560" s="8">
        <v>10.200693069957874</v>
      </c>
      <c r="AN560" s="8">
        <v>5.9555555555555557</v>
      </c>
      <c r="AO560" s="14" t="s">
        <v>158</v>
      </c>
      <c r="AP560" s="243" t="s">
        <v>203</v>
      </c>
      <c r="AQ560" s="8">
        <v>9.8667906370851544</v>
      </c>
      <c r="AR560" s="8">
        <v>6.4</v>
      </c>
      <c r="AS560" s="55" t="s">
        <v>101</v>
      </c>
      <c r="AT560" s="14" t="s">
        <v>210</v>
      </c>
      <c r="AU560" s="8">
        <v>9.6609896589583428</v>
      </c>
      <c r="AV560" s="8">
        <v>8.0333333333333332</v>
      </c>
      <c r="AW560" s="58"/>
      <c r="AX560" s="55" t="s">
        <v>101</v>
      </c>
      <c r="AY560" s="8">
        <v>13.03279183221747</v>
      </c>
      <c r="AZ560" s="55" t="s">
        <v>101</v>
      </c>
      <c r="BA560" s="8">
        <v>3.2581979580543674</v>
      </c>
      <c r="BB560" s="243" t="s">
        <v>3624</v>
      </c>
      <c r="BC560" s="8">
        <v>3</v>
      </c>
      <c r="BD560" s="55" t="s">
        <v>58</v>
      </c>
      <c r="BE560" s="8">
        <v>53.64346426595143</v>
      </c>
      <c r="BF560" s="224" t="s">
        <v>58</v>
      </c>
      <c r="BG560" s="8">
        <v>1.1920769836878096</v>
      </c>
      <c r="BH560" s="224" t="s">
        <v>101</v>
      </c>
      <c r="BI560" s="224" t="s">
        <v>58</v>
      </c>
      <c r="BJ560" s="8">
        <v>6.4072771022979342</v>
      </c>
      <c r="BK560" s="8">
        <v>16</v>
      </c>
      <c r="BL560" s="243" t="s">
        <v>158</v>
      </c>
      <c r="BM560" s="224" t="s">
        <v>58</v>
      </c>
      <c r="BN560" s="8">
        <v>5.7803557058789412</v>
      </c>
      <c r="BO560" s="8">
        <v>16</v>
      </c>
      <c r="BP560" s="224" t="s">
        <v>101</v>
      </c>
      <c r="BQ560" s="14" t="s">
        <v>203</v>
      </c>
      <c r="BR560" s="8">
        <v>5.7022307058789412</v>
      </c>
      <c r="BS560" s="8">
        <v>16</v>
      </c>
      <c r="BT560" s="55" t="s">
        <v>101</v>
      </c>
      <c r="BU560" s="243" t="s">
        <v>210</v>
      </c>
      <c r="BV560" s="8">
        <v>5.4753413069902885</v>
      </c>
      <c r="BW560" s="8">
        <v>19.333333333333332</v>
      </c>
      <c r="BX560" s="14" t="s">
        <v>158</v>
      </c>
      <c r="BY560" s="243" t="s">
        <v>203</v>
      </c>
      <c r="BZ560" s="8">
        <v>5.0753093094599491</v>
      </c>
      <c r="CA560" s="8">
        <v>16</v>
      </c>
      <c r="CB560" s="8"/>
      <c r="CC560" s="59" t="s">
        <v>5760</v>
      </c>
      <c r="CD560" s="59"/>
      <c r="CE560" s="555">
        <v>65.699189222129164</v>
      </c>
      <c r="CF560" s="555">
        <v>45.57160195193147</v>
      </c>
      <c r="CG560" s="555"/>
      <c r="CH560" s="555"/>
      <c r="CI560" s="408"/>
      <c r="CJ560" s="408"/>
      <c r="CK560" s="7"/>
      <c r="CL560" s="8"/>
      <c r="CM560" s="8"/>
      <c r="CN560" s="8"/>
    </row>
    <row r="561" spans="1:92" x14ac:dyDescent="0.45">
      <c r="A561" s="9">
        <v>528</v>
      </c>
      <c r="B561" s="9" t="s">
        <v>3196</v>
      </c>
      <c r="C561" s="243" t="s">
        <v>1844</v>
      </c>
      <c r="D561" s="63"/>
      <c r="E561" s="54" t="s">
        <v>1984</v>
      </c>
      <c r="F561" s="77" t="s">
        <v>1830</v>
      </c>
      <c r="G561" s="56" t="s">
        <v>1985</v>
      </c>
      <c r="H561" s="9"/>
      <c r="I561" s="60">
        <v>139.09280175955459</v>
      </c>
      <c r="J561" s="60">
        <v>105.90020133966088</v>
      </c>
      <c r="K561" s="60">
        <v>143.83460181953942</v>
      </c>
      <c r="L561" s="47">
        <v>1716.6617713004846</v>
      </c>
      <c r="M561" s="47">
        <v>1649.5920097064304</v>
      </c>
      <c r="N561" s="47">
        <v>1597.8278664397667</v>
      </c>
      <c r="O561" s="59">
        <v>13.693576303925759</v>
      </c>
      <c r="P561" s="59">
        <v>227.4265636743871</v>
      </c>
      <c r="Q561" s="59">
        <v>139.3327005927159</v>
      </c>
      <c r="R561" s="58"/>
      <c r="S561" s="55" t="s">
        <v>101</v>
      </c>
      <c r="T561" s="8">
        <v>17.691136211146549</v>
      </c>
      <c r="U561" s="55" t="s">
        <v>101</v>
      </c>
      <c r="V561" s="8">
        <v>11.056960131966592</v>
      </c>
      <c r="W561" s="55" t="s">
        <v>101</v>
      </c>
      <c r="X561" s="8">
        <v>9.375</v>
      </c>
      <c r="Y561" s="224" t="s">
        <v>294</v>
      </c>
      <c r="Z561" s="8">
        <v>101.1468172668793</v>
      </c>
      <c r="AA561" s="224" t="s">
        <v>294</v>
      </c>
      <c r="AB561" s="8">
        <v>37.461784172918257</v>
      </c>
      <c r="AC561" s="55" t="s">
        <v>101</v>
      </c>
      <c r="AD561" s="55" t="s">
        <v>82</v>
      </c>
      <c r="AE561" s="8">
        <v>16.608266432866557</v>
      </c>
      <c r="AF561" s="8">
        <v>8.1333333333333329</v>
      </c>
      <c r="AG561" s="224" t="s">
        <v>101</v>
      </c>
      <c r="AH561" s="224" t="s">
        <v>294</v>
      </c>
      <c r="AI561" s="8">
        <v>16.185954729849289</v>
      </c>
      <c r="AJ561" s="8">
        <v>13.9</v>
      </c>
      <c r="AK561" s="14" t="s">
        <v>158</v>
      </c>
      <c r="AL561" s="55" t="s">
        <v>82</v>
      </c>
      <c r="AM561" s="8">
        <v>15.855578373769593</v>
      </c>
      <c r="AN561" s="8">
        <v>8.7999999999999989</v>
      </c>
      <c r="AO561" s="14" t="s">
        <v>158</v>
      </c>
      <c r="AP561" s="224" t="s">
        <v>294</v>
      </c>
      <c r="AQ561" s="8">
        <v>15.509168077884704</v>
      </c>
      <c r="AR561" s="8">
        <v>14.7</v>
      </c>
      <c r="AS561" s="55" t="s">
        <v>101</v>
      </c>
      <c r="AT561" s="14" t="s">
        <v>203</v>
      </c>
      <c r="AU561" s="8">
        <v>14.476275101656867</v>
      </c>
      <c r="AV561" s="8">
        <v>5.9555555555555557</v>
      </c>
      <c r="AW561" s="58"/>
      <c r="AX561" s="55" t="s">
        <v>101</v>
      </c>
      <c r="AY561" s="8">
        <v>18.358781659592413</v>
      </c>
      <c r="AZ561" s="55" t="s">
        <v>101</v>
      </c>
      <c r="BA561" s="8">
        <v>4.5896954148981033</v>
      </c>
      <c r="BB561" s="243" t="s">
        <v>3624</v>
      </c>
      <c r="BC561" s="8">
        <v>3</v>
      </c>
      <c r="BD561" s="55" t="s">
        <v>294</v>
      </c>
      <c r="BE561" s="8">
        <v>131.1908624469431</v>
      </c>
      <c r="BF561" s="224" t="s">
        <v>294</v>
      </c>
      <c r="BG561" s="8">
        <v>2.0183209607222015</v>
      </c>
      <c r="BH561" s="224" t="s">
        <v>101</v>
      </c>
      <c r="BI561" s="224" t="s">
        <v>294</v>
      </c>
      <c r="BJ561" s="8">
        <v>10.17504101925303</v>
      </c>
      <c r="BK561" s="8">
        <v>22.666666666666668</v>
      </c>
      <c r="BL561" s="224" t="s">
        <v>101</v>
      </c>
      <c r="BM561" s="224" t="s">
        <v>82</v>
      </c>
      <c r="BN561" s="8">
        <v>9.4545291090520287</v>
      </c>
      <c r="BO561" s="8">
        <v>19.333333333333332</v>
      </c>
      <c r="BP561" s="243" t="s">
        <v>158</v>
      </c>
      <c r="BQ561" s="55" t="s">
        <v>294</v>
      </c>
      <c r="BR561" s="8">
        <v>9.2176383159379185</v>
      </c>
      <c r="BS561" s="8">
        <v>22.666666666666668</v>
      </c>
      <c r="BT561" s="14" t="s">
        <v>158</v>
      </c>
      <c r="BU561" s="224" t="s">
        <v>82</v>
      </c>
      <c r="BV561" s="8">
        <v>8.5047449948879663</v>
      </c>
      <c r="BW561" s="8">
        <v>19.333333333333332</v>
      </c>
      <c r="BX561" s="55" t="s">
        <v>101</v>
      </c>
      <c r="BY561" s="243" t="s">
        <v>203</v>
      </c>
      <c r="BZ561" s="8">
        <v>8.09476519864503</v>
      </c>
      <c r="CA561" s="8">
        <v>16</v>
      </c>
      <c r="CB561" s="8"/>
      <c r="CC561" s="59" t="s">
        <v>5065</v>
      </c>
      <c r="CD561" s="59" t="s">
        <v>5066</v>
      </c>
      <c r="CE561" s="555">
        <v>119.30549262444525</v>
      </c>
      <c r="CF561" s="555">
        <v>105.08686442268379</v>
      </c>
      <c r="CG561" s="555"/>
      <c r="CH561" s="555"/>
      <c r="CI561" s="408"/>
      <c r="CJ561" s="408"/>
      <c r="CK561" s="7"/>
      <c r="CL561" s="8"/>
      <c r="CM561" s="8"/>
      <c r="CN561" s="8"/>
    </row>
    <row r="562" spans="1:92" x14ac:dyDescent="0.45">
      <c r="A562" s="9">
        <v>529</v>
      </c>
      <c r="B562" s="9" t="s">
        <v>393</v>
      </c>
      <c r="C562" s="78" t="s">
        <v>1793</v>
      </c>
      <c r="D562" s="63"/>
      <c r="E562" s="244" t="s">
        <v>1913</v>
      </c>
      <c r="F562" s="61" t="s">
        <v>1914</v>
      </c>
      <c r="G562" s="246" t="s">
        <v>1804</v>
      </c>
      <c r="H562" s="9"/>
      <c r="I562" s="60">
        <v>133.56070168957231</v>
      </c>
      <c r="J562" s="60">
        <v>79.030000999746932</v>
      </c>
      <c r="K562" s="60">
        <v>134.35100169956979</v>
      </c>
      <c r="L562" s="47">
        <v>1376.2430543168321</v>
      </c>
      <c r="M562" s="47">
        <v>1262.2374427777518</v>
      </c>
      <c r="N562" s="47">
        <v>1177.8711750184848</v>
      </c>
      <c r="O562" s="59">
        <v>9.814388964305147</v>
      </c>
      <c r="P562" s="59">
        <v>147.07728019363063</v>
      </c>
      <c r="Q562" s="59">
        <v>84.788969609595924</v>
      </c>
      <c r="R562" s="58"/>
      <c r="S562" s="69" t="s">
        <v>80</v>
      </c>
      <c r="T562" s="8">
        <v>15.42455578247381</v>
      </c>
      <c r="U562" s="69" t="s">
        <v>80</v>
      </c>
      <c r="V562" s="8">
        <v>11.017539844624151</v>
      </c>
      <c r="W562" s="69" t="s">
        <v>80</v>
      </c>
      <c r="X562" s="8">
        <v>8.5709999999999997</v>
      </c>
      <c r="Y562" s="78" t="s">
        <v>1476</v>
      </c>
      <c r="Z562" s="8">
        <v>81.136421013743387</v>
      </c>
      <c r="AA562" s="78" t="s">
        <v>1473</v>
      </c>
      <c r="AB562" s="8">
        <v>23.253263146783826</v>
      </c>
      <c r="AC562" s="69" t="s">
        <v>80</v>
      </c>
      <c r="AD562" s="69" t="s">
        <v>1473</v>
      </c>
      <c r="AE562" s="8">
        <v>14.985882537216478</v>
      </c>
      <c r="AF562" s="8">
        <v>8.6333333333333329</v>
      </c>
      <c r="AG562" s="62" t="s">
        <v>1475</v>
      </c>
      <c r="AH562" s="78" t="s">
        <v>1473</v>
      </c>
      <c r="AI562" s="8">
        <v>14.109878446915396</v>
      </c>
      <c r="AJ562" s="8">
        <v>9.0500000000000007</v>
      </c>
      <c r="AK562" s="69" t="s">
        <v>80</v>
      </c>
      <c r="AL562" s="69" t="s">
        <v>1476</v>
      </c>
      <c r="AM562" s="8">
        <v>13.804310453232684</v>
      </c>
      <c r="AN562" s="8">
        <v>10.533333333333333</v>
      </c>
      <c r="AO562" s="13" t="s">
        <v>1475</v>
      </c>
      <c r="AP562" s="78" t="s">
        <v>1476</v>
      </c>
      <c r="AQ562" s="8">
        <v>13.125267958660549</v>
      </c>
      <c r="AR562" s="8">
        <v>10.95</v>
      </c>
      <c r="AS562" s="69" t="s">
        <v>80</v>
      </c>
      <c r="AT562" s="50" t="s">
        <v>1474</v>
      </c>
      <c r="AU562" s="8">
        <v>12.400209743725961</v>
      </c>
      <c r="AV562" s="8">
        <v>9.0333333333333332</v>
      </c>
      <c r="AW562" s="58"/>
      <c r="AX562" s="69" t="s">
        <v>80</v>
      </c>
      <c r="AY562" s="8">
        <v>12.459508204965305</v>
      </c>
      <c r="AZ562" s="13" t="s">
        <v>1475</v>
      </c>
      <c r="BA562" s="8">
        <v>4.4725782439288801</v>
      </c>
      <c r="BB562" s="78" t="s">
        <v>80</v>
      </c>
      <c r="BC562" s="8">
        <v>2.6666666666666998</v>
      </c>
      <c r="BD562" s="69" t="s">
        <v>1476</v>
      </c>
      <c r="BE562" s="8">
        <v>105.17734731786641</v>
      </c>
      <c r="BF562" s="78" t="s">
        <v>1473</v>
      </c>
      <c r="BG562" s="8">
        <v>1.8742639523176252</v>
      </c>
      <c r="BH562" s="78" t="s">
        <v>80</v>
      </c>
      <c r="BI562" s="78" t="s">
        <v>1473</v>
      </c>
      <c r="BJ562" s="8">
        <v>8.6392509934110748</v>
      </c>
      <c r="BK562" s="8">
        <v>17.875</v>
      </c>
      <c r="BL562" s="62" t="s">
        <v>1475</v>
      </c>
      <c r="BM562" s="78" t="s">
        <v>1473</v>
      </c>
      <c r="BN562" s="8">
        <v>7.8712718443699119</v>
      </c>
      <c r="BO562" s="8">
        <v>23.5</v>
      </c>
      <c r="BP562" s="78" t="s">
        <v>80</v>
      </c>
      <c r="BQ562" s="69" t="s">
        <v>1476</v>
      </c>
      <c r="BR562" s="8">
        <v>7.4120138505651436</v>
      </c>
      <c r="BS562" s="8">
        <v>31</v>
      </c>
      <c r="BT562" s="13" t="s">
        <v>1475</v>
      </c>
      <c r="BU562" s="78" t="s">
        <v>1476</v>
      </c>
      <c r="BV562" s="8">
        <v>6.9287921237810153</v>
      </c>
      <c r="BW562" s="8">
        <v>41</v>
      </c>
      <c r="BX562" s="69" t="s">
        <v>80</v>
      </c>
      <c r="BY562" s="54" t="s">
        <v>1474</v>
      </c>
      <c r="BZ562" s="8">
        <v>6.6049545023827729</v>
      </c>
      <c r="CA562" s="8">
        <v>23.5</v>
      </c>
      <c r="CB562" s="8"/>
      <c r="CC562" s="59" t="s">
        <v>5761</v>
      </c>
      <c r="CD562" s="59"/>
      <c r="CE562" s="555">
        <v>84.788969609595924</v>
      </c>
      <c r="CF562" s="555">
        <v>60.709405696739978</v>
      </c>
      <c r="CG562" s="555"/>
      <c r="CH562" s="555"/>
      <c r="CI562" s="408"/>
      <c r="CJ562" s="408"/>
      <c r="CK562" s="555"/>
      <c r="CL562" s="59"/>
      <c r="CM562" s="8"/>
      <c r="CN562" s="8"/>
    </row>
    <row r="563" spans="1:92" x14ac:dyDescent="0.45">
      <c r="A563" s="9">
        <v>530</v>
      </c>
      <c r="B563" s="9" t="s">
        <v>390</v>
      </c>
      <c r="C563" s="78" t="s">
        <v>1820</v>
      </c>
      <c r="D563" s="63"/>
      <c r="E563" s="56" t="s">
        <v>1931</v>
      </c>
      <c r="F563" s="62" t="s">
        <v>1932</v>
      </c>
      <c r="G563" s="54" t="s">
        <v>1824</v>
      </c>
      <c r="H563" s="61" t="s">
        <v>1801</v>
      </c>
      <c r="I563" s="60">
        <v>213.38100269931672</v>
      </c>
      <c r="J563" s="60">
        <v>113.80320143963559</v>
      </c>
      <c r="K563" s="60">
        <v>203.10710256934962</v>
      </c>
      <c r="L563" s="47">
        <v>3244.1098137327044</v>
      </c>
      <c r="M563" s="47">
        <v>2897.5007780652095</v>
      </c>
      <c r="N563" s="47">
        <v>2647.0733327446465</v>
      </c>
      <c r="O563" s="59">
        <v>20.741590491377373</v>
      </c>
      <c r="P563" s="59">
        <v>513.20632591509479</v>
      </c>
      <c r="Q563" s="59">
        <v>292.30549256908733</v>
      </c>
      <c r="R563" s="58"/>
      <c r="S563" s="69" t="s">
        <v>80</v>
      </c>
      <c r="T563" s="8">
        <v>24.045148291526207</v>
      </c>
      <c r="U563" s="69" t="s">
        <v>80</v>
      </c>
      <c r="V563" s="8">
        <v>17.175105922518721</v>
      </c>
      <c r="W563" s="51" t="s">
        <v>56</v>
      </c>
      <c r="X563" s="8">
        <v>10</v>
      </c>
      <c r="Y563" s="78" t="s">
        <v>79</v>
      </c>
      <c r="Z563" s="8">
        <v>180.24004226742605</v>
      </c>
      <c r="AA563" s="78" t="s">
        <v>79</v>
      </c>
      <c r="AB563" s="8">
        <v>50.066678407618348</v>
      </c>
      <c r="AC563" s="51" t="s">
        <v>56</v>
      </c>
      <c r="AD563" s="69" t="s">
        <v>79</v>
      </c>
      <c r="AE563" s="8">
        <v>24.742862709995325</v>
      </c>
      <c r="AF563" s="8">
        <v>14.1</v>
      </c>
      <c r="AG563" s="78" t="s">
        <v>80</v>
      </c>
      <c r="AH563" s="78" t="s">
        <v>79</v>
      </c>
      <c r="AI563" s="8">
        <v>24.484344252540861</v>
      </c>
      <c r="AJ563" s="8">
        <v>16.2</v>
      </c>
      <c r="AK563" s="69" t="s">
        <v>80</v>
      </c>
      <c r="AL563" s="69" t="s">
        <v>1473</v>
      </c>
      <c r="AM563" s="8">
        <v>23.584285618961147</v>
      </c>
      <c r="AN563" s="8">
        <v>8.6333333333333329</v>
      </c>
      <c r="AO563" s="51" t="s">
        <v>56</v>
      </c>
      <c r="AP563" s="78" t="s">
        <v>1473</v>
      </c>
      <c r="AQ563" s="8">
        <v>23.554479405642201</v>
      </c>
      <c r="AR563" s="8">
        <v>7.8</v>
      </c>
      <c r="AS563" s="69" t="s">
        <v>80</v>
      </c>
      <c r="AT563" s="51" t="s">
        <v>184</v>
      </c>
      <c r="AU563" s="8">
        <v>23.017923989626709</v>
      </c>
      <c r="AV563" s="8">
        <v>7.7333333333333334</v>
      </c>
      <c r="AW563" s="58"/>
      <c r="AX563" s="69" t="s">
        <v>80</v>
      </c>
      <c r="AY563" s="8">
        <v>19.308090031601374</v>
      </c>
      <c r="AZ563" s="69" t="s">
        <v>80</v>
      </c>
      <c r="BA563" s="8">
        <v>6.4360300105337913</v>
      </c>
      <c r="BB563" s="57" t="s">
        <v>56</v>
      </c>
      <c r="BC563" s="8">
        <v>3</v>
      </c>
      <c r="BD563" s="69" t="s">
        <v>79</v>
      </c>
      <c r="BE563" s="8">
        <v>200.72461852656045</v>
      </c>
      <c r="BF563" s="78" t="s">
        <v>79</v>
      </c>
      <c r="BG563" s="8">
        <v>3.088071054254776</v>
      </c>
      <c r="BH563" s="78" t="s">
        <v>80</v>
      </c>
      <c r="BI563" s="78" t="s">
        <v>79</v>
      </c>
      <c r="BJ563" s="8">
        <v>14.092723154022526</v>
      </c>
      <c r="BK563" s="8">
        <v>25.375</v>
      </c>
      <c r="BL563" s="78" t="s">
        <v>80</v>
      </c>
      <c r="BM563" s="78" t="s">
        <v>1473</v>
      </c>
      <c r="BN563" s="8">
        <v>13.580853265014342</v>
      </c>
      <c r="BO563" s="8">
        <v>17.875</v>
      </c>
      <c r="BP563" s="57" t="s">
        <v>56</v>
      </c>
      <c r="BQ563" s="69" t="s">
        <v>79</v>
      </c>
      <c r="BR563" s="8">
        <v>13.310798183839196</v>
      </c>
      <c r="BS563" s="8">
        <v>22.666666666666668</v>
      </c>
      <c r="BT563" s="51" t="s">
        <v>56</v>
      </c>
      <c r="BU563" s="78" t="s">
        <v>1473</v>
      </c>
      <c r="BV563" s="8">
        <v>12.753980560870236</v>
      </c>
      <c r="BW563" s="8">
        <v>16</v>
      </c>
      <c r="BX563" s="69" t="s">
        <v>80</v>
      </c>
      <c r="BY563" s="54" t="s">
        <v>40</v>
      </c>
      <c r="BZ563" s="8">
        <v>12.339363794763772</v>
      </c>
      <c r="CA563" s="8">
        <v>17.875</v>
      </c>
      <c r="CB563" s="8"/>
      <c r="CC563" s="59" t="s">
        <v>5070</v>
      </c>
      <c r="CD563" s="59" t="s">
        <v>5071</v>
      </c>
      <c r="CE563" s="555">
        <v>98.122707106564093</v>
      </c>
      <c r="CF563" s="555">
        <v>88.886844616862319</v>
      </c>
      <c r="CG563" s="555" t="s">
        <v>5068</v>
      </c>
      <c r="CH563" s="555" t="s">
        <v>5069</v>
      </c>
      <c r="CI563" s="408">
        <v>205.60739014302428</v>
      </c>
      <c r="CJ563" s="408">
        <v>189.34964038106082</v>
      </c>
      <c r="CK563" s="555" t="s">
        <v>5067</v>
      </c>
      <c r="CL563" s="59"/>
      <c r="CM563" s="8">
        <v>292.30549256908733</v>
      </c>
      <c r="CN563" s="8">
        <v>235.54636962422163</v>
      </c>
    </row>
    <row r="564" spans="1:92" x14ac:dyDescent="0.45">
      <c r="A564" s="9">
        <v>531</v>
      </c>
      <c r="B564" s="9" t="s">
        <v>3197</v>
      </c>
      <c r="C564" s="62" t="s">
        <v>1790</v>
      </c>
      <c r="D564" s="63"/>
      <c r="E564" s="56" t="s">
        <v>1798</v>
      </c>
      <c r="F564" s="75"/>
      <c r="G564" s="75" t="s">
        <v>1789</v>
      </c>
      <c r="H564" s="9"/>
      <c r="I564" s="60">
        <v>101.94870128967354</v>
      </c>
      <c r="J564" s="60">
        <v>140.67340177954952</v>
      </c>
      <c r="K564" s="60">
        <v>193.62350244937997</v>
      </c>
      <c r="L564" s="47">
        <v>1682.5451555832983</v>
      </c>
      <c r="M564" s="47">
        <v>1975.6098047226544</v>
      </c>
      <c r="N564" s="47">
        <v>2246.408471968994</v>
      </c>
      <c r="O564" s="59">
        <v>23.801700382508045</v>
      </c>
      <c r="P564" s="59">
        <v>310.34901778943538</v>
      </c>
      <c r="Q564" s="59">
        <v>127.60031636277513</v>
      </c>
      <c r="R564" s="58"/>
      <c r="S564" s="55" t="s">
        <v>95</v>
      </c>
      <c r="T564" s="8">
        <v>7.116922077380412</v>
      </c>
      <c r="U564" s="13" t="s">
        <v>287</v>
      </c>
      <c r="V564" s="8">
        <v>8.8030757569438141</v>
      </c>
      <c r="W564" s="13" t="s">
        <v>287</v>
      </c>
      <c r="X564" s="8">
        <v>10</v>
      </c>
      <c r="Y564" s="62" t="s">
        <v>112</v>
      </c>
      <c r="Z564" s="8">
        <v>92.753831160706184</v>
      </c>
      <c r="AA564" s="62" t="s">
        <v>112</v>
      </c>
      <c r="AB564" s="8">
        <v>24.408902937027943</v>
      </c>
      <c r="AC564" s="13" t="s">
        <v>287</v>
      </c>
      <c r="AD564" s="13" t="s">
        <v>112</v>
      </c>
      <c r="AE564" s="8">
        <v>13.038943134395222</v>
      </c>
      <c r="AF564" s="8">
        <v>14</v>
      </c>
      <c r="AG564" s="62" t="s">
        <v>287</v>
      </c>
      <c r="AH564" s="63" t="s">
        <v>63</v>
      </c>
      <c r="AI564" s="8">
        <v>11.292909344653628</v>
      </c>
      <c r="AJ564" s="8">
        <v>8.5</v>
      </c>
      <c r="AK564" s="55" t="s">
        <v>95</v>
      </c>
      <c r="AL564" s="13" t="s">
        <v>112</v>
      </c>
      <c r="AM564" s="8">
        <v>11.075881887466913</v>
      </c>
      <c r="AN564" s="8">
        <v>14.8</v>
      </c>
      <c r="AO564" s="55" t="s">
        <v>95</v>
      </c>
      <c r="AP564" s="63" t="s">
        <v>63</v>
      </c>
      <c r="AQ564" s="8">
        <v>9.7287734479709815</v>
      </c>
      <c r="AR564" s="8">
        <v>9</v>
      </c>
      <c r="AS564" s="13" t="s">
        <v>287</v>
      </c>
      <c r="AT564" s="12" t="s">
        <v>1518</v>
      </c>
      <c r="AU564" s="8">
        <v>9.1279674619168372</v>
      </c>
      <c r="AV564" s="8">
        <v>7.2333333333333334</v>
      </c>
      <c r="AW564" s="58"/>
      <c r="AX564" s="55" t="s">
        <v>95</v>
      </c>
      <c r="AY564" s="8">
        <v>6.3013324670630242</v>
      </c>
      <c r="AZ564" s="13" t="s">
        <v>287</v>
      </c>
      <c r="BA564" s="8">
        <v>2.4879996751486342</v>
      </c>
      <c r="BB564" s="224" t="s">
        <v>3581</v>
      </c>
      <c r="BC564" s="8">
        <v>2</v>
      </c>
      <c r="BD564" s="13" t="s">
        <v>112</v>
      </c>
      <c r="BE564" s="8">
        <v>120.27998050891804</v>
      </c>
      <c r="BF564" s="62" t="s">
        <v>112</v>
      </c>
      <c r="BG564" s="8">
        <v>1.5034997563614756</v>
      </c>
      <c r="BH564" s="62" t="s">
        <v>287</v>
      </c>
      <c r="BI564" s="62" t="s">
        <v>112</v>
      </c>
      <c r="BJ564" s="8">
        <v>5.360974817435693</v>
      </c>
      <c r="BK564" s="8">
        <v>41</v>
      </c>
      <c r="BL564" s="224" t="s">
        <v>95</v>
      </c>
      <c r="BM564" s="62" t="s">
        <v>112</v>
      </c>
      <c r="BN564" s="8">
        <v>4.982871871620123</v>
      </c>
      <c r="BO564" s="8">
        <v>41</v>
      </c>
      <c r="BP564" s="62" t="s">
        <v>287</v>
      </c>
      <c r="BQ564" s="12" t="s">
        <v>63</v>
      </c>
      <c r="BR564" s="8">
        <v>4.4714808347866333</v>
      </c>
      <c r="BS564" s="8">
        <v>36</v>
      </c>
      <c r="BT564" s="13" t="s">
        <v>287</v>
      </c>
      <c r="BU564" s="63" t="s">
        <v>1518</v>
      </c>
      <c r="BV564" s="8">
        <v>4.3985809267083287</v>
      </c>
      <c r="BW564" s="8">
        <v>23.5</v>
      </c>
      <c r="BX564" s="55" t="s">
        <v>95</v>
      </c>
      <c r="BY564" s="63" t="s">
        <v>63</v>
      </c>
      <c r="BZ564" s="8">
        <v>4.0946907464218114</v>
      </c>
      <c r="CA564" s="8">
        <v>36</v>
      </c>
      <c r="CB564" s="8"/>
      <c r="CC564" s="59" t="s">
        <v>5072</v>
      </c>
      <c r="CD564" s="59" t="s">
        <v>5073</v>
      </c>
      <c r="CE564" s="555">
        <v>115.07528673907015</v>
      </c>
      <c r="CF564" s="555">
        <v>99.087390102589893</v>
      </c>
      <c r="CG564" s="555"/>
      <c r="CH564" s="555"/>
      <c r="CI564" s="408"/>
      <c r="CJ564" s="408"/>
      <c r="CK564" s="7"/>
      <c r="CL564" s="8"/>
      <c r="CM564" s="8"/>
      <c r="CN564" s="8"/>
    </row>
    <row r="565" spans="1:92" x14ac:dyDescent="0.45">
      <c r="A565" s="9">
        <v>532</v>
      </c>
      <c r="B565" s="9" t="s">
        <v>2404</v>
      </c>
      <c r="C565" s="56" t="s">
        <v>1798</v>
      </c>
      <c r="D565" s="63"/>
      <c r="E565" s="243" t="s">
        <v>1934</v>
      </c>
      <c r="F565" s="245" t="s">
        <v>1935</v>
      </c>
      <c r="G565" s="224"/>
      <c r="H565" s="9"/>
      <c r="I565" s="60">
        <v>117.75470148962293</v>
      </c>
      <c r="J565" s="60">
        <v>80.610601019741864</v>
      </c>
      <c r="K565" s="60">
        <v>154.89880195950397</v>
      </c>
      <c r="L565" s="47">
        <v>1315.8257008709909</v>
      </c>
      <c r="M565" s="47">
        <v>1293.0410598224707</v>
      </c>
      <c r="N565" s="47">
        <v>1275.0977421371615</v>
      </c>
      <c r="O565" s="59">
        <v>11.487979615714924</v>
      </c>
      <c r="P565" s="59">
        <v>135.91744807166714</v>
      </c>
      <c r="Q565" s="59">
        <v>53.960643724305321</v>
      </c>
      <c r="R565" s="58"/>
      <c r="S565" s="53" t="s">
        <v>140</v>
      </c>
      <c r="T565" s="8">
        <v>5.2391692536264252</v>
      </c>
      <c r="U565" s="53" t="s">
        <v>140</v>
      </c>
      <c r="V565" s="8">
        <v>8.7319487560440425</v>
      </c>
      <c r="W565" s="53" t="s">
        <v>3661</v>
      </c>
      <c r="X565" s="8">
        <v>10</v>
      </c>
      <c r="Y565" s="54" t="s">
        <v>1474</v>
      </c>
      <c r="Z565" s="8">
        <v>42.214145521368025</v>
      </c>
      <c r="AA565" s="56" t="s">
        <v>106</v>
      </c>
      <c r="AB565" s="8">
        <v>18.288205223443438</v>
      </c>
      <c r="AC565" s="53" t="s">
        <v>140</v>
      </c>
      <c r="AD565" s="53" t="s">
        <v>106</v>
      </c>
      <c r="AE565" s="8">
        <v>11.831275177903306</v>
      </c>
      <c r="AF565" s="8">
        <v>4.9333333333333336</v>
      </c>
      <c r="AG565" s="62" t="s">
        <v>287</v>
      </c>
      <c r="AH565" s="56" t="s">
        <v>106</v>
      </c>
      <c r="AI565" s="8">
        <v>11.69866853208166</v>
      </c>
      <c r="AJ565" s="8">
        <v>4.9333333333333336</v>
      </c>
      <c r="AK565" s="53" t="s">
        <v>140</v>
      </c>
      <c r="AL565" s="53" t="s">
        <v>201</v>
      </c>
      <c r="AM565" s="8">
        <v>11.153049212291014</v>
      </c>
      <c r="AN565" s="8">
        <v>5.2333333333333334</v>
      </c>
      <c r="AO565" s="13" t="s">
        <v>287</v>
      </c>
      <c r="AP565" s="56" t="s">
        <v>201</v>
      </c>
      <c r="AQ565" s="8">
        <v>11.028044221325386</v>
      </c>
      <c r="AR565" s="8">
        <v>5.2333333333333334</v>
      </c>
      <c r="AS565" s="53" t="s">
        <v>140</v>
      </c>
      <c r="AT565" s="50" t="s">
        <v>1474</v>
      </c>
      <c r="AU565" s="8">
        <v>10.47242552458393</v>
      </c>
      <c r="AV565" s="8">
        <v>8.2000000000000011</v>
      </c>
      <c r="AW565" s="58"/>
      <c r="AX565" s="13" t="s">
        <v>287</v>
      </c>
      <c r="AY565" s="8">
        <v>4.827027798412745</v>
      </c>
      <c r="AZ565" s="13" t="s">
        <v>287</v>
      </c>
      <c r="BA565" s="8">
        <v>2.4135138992063725</v>
      </c>
      <c r="BB565" s="56" t="s">
        <v>140</v>
      </c>
      <c r="BC565" s="8">
        <v>2.5</v>
      </c>
      <c r="BD565" s="50" t="s">
        <v>1474</v>
      </c>
      <c r="BE565" s="8">
        <v>54.578389177778433</v>
      </c>
      <c r="BF565" s="56" t="s">
        <v>106</v>
      </c>
      <c r="BG565" s="8">
        <v>1.078270481850353</v>
      </c>
      <c r="BH565" s="56" t="s">
        <v>140</v>
      </c>
      <c r="BI565" s="56" t="s">
        <v>106</v>
      </c>
      <c r="BJ565" s="8">
        <v>4.6971395780064</v>
      </c>
      <c r="BK565" s="8">
        <v>15</v>
      </c>
      <c r="BL565" s="56" t="s">
        <v>140</v>
      </c>
      <c r="BM565" s="54" t="s">
        <v>1474</v>
      </c>
      <c r="BN565" s="8">
        <v>4.426629976619731</v>
      </c>
      <c r="BO565" s="8">
        <v>25</v>
      </c>
      <c r="BP565" s="56" t="s">
        <v>140</v>
      </c>
      <c r="BQ565" s="53" t="s">
        <v>201</v>
      </c>
      <c r="BR565" s="8">
        <v>4.4194729621513087</v>
      </c>
      <c r="BS565" s="8">
        <v>17</v>
      </c>
      <c r="BT565" s="13" t="s">
        <v>287</v>
      </c>
      <c r="BU565" s="56" t="s">
        <v>106</v>
      </c>
      <c r="BV565" s="8">
        <v>4.3230248703175072</v>
      </c>
      <c r="BW565" s="8">
        <v>18.5</v>
      </c>
      <c r="BX565" s="13" t="s">
        <v>287</v>
      </c>
      <c r="BY565" s="54" t="s">
        <v>1474</v>
      </c>
      <c r="BZ565" s="8">
        <v>4.0962518114183748</v>
      </c>
      <c r="CA565" s="8">
        <v>31</v>
      </c>
      <c r="CB565" s="8"/>
      <c r="CC565" s="59" t="s">
        <v>5074</v>
      </c>
      <c r="CD565" s="59" t="s">
        <v>5075</v>
      </c>
      <c r="CE565" s="555">
        <v>53.960643724305321</v>
      </c>
      <c r="CF565" s="555">
        <v>39.355536957302022</v>
      </c>
      <c r="CG565" s="555"/>
      <c r="CH565" s="555"/>
      <c r="CI565" s="408"/>
      <c r="CJ565" s="408"/>
      <c r="CK565" s="7"/>
      <c r="CL565" s="8"/>
      <c r="CM565" s="8"/>
      <c r="CN565" s="8"/>
    </row>
    <row r="566" spans="1:92" x14ac:dyDescent="0.45">
      <c r="A566" s="9">
        <v>533</v>
      </c>
      <c r="B566" s="9" t="s">
        <v>2405</v>
      </c>
      <c r="C566" s="56" t="s">
        <v>1798</v>
      </c>
      <c r="D566" s="63"/>
      <c r="E566" s="243" t="s">
        <v>1934</v>
      </c>
      <c r="F566" s="245" t="s">
        <v>1935</v>
      </c>
      <c r="G566" s="224"/>
      <c r="H566" s="9"/>
      <c r="I566" s="60">
        <v>154.10850194950652</v>
      </c>
      <c r="J566" s="60">
        <v>117.75470148962293</v>
      </c>
      <c r="K566" s="60">
        <v>168.33390212946097</v>
      </c>
      <c r="L566" s="47">
        <v>2169.7091583791012</v>
      </c>
      <c r="M566" s="47">
        <v>2105.317644873719</v>
      </c>
      <c r="N566" s="47">
        <v>2055.183085193451</v>
      </c>
      <c r="O566" s="59">
        <v>17.698686325266433</v>
      </c>
      <c r="P566" s="59">
        <v>268.12611279637258</v>
      </c>
      <c r="Q566" s="59">
        <v>165.45343421876146</v>
      </c>
      <c r="R566" s="58"/>
      <c r="S566" s="52" t="s">
        <v>171</v>
      </c>
      <c r="T566" s="8">
        <v>8.7054250974753256</v>
      </c>
      <c r="U566" s="53" t="s">
        <v>140</v>
      </c>
      <c r="V566" s="8">
        <v>10.913176783637057</v>
      </c>
      <c r="W566" s="53" t="s">
        <v>140</v>
      </c>
      <c r="X566" s="8">
        <v>10</v>
      </c>
      <c r="Y566" s="54" t="s">
        <v>87</v>
      </c>
      <c r="Z566" s="8">
        <v>78.054250974753259</v>
      </c>
      <c r="AA566" s="54" t="s">
        <v>87</v>
      </c>
      <c r="AB566" s="8">
        <v>33.936630858588373</v>
      </c>
      <c r="AC566" s="53" t="s">
        <v>140</v>
      </c>
      <c r="AD566" s="50" t="s">
        <v>87</v>
      </c>
      <c r="AE566" s="8">
        <v>15.1494923334281</v>
      </c>
      <c r="AF566" s="8">
        <v>12.5</v>
      </c>
      <c r="AG566" s="56" t="s">
        <v>140</v>
      </c>
      <c r="AH566" s="56" t="s">
        <v>106</v>
      </c>
      <c r="AI566" s="8">
        <v>15.073641164865897</v>
      </c>
      <c r="AJ566" s="8">
        <v>4.9333333333333336</v>
      </c>
      <c r="AK566" s="52" t="s">
        <v>171</v>
      </c>
      <c r="AL566" s="53" t="s">
        <v>106</v>
      </c>
      <c r="AM566" s="8">
        <v>14.685293658213427</v>
      </c>
      <c r="AN566" s="8">
        <v>5.4095238095238098</v>
      </c>
      <c r="AO566" s="52" t="s">
        <v>171</v>
      </c>
      <c r="AP566" s="54" t="s">
        <v>87</v>
      </c>
      <c r="AQ566" s="8">
        <v>14.589904016565255</v>
      </c>
      <c r="AR566" s="8">
        <v>14.3</v>
      </c>
      <c r="AS566" s="53" t="s">
        <v>140</v>
      </c>
      <c r="AT566" s="53" t="s">
        <v>201</v>
      </c>
      <c r="AU566" s="8">
        <v>14.209547085351293</v>
      </c>
      <c r="AV566" s="8">
        <v>5.2333333333333334</v>
      </c>
      <c r="AW566" s="58"/>
      <c r="AX566" s="52" t="s">
        <v>171</v>
      </c>
      <c r="AY566" s="8">
        <v>7.0102315760307548</v>
      </c>
      <c r="AZ566" s="52" t="s">
        <v>171</v>
      </c>
      <c r="BA566" s="8">
        <v>3.5051157880153774</v>
      </c>
      <c r="BB566" s="61" t="s">
        <v>171</v>
      </c>
      <c r="BC566" s="8">
        <v>3.5</v>
      </c>
      <c r="BD566" s="50" t="s">
        <v>87</v>
      </c>
      <c r="BE566" s="8">
        <v>101.17052626717924</v>
      </c>
      <c r="BF566" s="54" t="s">
        <v>87</v>
      </c>
      <c r="BG566" s="8">
        <v>1.8394641139487136</v>
      </c>
      <c r="BH566" s="61" t="s">
        <v>171</v>
      </c>
      <c r="BI566" s="54" t="s">
        <v>87</v>
      </c>
      <c r="BJ566" s="8">
        <v>9.348345474802958</v>
      </c>
      <c r="BK566" s="8">
        <v>16.714285714285715</v>
      </c>
      <c r="BL566" s="61" t="s">
        <v>171</v>
      </c>
      <c r="BM566" s="56" t="s">
        <v>106</v>
      </c>
      <c r="BN566" s="8">
        <v>7.6484554989454372</v>
      </c>
      <c r="BO566" s="8">
        <v>11</v>
      </c>
      <c r="BP566" s="56" t="s">
        <v>140</v>
      </c>
      <c r="BQ566" s="50" t="s">
        <v>87</v>
      </c>
      <c r="BR566" s="8">
        <v>7.1765462667934736</v>
      </c>
      <c r="BS566" s="8">
        <v>23</v>
      </c>
      <c r="BT566" s="52" t="s">
        <v>171</v>
      </c>
      <c r="BU566" s="56" t="s">
        <v>201</v>
      </c>
      <c r="BV566" s="8">
        <v>7.1722095551603733</v>
      </c>
      <c r="BW566" s="8">
        <v>12.428571428571429</v>
      </c>
      <c r="BX566" s="53" t="s">
        <v>140</v>
      </c>
      <c r="BY566" s="56" t="s">
        <v>106</v>
      </c>
      <c r="BZ566" s="8">
        <v>5.9826099622678841</v>
      </c>
      <c r="CA566" s="8">
        <v>15</v>
      </c>
      <c r="CB566" s="8"/>
      <c r="CC566" s="59" t="s">
        <v>5076</v>
      </c>
      <c r="CD566" s="59" t="s">
        <v>5077</v>
      </c>
      <c r="CE566" s="555">
        <v>101.34723900419412</v>
      </c>
      <c r="CF566" s="555">
        <v>91.127349101152106</v>
      </c>
      <c r="CG566" s="555" t="s">
        <v>5762</v>
      </c>
      <c r="CH566" s="555"/>
      <c r="CI566" s="408">
        <v>165.45343421876146</v>
      </c>
      <c r="CJ566" s="408">
        <v>129.51640363183421</v>
      </c>
      <c r="CK566" s="555"/>
      <c r="CL566" s="59"/>
      <c r="CM566" s="8"/>
      <c r="CN566" s="8"/>
    </row>
    <row r="567" spans="1:92" x14ac:dyDescent="0.45">
      <c r="A567" s="9">
        <v>534</v>
      </c>
      <c r="B567" s="9" t="s">
        <v>2406</v>
      </c>
      <c r="C567" s="56" t="s">
        <v>1798</v>
      </c>
      <c r="D567" s="63"/>
      <c r="E567" s="243" t="s">
        <v>1934</v>
      </c>
      <c r="F567" s="245" t="s">
        <v>1935</v>
      </c>
      <c r="G567" s="224"/>
      <c r="H567" s="9"/>
      <c r="I567" s="60">
        <v>203.89740257934707</v>
      </c>
      <c r="J567" s="60">
        <v>136.72190172956218</v>
      </c>
      <c r="K567" s="60">
        <v>195.99440247937238</v>
      </c>
      <c r="L567" s="47">
        <v>3337.7405333092197</v>
      </c>
      <c r="M567" s="47">
        <v>3102.1464842943569</v>
      </c>
      <c r="N567" s="47">
        <v>2925.7019718906531</v>
      </c>
      <c r="O567" s="59">
        <v>23.454083885160767</v>
      </c>
      <c r="P567" s="59">
        <v>589.1227176443474</v>
      </c>
      <c r="Q567" s="59">
        <v>404.27065980551782</v>
      </c>
      <c r="R567" s="58"/>
      <c r="S567" s="53" t="s">
        <v>45</v>
      </c>
      <c r="T567" s="8">
        <v>15.680612985712989</v>
      </c>
      <c r="U567" s="53" t="s">
        <v>45</v>
      </c>
      <c r="V567" s="8">
        <v>17.422903317458875</v>
      </c>
      <c r="W567" s="53" t="s">
        <v>45</v>
      </c>
      <c r="X567" s="8">
        <v>8.89</v>
      </c>
      <c r="Y567" s="56" t="s">
        <v>187</v>
      </c>
      <c r="Z567" s="8">
        <v>172.27381816665152</v>
      </c>
      <c r="AA567" s="56" t="s">
        <v>187</v>
      </c>
      <c r="AB567" s="8">
        <v>49.221090904757581</v>
      </c>
      <c r="AC567" s="53" t="s">
        <v>45</v>
      </c>
      <c r="AD567" s="53" t="s">
        <v>266</v>
      </c>
      <c r="AE567" s="8">
        <v>25.11812955598241</v>
      </c>
      <c r="AF567" s="8">
        <v>8.3250000000000011</v>
      </c>
      <c r="AG567" s="56" t="s">
        <v>45</v>
      </c>
      <c r="AH567" s="56" t="s">
        <v>187</v>
      </c>
      <c r="AI567" s="8">
        <v>24.744854406639497</v>
      </c>
      <c r="AJ567" s="8">
        <v>15.200000000000001</v>
      </c>
      <c r="AK567" s="52" t="s">
        <v>171</v>
      </c>
      <c r="AL567" s="53" t="s">
        <v>266</v>
      </c>
      <c r="AM567" s="8">
        <v>22.707566862449905</v>
      </c>
      <c r="AN567" s="8">
        <v>8.4142857142857146</v>
      </c>
      <c r="AO567" s="52" t="s">
        <v>171</v>
      </c>
      <c r="AP567" s="56" t="s">
        <v>187</v>
      </c>
      <c r="AQ567" s="8">
        <v>21.948185167816892</v>
      </c>
      <c r="AR567" s="8">
        <v>15.5</v>
      </c>
      <c r="AS567" s="53" t="s">
        <v>45</v>
      </c>
      <c r="AT567" s="50" t="s">
        <v>87</v>
      </c>
      <c r="AU567" s="8">
        <v>21.914047864567316</v>
      </c>
      <c r="AV567" s="8">
        <v>14</v>
      </c>
      <c r="AW567" s="58"/>
      <c r="AX567" s="53" t="s">
        <v>45</v>
      </c>
      <c r="AY567" s="8">
        <v>13.723197920951257</v>
      </c>
      <c r="AZ567" s="53" t="s">
        <v>45</v>
      </c>
      <c r="BA567" s="8">
        <v>6.8615989604756287</v>
      </c>
      <c r="BB567" s="56" t="s">
        <v>3619</v>
      </c>
      <c r="BC567" s="8">
        <v>3.5</v>
      </c>
      <c r="BD567" s="53" t="s">
        <v>187</v>
      </c>
      <c r="BE567" s="8">
        <v>239.55996101783609</v>
      </c>
      <c r="BF567" s="56" t="s">
        <v>187</v>
      </c>
      <c r="BG567" s="8">
        <v>3.194132813571148</v>
      </c>
      <c r="BH567" s="56" t="s">
        <v>45</v>
      </c>
      <c r="BI567" s="56" t="s">
        <v>187</v>
      </c>
      <c r="BJ567" s="8">
        <v>17.236685166854759</v>
      </c>
      <c r="BK567" s="8">
        <v>22.428571428571427</v>
      </c>
      <c r="BL567" s="56" t="s">
        <v>45</v>
      </c>
      <c r="BM567" s="56" t="s">
        <v>266</v>
      </c>
      <c r="BN567" s="8">
        <v>15.842165722639947</v>
      </c>
      <c r="BO567" s="8">
        <v>15.285714285714286</v>
      </c>
      <c r="BP567" s="61" t="s">
        <v>171</v>
      </c>
      <c r="BQ567" s="53" t="s">
        <v>187</v>
      </c>
      <c r="BR567" s="8">
        <v>14.957449870506007</v>
      </c>
      <c r="BS567" s="8">
        <v>22.428571428571427</v>
      </c>
      <c r="BT567" s="53" t="s">
        <v>45</v>
      </c>
      <c r="BU567" s="54" t="s">
        <v>87</v>
      </c>
      <c r="BV567" s="8">
        <v>14.440248439216651</v>
      </c>
      <c r="BW567" s="8">
        <v>16.714285714285715</v>
      </c>
      <c r="BX567" s="52" t="s">
        <v>171</v>
      </c>
      <c r="BY567" s="56" t="s">
        <v>266</v>
      </c>
      <c r="BZ567" s="8">
        <v>13.612633376678861</v>
      </c>
      <c r="CA567" s="8">
        <v>15.285714285714286</v>
      </c>
      <c r="CB567" s="8"/>
      <c r="CC567" s="59" t="s">
        <v>5082</v>
      </c>
      <c r="CD567" s="59" t="s">
        <v>5083</v>
      </c>
      <c r="CE567" s="555">
        <v>131.84481787498964</v>
      </c>
      <c r="CF567" s="555">
        <v>119.38420606774571</v>
      </c>
      <c r="CG567" s="555" t="s">
        <v>5080</v>
      </c>
      <c r="CH567" s="555" t="s">
        <v>5081</v>
      </c>
      <c r="CI567" s="408">
        <v>275.59741482371396</v>
      </c>
      <c r="CJ567" s="408">
        <v>253.40509034068427</v>
      </c>
      <c r="CK567" s="555" t="s">
        <v>5078</v>
      </c>
      <c r="CL567" s="59" t="s">
        <v>5079</v>
      </c>
      <c r="CM567" s="8">
        <v>404.27065980551782</v>
      </c>
      <c r="CN567" s="8">
        <v>332.21363190342078</v>
      </c>
    </row>
    <row r="568" spans="1:92" x14ac:dyDescent="0.45">
      <c r="A568" s="9">
        <v>535</v>
      </c>
      <c r="B568" s="9" t="s">
        <v>2407</v>
      </c>
      <c r="C568" s="244" t="s">
        <v>1805</v>
      </c>
      <c r="D568" s="63"/>
      <c r="E568" s="246" t="s">
        <v>1900</v>
      </c>
      <c r="F568" s="57" t="s">
        <v>1901</v>
      </c>
      <c r="G568" s="224"/>
      <c r="H568" s="9"/>
      <c r="I568" s="60">
        <v>89.303901129714035</v>
      </c>
      <c r="J568" s="60">
        <v>73.49790092976464</v>
      </c>
      <c r="K568" s="60">
        <v>120.12560151961533</v>
      </c>
      <c r="L568" s="47">
        <v>839.1231188660928</v>
      </c>
      <c r="M568" s="47">
        <v>853.46810331300128</v>
      </c>
      <c r="N568" s="47">
        <v>865.12045662330206</v>
      </c>
      <c r="O568" s="59">
        <v>8.2158969327587013</v>
      </c>
      <c r="P568" s="59">
        <v>71.387441038278553</v>
      </c>
      <c r="Q568" s="59">
        <v>45.490217064306229</v>
      </c>
      <c r="R568" s="58"/>
      <c r="S568" s="71" t="s">
        <v>214</v>
      </c>
      <c r="T568" s="8">
        <v>7.4298808813394102</v>
      </c>
      <c r="U568" s="71" t="s">
        <v>214</v>
      </c>
      <c r="V568" s="8">
        <v>6.191567401116175</v>
      </c>
      <c r="W568" s="71" t="s">
        <v>3541</v>
      </c>
      <c r="X568" s="8">
        <v>11.667</v>
      </c>
      <c r="Y568" s="61" t="s">
        <v>167</v>
      </c>
      <c r="Z568" s="8">
        <v>50.117145621342722</v>
      </c>
      <c r="AA568" s="61" t="s">
        <v>167</v>
      </c>
      <c r="AB568" s="8">
        <v>15.661608006669599</v>
      </c>
      <c r="AC568" s="71" t="s">
        <v>214</v>
      </c>
      <c r="AD568" s="71" t="s">
        <v>237</v>
      </c>
      <c r="AE568" s="8">
        <v>8.6889406747107714</v>
      </c>
      <c r="AF568" s="8">
        <v>7.4857142857142858</v>
      </c>
      <c r="AG568" s="244" t="s">
        <v>214</v>
      </c>
      <c r="AH568" s="61" t="s">
        <v>167</v>
      </c>
      <c r="AI568" s="8">
        <v>8.5590775525045313</v>
      </c>
      <c r="AJ568" s="8">
        <v>12.8</v>
      </c>
      <c r="AK568" s="71" t="s">
        <v>214</v>
      </c>
      <c r="AL568" s="69" t="s">
        <v>99</v>
      </c>
      <c r="AM568" s="8">
        <v>8.3861871938233534</v>
      </c>
      <c r="AN568" s="8">
        <v>5.1571428571428566</v>
      </c>
      <c r="AO568" s="69" t="s">
        <v>144</v>
      </c>
      <c r="AP568" s="244" t="s">
        <v>237</v>
      </c>
      <c r="AQ568" s="8">
        <v>8.2286898040744614</v>
      </c>
      <c r="AR568" s="8">
        <v>7.4857142857142858</v>
      </c>
      <c r="AS568" s="69" t="s">
        <v>144</v>
      </c>
      <c r="AT568" s="52" t="s">
        <v>167</v>
      </c>
      <c r="AU568" s="8">
        <v>8.0824679135234003</v>
      </c>
      <c r="AV568" s="8">
        <v>12.2</v>
      </c>
      <c r="AW568" s="58"/>
      <c r="AX568" s="71" t="s">
        <v>214</v>
      </c>
      <c r="AY568" s="8">
        <v>6.5725634304941556</v>
      </c>
      <c r="AZ568" s="71" t="s">
        <v>214</v>
      </c>
      <c r="BA568" s="8">
        <v>2.1908544768313853</v>
      </c>
      <c r="BB568" s="78" t="s">
        <v>144</v>
      </c>
      <c r="BC568" s="8">
        <v>4.5</v>
      </c>
      <c r="BD568" s="52" t="s">
        <v>167</v>
      </c>
      <c r="BE568" s="8">
        <v>64.852289307745536</v>
      </c>
      <c r="BF568" s="61" t="s">
        <v>167</v>
      </c>
      <c r="BG568" s="8">
        <v>0.99772752781146978</v>
      </c>
      <c r="BH568" s="244" t="s">
        <v>214</v>
      </c>
      <c r="BI568" s="61" t="s">
        <v>167</v>
      </c>
      <c r="BJ568" s="8">
        <v>5.5368534241132092</v>
      </c>
      <c r="BK568" s="8">
        <v>18.727272727272727</v>
      </c>
      <c r="BL568" s="78" t="s">
        <v>144</v>
      </c>
      <c r="BM568" s="61" t="s">
        <v>167</v>
      </c>
      <c r="BN568" s="8">
        <v>5.4810309241123916</v>
      </c>
      <c r="BO568" s="8">
        <v>15.444444444444445</v>
      </c>
      <c r="BP568" s="244" t="s">
        <v>214</v>
      </c>
      <c r="BQ568" s="71" t="s">
        <v>237</v>
      </c>
      <c r="BR568" s="8">
        <v>4.9304347435325226</v>
      </c>
      <c r="BS568" s="8">
        <v>17.363636363636363</v>
      </c>
      <c r="BT568" s="71" t="s">
        <v>214</v>
      </c>
      <c r="BU568" s="78" t="s">
        <v>99</v>
      </c>
      <c r="BV568" s="8">
        <v>4.7716803695600509</v>
      </c>
      <c r="BW568" s="8">
        <v>11.909090909090908</v>
      </c>
      <c r="BX568" s="69" t="s">
        <v>144</v>
      </c>
      <c r="BY568" s="244" t="s">
        <v>237</v>
      </c>
      <c r="BZ568" s="8">
        <v>4.7467049183967456</v>
      </c>
      <c r="CA568" s="8">
        <v>14.333333333333334</v>
      </c>
      <c r="CB568" s="8"/>
      <c r="CC568" s="59"/>
      <c r="CD568" s="59"/>
      <c r="CE568" s="555"/>
      <c r="CF568" s="555"/>
      <c r="CG568" s="555"/>
      <c r="CH568" s="555"/>
      <c r="CI568" s="408"/>
      <c r="CJ568" s="408"/>
      <c r="CK568" s="7"/>
      <c r="CL568" s="8"/>
      <c r="CM568" s="8"/>
      <c r="CN568" s="8"/>
    </row>
    <row r="569" spans="1:92" x14ac:dyDescent="0.45">
      <c r="A569" s="9">
        <v>536</v>
      </c>
      <c r="B569" s="9" t="s">
        <v>2408</v>
      </c>
      <c r="C569" s="78" t="s">
        <v>1847</v>
      </c>
      <c r="D569" s="77" t="s">
        <v>1803</v>
      </c>
      <c r="E569" s="56"/>
      <c r="F569" s="61" t="s">
        <v>1991</v>
      </c>
      <c r="G569" s="224"/>
      <c r="H569" s="9"/>
      <c r="I569" s="60">
        <v>113.01290142963811</v>
      </c>
      <c r="J569" s="60">
        <v>97.997201239686191</v>
      </c>
      <c r="K569" s="60">
        <v>154.89880195950397</v>
      </c>
      <c r="L569" s="47">
        <v>1392.3835718716136</v>
      </c>
      <c r="M569" s="47">
        <v>1433.0450308210566</v>
      </c>
      <c r="N569" s="47">
        <v>1466.4274955670248</v>
      </c>
      <c r="O569" s="59">
        <v>13.744633386927253</v>
      </c>
      <c r="P569" s="59">
        <v>176.80713147176826</v>
      </c>
      <c r="Q569" s="59">
        <v>106.66102493397743</v>
      </c>
      <c r="R569" s="58"/>
      <c r="S569" s="71" t="s">
        <v>214</v>
      </c>
      <c r="T569" s="8">
        <v>9.1369289029339438</v>
      </c>
      <c r="U569" s="71" t="s">
        <v>214</v>
      </c>
      <c r="V569" s="8">
        <v>7.6141074191116198</v>
      </c>
      <c r="W569" s="71" t="s">
        <v>3541</v>
      </c>
      <c r="X569" s="8">
        <v>11.667</v>
      </c>
      <c r="Y569" s="78" t="s">
        <v>153</v>
      </c>
      <c r="Z569" s="8">
        <v>68.807740857782861</v>
      </c>
      <c r="AA569" s="61" t="s">
        <v>167</v>
      </c>
      <c r="AB569" s="8">
        <v>19.736592433219048</v>
      </c>
      <c r="AC569" s="71" t="s">
        <v>214</v>
      </c>
      <c r="AD569" s="69" t="s">
        <v>153</v>
      </c>
      <c r="AE569" s="8">
        <v>12.863721169888199</v>
      </c>
      <c r="AF569" s="8">
        <v>7.8857142857142861</v>
      </c>
      <c r="AG569" s="78" t="s">
        <v>144</v>
      </c>
      <c r="AH569" s="78" t="s">
        <v>153</v>
      </c>
      <c r="AI569" s="8">
        <v>12.702419169364804</v>
      </c>
      <c r="AJ569" s="8">
        <v>7.8857142857142861</v>
      </c>
      <c r="AK569" s="71" t="s">
        <v>214</v>
      </c>
      <c r="AL569" s="71" t="s">
        <v>237</v>
      </c>
      <c r="AM569" s="8">
        <v>10.833609785810776</v>
      </c>
      <c r="AN569" s="8">
        <v>7.4857142857142858</v>
      </c>
      <c r="AO569" s="69" t="s">
        <v>144</v>
      </c>
      <c r="AP569" s="244" t="s">
        <v>237</v>
      </c>
      <c r="AQ569" s="8">
        <v>10.663688594419718</v>
      </c>
      <c r="AR569" s="8">
        <v>7.4857142857142858</v>
      </c>
      <c r="AS569" s="71" t="s">
        <v>214</v>
      </c>
      <c r="AT569" s="52" t="s">
        <v>167</v>
      </c>
      <c r="AU569" s="8">
        <v>10.644728672638477</v>
      </c>
      <c r="AV569" s="8">
        <v>12.8</v>
      </c>
      <c r="AW569" s="58"/>
      <c r="AX569" s="71" t="s">
        <v>214</v>
      </c>
      <c r="AY569" s="8">
        <v>8.0520050492094182</v>
      </c>
      <c r="AZ569" s="71" t="s">
        <v>214</v>
      </c>
      <c r="BA569" s="8">
        <v>2.6840016830698059</v>
      </c>
      <c r="BB569" s="78" t="s">
        <v>144</v>
      </c>
      <c r="BC569" s="8">
        <v>4.5</v>
      </c>
      <c r="BD569" s="52" t="s">
        <v>167</v>
      </c>
      <c r="BE569" s="8">
        <v>81.804224522191248</v>
      </c>
      <c r="BF569" s="78" t="s">
        <v>153</v>
      </c>
      <c r="BG569" s="8">
        <v>1.4606373964291992</v>
      </c>
      <c r="BH569" s="78" t="s">
        <v>144</v>
      </c>
      <c r="BI569" s="78" t="s">
        <v>153</v>
      </c>
      <c r="BJ569" s="8">
        <v>7.760194246826873</v>
      </c>
      <c r="BK569" s="8">
        <v>13.222222222222221</v>
      </c>
      <c r="BL569" s="244" t="s">
        <v>214</v>
      </c>
      <c r="BM569" s="78" t="s">
        <v>153</v>
      </c>
      <c r="BN569" s="8">
        <v>7.5371926281033153</v>
      </c>
      <c r="BO569" s="8">
        <v>16</v>
      </c>
      <c r="BP569" s="78" t="s">
        <v>144</v>
      </c>
      <c r="BQ569" s="52" t="s">
        <v>167</v>
      </c>
      <c r="BR569" s="8">
        <v>7.0009398832676313</v>
      </c>
      <c r="BS569" s="8">
        <v>15.444444444444445</v>
      </c>
      <c r="BT569" s="71" t="s">
        <v>214</v>
      </c>
      <c r="BU569" s="61" t="s">
        <v>167</v>
      </c>
      <c r="BV569" s="8">
        <v>6.908867951178232</v>
      </c>
      <c r="BW569" s="8">
        <v>18.727272727272727</v>
      </c>
      <c r="BX569" s="71" t="s">
        <v>214</v>
      </c>
      <c r="BY569" s="244" t="s">
        <v>237</v>
      </c>
      <c r="BZ569" s="8">
        <v>6.140710936853254</v>
      </c>
      <c r="CA569" s="8">
        <v>17.363636363636363</v>
      </c>
      <c r="CB569" s="8"/>
      <c r="CC569" s="59" t="s">
        <v>5084</v>
      </c>
      <c r="CD569" s="59" t="s">
        <v>5085</v>
      </c>
      <c r="CE569" s="555">
        <v>106.66102493397743</v>
      </c>
      <c r="CF569" s="555">
        <v>79.419487497970053</v>
      </c>
      <c r="CG569" s="555"/>
      <c r="CH569" s="555"/>
      <c r="CI569" s="408"/>
      <c r="CJ569" s="408"/>
      <c r="CK569" s="555"/>
      <c r="CL569" s="59"/>
      <c r="CM569" s="8"/>
      <c r="CN569" s="8"/>
    </row>
    <row r="570" spans="1:92" x14ac:dyDescent="0.45">
      <c r="A570" s="9">
        <v>537</v>
      </c>
      <c r="B570" s="9" t="s">
        <v>2409</v>
      </c>
      <c r="C570" s="78" t="s">
        <v>1847</v>
      </c>
      <c r="D570" s="77" t="s">
        <v>1803</v>
      </c>
      <c r="E570" s="56"/>
      <c r="F570" s="61" t="s">
        <v>1991</v>
      </c>
      <c r="G570" s="224"/>
      <c r="H570" s="9"/>
      <c r="I570" s="60">
        <v>160.43090202948628</v>
      </c>
      <c r="J570" s="60">
        <v>130.39950164958245</v>
      </c>
      <c r="K570" s="60">
        <v>195.99440247937238</v>
      </c>
      <c r="L570" s="47">
        <v>2564.7664577220012</v>
      </c>
      <c r="M570" s="47">
        <v>2561.7598623014815</v>
      </c>
      <c r="N570" s="47">
        <v>2559.3571238305922</v>
      </c>
      <c r="O570" s="59">
        <v>22.494616093303168</v>
      </c>
      <c r="P570" s="59">
        <v>405.30465613984524</v>
      </c>
      <c r="Q570" s="59">
        <v>242.7295745605667</v>
      </c>
      <c r="R570" s="58"/>
      <c r="S570" s="71" t="s">
        <v>214</v>
      </c>
      <c r="T570" s="8">
        <v>12.551024946123011</v>
      </c>
      <c r="U570" s="71" t="s">
        <v>214</v>
      </c>
      <c r="V570" s="8">
        <v>10.45918745510251</v>
      </c>
      <c r="W570" s="71" t="s">
        <v>5517</v>
      </c>
      <c r="X570" s="8">
        <v>11.667</v>
      </c>
      <c r="Y570" s="78" t="s">
        <v>153</v>
      </c>
      <c r="Z570" s="8">
        <v>97.258541217691757</v>
      </c>
      <c r="AA570" s="61" t="s">
        <v>124</v>
      </c>
      <c r="AB570" s="8">
        <v>28.335809048606308</v>
      </c>
      <c r="AC570" s="71" t="s">
        <v>214</v>
      </c>
      <c r="AD570" s="69" t="s">
        <v>153</v>
      </c>
      <c r="AE570" s="8">
        <v>18.017851669871696</v>
      </c>
      <c r="AF570" s="8">
        <v>7.8857142857142861</v>
      </c>
      <c r="AG570" s="78" t="s">
        <v>144</v>
      </c>
      <c r="AH570" s="78" t="s">
        <v>153</v>
      </c>
      <c r="AI570" s="8">
        <v>17.598843144349125</v>
      </c>
      <c r="AJ570" s="8">
        <v>7.8857142857142861</v>
      </c>
      <c r="AK570" s="71" t="s">
        <v>214</v>
      </c>
      <c r="AL570" s="52" t="s">
        <v>124</v>
      </c>
      <c r="AM570" s="8">
        <v>16.702432740469344</v>
      </c>
      <c r="AN570" s="8">
        <v>6.5857142857142854</v>
      </c>
      <c r="AO570" s="69" t="s">
        <v>144</v>
      </c>
      <c r="AP570" s="61" t="s">
        <v>124</v>
      </c>
      <c r="AQ570" s="8">
        <v>16.200713204485705</v>
      </c>
      <c r="AR570" s="8">
        <v>6.5857142857142854</v>
      </c>
      <c r="AS570" s="71" t="s">
        <v>214</v>
      </c>
      <c r="AT570" s="71" t="s">
        <v>178</v>
      </c>
      <c r="AU570" s="8">
        <v>15.623972976383373</v>
      </c>
      <c r="AV570" s="8">
        <v>5.0571428571428569</v>
      </c>
      <c r="AW570" s="58"/>
      <c r="AX570" s="71" t="s">
        <v>214</v>
      </c>
      <c r="AY570" s="8">
        <v>11.010888286639943</v>
      </c>
      <c r="AZ570" s="71" t="s">
        <v>214</v>
      </c>
      <c r="BA570" s="8">
        <v>3.6702960955466479</v>
      </c>
      <c r="BB570" s="78" t="s">
        <v>144</v>
      </c>
      <c r="BC570" s="8">
        <v>4.5</v>
      </c>
      <c r="BD570" s="69" t="s">
        <v>153</v>
      </c>
      <c r="BE570" s="8">
        <v>113.62249322469937</v>
      </c>
      <c r="BF570" s="78" t="s">
        <v>153</v>
      </c>
      <c r="BG570" s="8">
        <v>2.0658635131763523</v>
      </c>
      <c r="BH570" s="78" t="s">
        <v>144</v>
      </c>
      <c r="BI570" s="78" t="s">
        <v>153</v>
      </c>
      <c r="BJ570" s="8">
        <v>10.790563108691119</v>
      </c>
      <c r="BK570" s="8">
        <v>13.222222222222221</v>
      </c>
      <c r="BL570" s="244" t="s">
        <v>214</v>
      </c>
      <c r="BM570" s="78" t="s">
        <v>153</v>
      </c>
      <c r="BN570" s="8">
        <v>10.542308416118694</v>
      </c>
      <c r="BO570" s="8">
        <v>16</v>
      </c>
      <c r="BP570" s="244" t="s">
        <v>214</v>
      </c>
      <c r="BQ570" s="52" t="s">
        <v>124</v>
      </c>
      <c r="BR570" s="8">
        <v>9.1876346207494315</v>
      </c>
      <c r="BS570" s="8">
        <v>14.636363636363637</v>
      </c>
      <c r="BT570" s="69" t="s">
        <v>144</v>
      </c>
      <c r="BU570" s="61" t="s">
        <v>124</v>
      </c>
      <c r="BV570" s="8">
        <v>9.1515667602981168</v>
      </c>
      <c r="BW570" s="8">
        <v>12.111111111111111</v>
      </c>
      <c r="BX570" s="71" t="s">
        <v>214</v>
      </c>
      <c r="BY570" s="244" t="s">
        <v>178</v>
      </c>
      <c r="BZ570" s="8">
        <v>7.5703024898874602</v>
      </c>
      <c r="CA570" s="8">
        <v>10.545454545454545</v>
      </c>
      <c r="CB570" s="8"/>
      <c r="CC570" s="59" t="s">
        <v>5090</v>
      </c>
      <c r="CD570" s="59" t="s">
        <v>5091</v>
      </c>
      <c r="CE570" s="555">
        <v>117.72100641743094</v>
      </c>
      <c r="CF570" s="555">
        <v>106.23343678643486</v>
      </c>
      <c r="CG570" s="555" t="s">
        <v>5088</v>
      </c>
      <c r="CH570" s="555" t="s">
        <v>5089</v>
      </c>
      <c r="CI570" s="408">
        <v>237.04899254650536</v>
      </c>
      <c r="CJ570" s="408">
        <v>195.64878733522153</v>
      </c>
      <c r="CK570" s="555" t="s">
        <v>5086</v>
      </c>
      <c r="CL570" s="59" t="s">
        <v>5087</v>
      </c>
      <c r="CM570" s="8">
        <v>242.7295745605667</v>
      </c>
      <c r="CN570" s="8">
        <v>195.64878733522153</v>
      </c>
    </row>
    <row r="571" spans="1:92" x14ac:dyDescent="0.45">
      <c r="A571" s="9">
        <v>538</v>
      </c>
      <c r="B571" s="9" t="s">
        <v>2410</v>
      </c>
      <c r="C571" s="56" t="s">
        <v>1798</v>
      </c>
      <c r="D571" s="63"/>
      <c r="E571" s="243" t="s">
        <v>1934</v>
      </c>
      <c r="F571" s="245" t="s">
        <v>1935</v>
      </c>
      <c r="G571" s="224"/>
      <c r="H571" s="9"/>
      <c r="I571" s="60">
        <v>147.78610186952676</v>
      </c>
      <c r="J571" s="60">
        <v>138.30250174955714</v>
      </c>
      <c r="K571" s="60">
        <v>217.33250274930407</v>
      </c>
      <c r="L571" s="47">
        <v>2562.1877629396708</v>
      </c>
      <c r="M571" s="47">
        <v>2702.2500957428333</v>
      </c>
      <c r="N571" s="47">
        <v>2819.7928922705664</v>
      </c>
      <c r="O571" s="59">
        <v>26.365261284699251</v>
      </c>
      <c r="P571" s="59">
        <v>447.60404139114451</v>
      </c>
      <c r="Q571" s="59">
        <v>219.48963915600675</v>
      </c>
      <c r="R571" s="58"/>
      <c r="S571" s="55" t="s">
        <v>95</v>
      </c>
      <c r="T571" s="8">
        <v>9.8671661121716063</v>
      </c>
      <c r="U571" s="53" t="s">
        <v>140</v>
      </c>
      <c r="V571" s="8">
        <v>10.533832778838272</v>
      </c>
      <c r="W571" s="53" t="s">
        <v>140</v>
      </c>
      <c r="X571" s="8">
        <v>10</v>
      </c>
      <c r="Y571" s="56" t="s">
        <v>187</v>
      </c>
      <c r="Z571" s="8">
        <v>125.14032557040247</v>
      </c>
      <c r="AA571" s="56" t="s">
        <v>187</v>
      </c>
      <c r="AB571" s="8">
        <v>35.754378734400703</v>
      </c>
      <c r="AC571" s="53" t="s">
        <v>140</v>
      </c>
      <c r="AD571" s="53" t="s">
        <v>187</v>
      </c>
      <c r="AE571" s="8">
        <v>16.977037949967364</v>
      </c>
      <c r="AF571" s="8">
        <v>13.7</v>
      </c>
      <c r="AG571" s="224" t="s">
        <v>95</v>
      </c>
      <c r="AH571" s="56" t="s">
        <v>187</v>
      </c>
      <c r="AI571" s="8">
        <v>15.435309427042657</v>
      </c>
      <c r="AJ571" s="8">
        <v>14.5</v>
      </c>
      <c r="AK571" s="53" t="s">
        <v>140</v>
      </c>
      <c r="AL571" s="13" t="s">
        <v>1466</v>
      </c>
      <c r="AM571" s="8">
        <v>13.960376063090942</v>
      </c>
      <c r="AN571" s="8">
        <v>5.2333333333333334</v>
      </c>
      <c r="AO571" s="53" t="s">
        <v>140</v>
      </c>
      <c r="AP571" s="56" t="s">
        <v>201</v>
      </c>
      <c r="AQ571" s="8">
        <v>13.677982237862548</v>
      </c>
      <c r="AR571" s="8">
        <v>5.2333333333333334</v>
      </c>
      <c r="AS571" s="55" t="s">
        <v>95</v>
      </c>
      <c r="AT571" s="13" t="s">
        <v>1466</v>
      </c>
      <c r="AU571" s="8">
        <v>12.72522380382402</v>
      </c>
      <c r="AV571" s="8">
        <v>5.5666666666666673</v>
      </c>
      <c r="AW571" s="58"/>
      <c r="AX571" s="55" t="s">
        <v>95</v>
      </c>
      <c r="AY571" s="8">
        <v>8.684877297215392</v>
      </c>
      <c r="AZ571" s="55" t="s">
        <v>95</v>
      </c>
      <c r="BA571" s="8">
        <v>2.8949590990717975</v>
      </c>
      <c r="BB571" s="56" t="s">
        <v>140</v>
      </c>
      <c r="BC571" s="8">
        <v>2.5</v>
      </c>
      <c r="BD571" s="53" t="s">
        <v>187</v>
      </c>
      <c r="BE571" s="8">
        <v>173.9097391873463</v>
      </c>
      <c r="BF571" s="56" t="s">
        <v>187</v>
      </c>
      <c r="BG571" s="8">
        <v>2.3187965224979505</v>
      </c>
      <c r="BH571" s="56" t="s">
        <v>140</v>
      </c>
      <c r="BI571" s="56" t="s">
        <v>187</v>
      </c>
      <c r="BJ571" s="8">
        <v>8.3249559632995105</v>
      </c>
      <c r="BK571" s="8">
        <v>31</v>
      </c>
      <c r="BL571" s="224" t="s">
        <v>95</v>
      </c>
      <c r="BM571" s="56" t="s">
        <v>187</v>
      </c>
      <c r="BN571" s="8">
        <v>7.3369014390269802</v>
      </c>
      <c r="BO571" s="8">
        <v>38.5</v>
      </c>
      <c r="BP571" s="56" t="s">
        <v>140</v>
      </c>
      <c r="BQ571" s="13" t="s">
        <v>1466</v>
      </c>
      <c r="BR571" s="8">
        <v>6.5275376251613393</v>
      </c>
      <c r="BS571" s="8">
        <v>15</v>
      </c>
      <c r="BT571" s="55" t="s">
        <v>95</v>
      </c>
      <c r="BU571" s="62" t="s">
        <v>1466</v>
      </c>
      <c r="BV571" s="8">
        <v>5.9080196736687505</v>
      </c>
      <c r="BW571" s="8">
        <v>18.5</v>
      </c>
      <c r="BX571" s="53" t="s">
        <v>140</v>
      </c>
      <c r="BY571" s="56" t="s">
        <v>201</v>
      </c>
      <c r="BZ571" s="8">
        <v>5.4115691064662483</v>
      </c>
      <c r="CA571" s="8">
        <v>17</v>
      </c>
      <c r="CB571" s="8"/>
      <c r="CC571" s="59" t="s">
        <v>5095</v>
      </c>
      <c r="CD571" s="59" t="s">
        <v>5096</v>
      </c>
      <c r="CE571" s="555">
        <v>106.73879854926581</v>
      </c>
      <c r="CF571" s="555">
        <v>96.888483529385468</v>
      </c>
      <c r="CG571" s="555" t="s">
        <v>5093</v>
      </c>
      <c r="CH571" s="555" t="s">
        <v>5094</v>
      </c>
      <c r="CI571" s="408">
        <v>214.00526921155955</v>
      </c>
      <c r="CJ571" s="408">
        <v>177.15984007139389</v>
      </c>
      <c r="CK571" s="555" t="s">
        <v>5092</v>
      </c>
      <c r="CL571" s="59"/>
      <c r="CM571" s="8">
        <v>219.48963915600675</v>
      </c>
      <c r="CN571" s="8">
        <v>177.15984007139389</v>
      </c>
    </row>
    <row r="572" spans="1:92" x14ac:dyDescent="0.45">
      <c r="A572" s="9">
        <v>539</v>
      </c>
      <c r="B572" s="9" t="s">
        <v>2411</v>
      </c>
      <c r="C572" s="56" t="s">
        <v>1798</v>
      </c>
      <c r="D572" s="63"/>
      <c r="E572" s="243" t="s">
        <v>1934</v>
      </c>
      <c r="F572" s="245" t="s">
        <v>1935</v>
      </c>
      <c r="G572" s="224"/>
      <c r="H572" s="9"/>
      <c r="I572" s="60">
        <v>194.41380245937745</v>
      </c>
      <c r="J572" s="60">
        <v>132.77040167957483</v>
      </c>
      <c r="K572" s="60">
        <v>154.89880195950397</v>
      </c>
      <c r="L572" s="47">
        <v>2788.0577069915043</v>
      </c>
      <c r="M572" s="47">
        <v>2519.1321370785568</v>
      </c>
      <c r="N572" s="47">
        <v>2322.791885419344</v>
      </c>
      <c r="O572" s="59">
        <v>18.050120155274183</v>
      </c>
      <c r="P572" s="59">
        <v>395.63866163685293</v>
      </c>
      <c r="Q572" s="59">
        <v>257.86486895643372</v>
      </c>
      <c r="R572" s="58"/>
      <c r="S572" s="52" t="s">
        <v>171</v>
      </c>
      <c r="T572" s="8">
        <v>10.720690122968872</v>
      </c>
      <c r="U572" s="52" t="s">
        <v>171</v>
      </c>
      <c r="V572" s="8">
        <v>13.400862653711089</v>
      </c>
      <c r="W572" s="53" t="s">
        <v>140</v>
      </c>
      <c r="X572" s="8">
        <v>10</v>
      </c>
      <c r="Y572" s="56" t="s">
        <v>187</v>
      </c>
      <c r="Z572" s="8">
        <v>164.30759406587705</v>
      </c>
      <c r="AA572" s="56" t="s">
        <v>187</v>
      </c>
      <c r="AB572" s="8">
        <v>46.945026875964871</v>
      </c>
      <c r="AC572" s="53" t="s">
        <v>140</v>
      </c>
      <c r="AD572" s="53" t="s">
        <v>187</v>
      </c>
      <c r="AE572" s="8">
        <v>21.91889351613256</v>
      </c>
      <c r="AF572" s="8">
        <v>13.7</v>
      </c>
      <c r="AG572" s="61" t="s">
        <v>171</v>
      </c>
      <c r="AH572" s="56" t="s">
        <v>187</v>
      </c>
      <c r="AI572" s="8">
        <v>20.97535134905872</v>
      </c>
      <c r="AJ572" s="8">
        <v>15.5</v>
      </c>
      <c r="AK572" s="53" t="s">
        <v>140</v>
      </c>
      <c r="AL572" s="13" t="s">
        <v>1466</v>
      </c>
      <c r="AM572" s="8">
        <v>17.969764330371095</v>
      </c>
      <c r="AN572" s="8">
        <v>5.2333333333333334</v>
      </c>
      <c r="AO572" s="52" t="s">
        <v>171</v>
      </c>
      <c r="AP572" s="62" t="s">
        <v>1466</v>
      </c>
      <c r="AQ572" s="8">
        <v>17.62920329615195</v>
      </c>
      <c r="AR572" s="8">
        <v>5.7095238095238097</v>
      </c>
      <c r="AS572" s="53" t="s">
        <v>140</v>
      </c>
      <c r="AT572" s="53" t="s">
        <v>201</v>
      </c>
      <c r="AU572" s="8">
        <v>17.598272988092031</v>
      </c>
      <c r="AV572" s="8">
        <v>5.2333333333333334</v>
      </c>
      <c r="AW572" s="58"/>
      <c r="AX572" s="52" t="s">
        <v>171</v>
      </c>
      <c r="AY572" s="8">
        <v>8.5821382959157209</v>
      </c>
      <c r="AZ572" s="52" t="s">
        <v>171</v>
      </c>
      <c r="BA572" s="8">
        <v>4.2910691479578604</v>
      </c>
      <c r="BB572" s="61" t="s">
        <v>171</v>
      </c>
      <c r="BC572" s="8">
        <v>3.5</v>
      </c>
      <c r="BD572" s="53" t="s">
        <v>187</v>
      </c>
      <c r="BE572" s="8">
        <v>228.46414887747162</v>
      </c>
      <c r="BF572" s="56" t="s">
        <v>187</v>
      </c>
      <c r="BG572" s="8">
        <v>3.0461886516996217</v>
      </c>
      <c r="BH572" s="61" t="s">
        <v>171</v>
      </c>
      <c r="BI572" s="56" t="s">
        <v>187</v>
      </c>
      <c r="BJ572" s="8">
        <v>14.28604722506994</v>
      </c>
      <c r="BK572" s="8">
        <v>22.428571428571427</v>
      </c>
      <c r="BL572" s="61" t="s">
        <v>171</v>
      </c>
      <c r="BM572" s="62" t="s">
        <v>1466</v>
      </c>
      <c r="BN572" s="8">
        <v>10.884734039885073</v>
      </c>
      <c r="BO572" s="8">
        <v>11</v>
      </c>
      <c r="BP572" s="56" t="s">
        <v>140</v>
      </c>
      <c r="BQ572" s="53" t="s">
        <v>187</v>
      </c>
      <c r="BR572" s="8">
        <v>10.788703497692266</v>
      </c>
      <c r="BS572" s="8">
        <v>31</v>
      </c>
      <c r="BT572" s="52" t="s">
        <v>171</v>
      </c>
      <c r="BU572" s="56" t="s">
        <v>201</v>
      </c>
      <c r="BV572" s="8">
        <v>8.9067273150334394</v>
      </c>
      <c r="BW572" s="8">
        <v>12.428571428571429</v>
      </c>
      <c r="BX572" s="53" t="s">
        <v>140</v>
      </c>
      <c r="BY572" s="62" t="s">
        <v>1466</v>
      </c>
      <c r="BZ572" s="8">
        <v>8.4187571610856828</v>
      </c>
      <c r="CA572" s="8">
        <v>15</v>
      </c>
      <c r="CB572" s="8"/>
      <c r="CC572" s="59" t="s">
        <v>5100</v>
      </c>
      <c r="CD572" s="59" t="s">
        <v>5101</v>
      </c>
      <c r="CE572" s="555">
        <v>109.83210084128798</v>
      </c>
      <c r="CF572" s="555">
        <v>98.827489595199523</v>
      </c>
      <c r="CG572" s="555" t="s">
        <v>5098</v>
      </c>
      <c r="CH572" s="555" t="s">
        <v>5099</v>
      </c>
      <c r="CI572" s="408">
        <v>227.36361724833822</v>
      </c>
      <c r="CJ572" s="408">
        <v>207.42694667299045</v>
      </c>
      <c r="CK572" s="555" t="s">
        <v>5097</v>
      </c>
      <c r="CL572" s="59" t="s">
        <v>4441</v>
      </c>
      <c r="CM572" s="8">
        <v>257.86486895643372</v>
      </c>
      <c r="CN572" s="8">
        <v>207.42694667299045</v>
      </c>
    </row>
    <row r="573" spans="1:92" x14ac:dyDescent="0.45">
      <c r="A573" s="9">
        <v>543</v>
      </c>
      <c r="B573" s="9" t="s">
        <v>2412</v>
      </c>
      <c r="C573" s="61" t="s">
        <v>1810</v>
      </c>
      <c r="D573" s="63"/>
      <c r="E573" s="243" t="s">
        <v>1905</v>
      </c>
      <c r="F573" s="61" t="s">
        <v>1906</v>
      </c>
      <c r="G573" s="56" t="s">
        <v>1865</v>
      </c>
      <c r="H573" s="9"/>
      <c r="I573" s="60">
        <v>77.449400979751985</v>
      </c>
      <c r="J573" s="60">
        <v>90.094201139711501</v>
      </c>
      <c r="K573" s="60">
        <v>92.465101169703914</v>
      </c>
      <c r="L573" s="47">
        <v>706.89580940585097</v>
      </c>
      <c r="M573" s="47">
        <v>746.66965320855456</v>
      </c>
      <c r="N573" s="47">
        <v>780.09406829173099</v>
      </c>
      <c r="O573" s="59">
        <v>7.6036240686240877</v>
      </c>
      <c r="P573" s="59">
        <v>77.452783365253879</v>
      </c>
      <c r="Q573" s="59">
        <v>41.404039646074416</v>
      </c>
      <c r="R573" s="58"/>
      <c r="S573" s="52" t="s">
        <v>3545</v>
      </c>
      <c r="T573" s="8">
        <v>3.3234820293925593</v>
      </c>
      <c r="U573" s="67" t="s">
        <v>38</v>
      </c>
      <c r="V573" s="8">
        <v>6.6469640587851186</v>
      </c>
      <c r="W573" s="67" t="s">
        <v>38</v>
      </c>
      <c r="X573" s="8">
        <v>12</v>
      </c>
      <c r="Y573" s="61" t="s">
        <v>124</v>
      </c>
      <c r="Z573" s="8">
        <v>38.175712470280949</v>
      </c>
      <c r="AA573" s="61" t="s">
        <v>124</v>
      </c>
      <c r="AB573" s="8">
        <v>16.598135856643893</v>
      </c>
      <c r="AC573" s="67" t="s">
        <v>38</v>
      </c>
      <c r="AD573" s="52" t="s">
        <v>124</v>
      </c>
      <c r="AE573" s="8">
        <v>10.186298358023549</v>
      </c>
      <c r="AF573" s="8">
        <v>6.4666666666666668</v>
      </c>
      <c r="AG573" s="61" t="s">
        <v>92</v>
      </c>
      <c r="AH573" s="61" t="s">
        <v>124</v>
      </c>
      <c r="AI573" s="8">
        <v>9.4013902117482573</v>
      </c>
      <c r="AJ573" s="8">
        <v>6.5857142857142854</v>
      </c>
      <c r="AK573" s="67" t="s">
        <v>38</v>
      </c>
      <c r="AL573" s="67" t="s">
        <v>1520</v>
      </c>
      <c r="AM573" s="8">
        <v>8.9926293423339221</v>
      </c>
      <c r="AN573" s="8">
        <v>7.0666666666666664</v>
      </c>
      <c r="AO573" s="52" t="s">
        <v>92</v>
      </c>
      <c r="AP573" s="245" t="s">
        <v>1520</v>
      </c>
      <c r="AQ573" s="8">
        <v>8.2930360746689207</v>
      </c>
      <c r="AR573" s="8">
        <v>7.1857142857142859</v>
      </c>
      <c r="AS573" s="67" t="s">
        <v>38</v>
      </c>
      <c r="AT573" s="51" t="s">
        <v>194</v>
      </c>
      <c r="AU573" s="8">
        <v>7.9922469602909096</v>
      </c>
      <c r="AV573" s="8">
        <v>7.4666666666666668</v>
      </c>
      <c r="AW573" s="58"/>
      <c r="AX573" s="52" t="s">
        <v>3545</v>
      </c>
      <c r="AY573" s="8">
        <v>2.8123159829261963</v>
      </c>
      <c r="AZ573" s="67" t="s">
        <v>38</v>
      </c>
      <c r="BA573" s="8">
        <v>2.8123159829261963</v>
      </c>
      <c r="BB573" s="61" t="s">
        <v>3530</v>
      </c>
      <c r="BC573" s="8">
        <v>3</v>
      </c>
      <c r="BD573" s="52" t="s">
        <v>124</v>
      </c>
      <c r="BE573" s="8">
        <v>49.32842621136524</v>
      </c>
      <c r="BF573" s="61" t="s">
        <v>124</v>
      </c>
      <c r="BG573" s="8">
        <v>0.98656852422730479</v>
      </c>
      <c r="BH573" s="245" t="s">
        <v>38</v>
      </c>
      <c r="BI573" s="61" t="s">
        <v>124</v>
      </c>
      <c r="BJ573" s="8">
        <v>5.4453033543472742</v>
      </c>
      <c r="BK573" s="8">
        <v>17.666666666666668</v>
      </c>
      <c r="BL573" s="245" t="s">
        <v>38</v>
      </c>
      <c r="BM573" s="245" t="s">
        <v>1520</v>
      </c>
      <c r="BN573" s="8">
        <v>5.0620875479380265</v>
      </c>
      <c r="BO573" s="8">
        <v>19.333333333333332</v>
      </c>
      <c r="BP573" s="245" t="s">
        <v>38</v>
      </c>
      <c r="BQ573" s="51" t="s">
        <v>194</v>
      </c>
      <c r="BR573" s="8">
        <v>4.6438099127616645</v>
      </c>
      <c r="BS573" s="8">
        <v>21</v>
      </c>
      <c r="BT573" s="52" t="s">
        <v>92</v>
      </c>
      <c r="BU573" s="61" t="s">
        <v>124</v>
      </c>
      <c r="BV573" s="8">
        <v>4.1187392114575587</v>
      </c>
      <c r="BW573" s="8">
        <v>17.666666666666668</v>
      </c>
      <c r="BX573" s="52" t="s">
        <v>92</v>
      </c>
      <c r="BY573" s="245" t="s">
        <v>1520</v>
      </c>
      <c r="BZ573" s="8">
        <v>3.7286618663781916</v>
      </c>
      <c r="CA573" s="8">
        <v>19.333333333333332</v>
      </c>
      <c r="CB573" s="8"/>
      <c r="CC573" s="59"/>
      <c r="CD573" s="59"/>
      <c r="CE573" s="555"/>
      <c r="CF573" s="555"/>
      <c r="CG573" s="555"/>
      <c r="CH573" s="555"/>
      <c r="CI573" s="408"/>
      <c r="CJ573" s="408"/>
      <c r="CK573" s="7"/>
      <c r="CL573" s="8"/>
      <c r="CM573" s="8"/>
      <c r="CN573" s="8"/>
    </row>
    <row r="574" spans="1:92" x14ac:dyDescent="0.45">
      <c r="A574" s="9">
        <v>544</v>
      </c>
      <c r="B574" s="9" t="s">
        <v>2413</v>
      </c>
      <c r="C574" s="61" t="s">
        <v>1810</v>
      </c>
      <c r="D574" s="63"/>
      <c r="E574" s="243" t="s">
        <v>1905</v>
      </c>
      <c r="F574" s="61" t="s">
        <v>1906</v>
      </c>
      <c r="G574" s="56" t="s">
        <v>1865</v>
      </c>
      <c r="H574" s="9"/>
      <c r="I574" s="60">
        <v>90.884501149708967</v>
      </c>
      <c r="J574" s="60">
        <v>148.57640187952424</v>
      </c>
      <c r="K574" s="60">
        <v>106.69050134965836</v>
      </c>
      <c r="L574" s="47">
        <v>1144.2676607512992</v>
      </c>
      <c r="M574" s="47">
        <v>1275.5875749288266</v>
      </c>
      <c r="N574" s="47">
        <v>1391.4141167073753</v>
      </c>
      <c r="O574" s="59">
        <v>13.711842393294717</v>
      </c>
      <c r="P574" s="59">
        <v>160.46888402692372</v>
      </c>
      <c r="Q574" s="59">
        <v>85.238672835104197</v>
      </c>
      <c r="R574" s="58"/>
      <c r="S574" s="52" t="s">
        <v>3545</v>
      </c>
      <c r="T574" s="8">
        <v>3.7265350344912691</v>
      </c>
      <c r="U574" s="67" t="s">
        <v>38</v>
      </c>
      <c r="V574" s="8">
        <v>7.4530700689825382</v>
      </c>
      <c r="W574" s="67" t="s">
        <v>38</v>
      </c>
      <c r="X574" s="8">
        <v>12</v>
      </c>
      <c r="Y574" s="61" t="s">
        <v>124</v>
      </c>
      <c r="Z574" s="8">
        <v>44.624560551860306</v>
      </c>
      <c r="AA574" s="61" t="s">
        <v>124</v>
      </c>
      <c r="AB574" s="8">
        <v>19.401982848634916</v>
      </c>
      <c r="AC574" s="67" t="s">
        <v>38</v>
      </c>
      <c r="AD574" s="52" t="s">
        <v>124</v>
      </c>
      <c r="AE574" s="8">
        <v>11.702941109168178</v>
      </c>
      <c r="AF574" s="8">
        <v>6.4666666666666668</v>
      </c>
      <c r="AG574" s="61" t="s">
        <v>92</v>
      </c>
      <c r="AH574" s="61" t="s">
        <v>124</v>
      </c>
      <c r="AI574" s="8">
        <v>10.817758689535479</v>
      </c>
      <c r="AJ574" s="8">
        <v>6.5857142857142854</v>
      </c>
      <c r="AK574" s="67" t="s">
        <v>38</v>
      </c>
      <c r="AL574" s="67" t="s">
        <v>1520</v>
      </c>
      <c r="AM574" s="8">
        <v>10.323464736527777</v>
      </c>
      <c r="AN574" s="8">
        <v>7.0666666666666664</v>
      </c>
      <c r="AO574" s="52" t="s">
        <v>92</v>
      </c>
      <c r="AP574" s="245" t="s">
        <v>1520</v>
      </c>
      <c r="AQ574" s="8">
        <v>9.5350483170208093</v>
      </c>
      <c r="AR574" s="8">
        <v>7.1857142857142859</v>
      </c>
      <c r="AS574" s="67" t="s">
        <v>38</v>
      </c>
      <c r="AT574" s="51" t="s">
        <v>194</v>
      </c>
      <c r="AU574" s="8">
        <v>9.1618204125862732</v>
      </c>
      <c r="AV574" s="8">
        <v>7.4666666666666668</v>
      </c>
      <c r="AW574" s="58"/>
      <c r="AX574" s="52" t="s">
        <v>3545</v>
      </c>
      <c r="AY574" s="8">
        <v>3.1266973269031899</v>
      </c>
      <c r="AZ574" s="67" t="s">
        <v>38</v>
      </c>
      <c r="BA574" s="8">
        <v>3.1266973269031899</v>
      </c>
      <c r="BB574" s="61" t="s">
        <v>3530</v>
      </c>
      <c r="BC574" s="8">
        <v>3</v>
      </c>
      <c r="BD574" s="52" t="s">
        <v>124</v>
      </c>
      <c r="BE574" s="8">
        <v>57.711928717418395</v>
      </c>
      <c r="BF574" s="61" t="s">
        <v>124</v>
      </c>
      <c r="BG574" s="8">
        <v>1.1542385743483679</v>
      </c>
      <c r="BH574" s="245" t="s">
        <v>38</v>
      </c>
      <c r="BI574" s="61" t="s">
        <v>124</v>
      </c>
      <c r="BJ574" s="8">
        <v>6.216427405611598</v>
      </c>
      <c r="BK574" s="8">
        <v>17.666666666666668</v>
      </c>
      <c r="BL574" s="245" t="s">
        <v>38</v>
      </c>
      <c r="BM574" s="245" t="s">
        <v>1520</v>
      </c>
      <c r="BN574" s="8">
        <v>5.7667353878864605</v>
      </c>
      <c r="BO574" s="8">
        <v>19.333333333333332</v>
      </c>
      <c r="BP574" s="245" t="s">
        <v>38</v>
      </c>
      <c r="BQ574" s="51" t="s">
        <v>194</v>
      </c>
      <c r="BR574" s="8">
        <v>5.2758993874244027</v>
      </c>
      <c r="BS574" s="8">
        <v>21</v>
      </c>
      <c r="BT574" s="52" t="s">
        <v>92</v>
      </c>
      <c r="BU574" s="61" t="s">
        <v>124</v>
      </c>
      <c r="BV574" s="8">
        <v>4.7415701759402822</v>
      </c>
      <c r="BW574" s="8">
        <v>17.666666666666668</v>
      </c>
      <c r="BX574" s="52" t="s">
        <v>92</v>
      </c>
      <c r="BY574" s="245" t="s">
        <v>1520</v>
      </c>
      <c r="BZ574" s="8">
        <v>4.2842495863375341</v>
      </c>
      <c r="CA574" s="8">
        <v>19.333333333333332</v>
      </c>
      <c r="CB574" s="8"/>
      <c r="CC574" s="59" t="s">
        <v>5763</v>
      </c>
      <c r="CD574" s="59"/>
      <c r="CE574" s="555">
        <v>85.238672835104197</v>
      </c>
      <c r="CF574" s="555">
        <v>62.590679632018194</v>
      </c>
      <c r="CG574" s="555"/>
      <c r="CH574" s="555"/>
      <c r="CI574" s="408"/>
      <c r="CJ574" s="408"/>
      <c r="CK574" s="7"/>
      <c r="CL574" s="8"/>
      <c r="CM574" s="8"/>
      <c r="CN574" s="8"/>
    </row>
    <row r="575" spans="1:92" x14ac:dyDescent="0.45">
      <c r="A575" s="9">
        <v>545</v>
      </c>
      <c r="B575" s="9" t="s">
        <v>2414</v>
      </c>
      <c r="C575" s="61" t="s">
        <v>1810</v>
      </c>
      <c r="D575" s="63"/>
      <c r="E575" s="243" t="s">
        <v>1905</v>
      </c>
      <c r="F575" s="61" t="s">
        <v>1906</v>
      </c>
      <c r="G575" s="56" t="s">
        <v>1865</v>
      </c>
      <c r="H575" s="9"/>
      <c r="I575" s="60">
        <v>172.28540217944831</v>
      </c>
      <c r="J575" s="60">
        <v>150.15700189951917</v>
      </c>
      <c r="K575" s="60">
        <v>134.35100169956979</v>
      </c>
      <c r="L575" s="47">
        <v>2447.0437251381491</v>
      </c>
      <c r="M575" s="47">
        <v>2294.5101622000557</v>
      </c>
      <c r="N575" s="47">
        <v>2179.3580659260469</v>
      </c>
      <c r="O575" s="59">
        <v>17.494166640993416</v>
      </c>
      <c r="P575" s="59">
        <v>365.48833756575686</v>
      </c>
      <c r="Q575" s="59">
        <v>216.23102786540676</v>
      </c>
      <c r="R575" s="58"/>
      <c r="S575" s="52" t="s">
        <v>171</v>
      </c>
      <c r="T575" s="8">
        <v>11.337124130766899</v>
      </c>
      <c r="U575" s="52" t="s">
        <v>171</v>
      </c>
      <c r="V575" s="8">
        <v>14.171405163458623</v>
      </c>
      <c r="W575" s="67" t="s">
        <v>38</v>
      </c>
      <c r="X575" s="8">
        <v>12</v>
      </c>
      <c r="Y575" s="245" t="s">
        <v>97</v>
      </c>
      <c r="Z575" s="8">
        <v>114.70836543843588</v>
      </c>
      <c r="AA575" s="245" t="s">
        <v>97</v>
      </c>
      <c r="AB575" s="8">
        <v>52.140166108379937</v>
      </c>
      <c r="AC575" s="67" t="s">
        <v>38</v>
      </c>
      <c r="AD575" s="52" t="s">
        <v>124</v>
      </c>
      <c r="AE575" s="8">
        <v>20.89201189551504</v>
      </c>
      <c r="AF575" s="8">
        <v>6.4666666666666668</v>
      </c>
      <c r="AG575" s="61" t="s">
        <v>171</v>
      </c>
      <c r="AH575" s="61" t="s">
        <v>124</v>
      </c>
      <c r="AI575" s="8">
        <v>20.547863776493603</v>
      </c>
      <c r="AJ575" s="8">
        <v>8.0142857142857142</v>
      </c>
      <c r="AK575" s="67" t="s">
        <v>38</v>
      </c>
      <c r="AL575" s="67" t="s">
        <v>97</v>
      </c>
      <c r="AM575" s="8">
        <v>20.52092715420136</v>
      </c>
      <c r="AN575" s="8">
        <v>10.7</v>
      </c>
      <c r="AO575" s="52" t="s">
        <v>171</v>
      </c>
      <c r="AP575" s="245" t="s">
        <v>97</v>
      </c>
      <c r="AQ575" s="8">
        <v>20.053889253516854</v>
      </c>
      <c r="AR575" s="8">
        <v>14.200000000000001</v>
      </c>
      <c r="AS575" s="52" t="s">
        <v>171</v>
      </c>
      <c r="AT575" s="67" t="s">
        <v>26</v>
      </c>
      <c r="AU575" s="8">
        <v>18.763826086568326</v>
      </c>
      <c r="AV575" s="8">
        <v>5.4095238095238098</v>
      </c>
      <c r="AW575" s="58"/>
      <c r="AX575" s="52" t="s">
        <v>171</v>
      </c>
      <c r="AY575" s="8">
        <v>9.0629568219981813</v>
      </c>
      <c r="AZ575" s="67" t="s">
        <v>38</v>
      </c>
      <c r="BA575" s="8">
        <v>5.0314784109990907</v>
      </c>
      <c r="BB575" s="61" t="s">
        <v>171</v>
      </c>
      <c r="BC575" s="8">
        <v>3.5</v>
      </c>
      <c r="BD575" s="67" t="s">
        <v>97</v>
      </c>
      <c r="BE575" s="8">
        <v>135.38261369996968</v>
      </c>
      <c r="BF575" s="245" t="s">
        <v>97</v>
      </c>
      <c r="BG575" s="8">
        <v>2.4615020672721761</v>
      </c>
      <c r="BH575" s="61" t="s">
        <v>171</v>
      </c>
      <c r="BI575" s="245" t="s">
        <v>97</v>
      </c>
      <c r="BJ575" s="8">
        <v>12.360178812903314</v>
      </c>
      <c r="BK575" s="8">
        <v>16.714285714285715</v>
      </c>
      <c r="BL575" s="245" t="s">
        <v>38</v>
      </c>
      <c r="BM575" s="245" t="s">
        <v>97</v>
      </c>
      <c r="BN575" s="8">
        <v>11.773778512152742</v>
      </c>
      <c r="BO575" s="8">
        <v>19.333333333333332</v>
      </c>
      <c r="BP575" s="61" t="s">
        <v>171</v>
      </c>
      <c r="BQ575" s="52" t="s">
        <v>124</v>
      </c>
      <c r="BR575" s="8">
        <v>11.3335558674742</v>
      </c>
      <c r="BS575" s="8">
        <v>15.285714285714286</v>
      </c>
      <c r="BT575" s="67" t="s">
        <v>38</v>
      </c>
      <c r="BU575" s="61" t="s">
        <v>124</v>
      </c>
      <c r="BV575" s="8">
        <v>10.888531951507204</v>
      </c>
      <c r="BW575" s="8">
        <v>17.666666666666668</v>
      </c>
      <c r="BX575" s="52" t="s">
        <v>171</v>
      </c>
      <c r="BY575" s="245" t="s">
        <v>26</v>
      </c>
      <c r="BZ575" s="8">
        <v>9.7079054795433866</v>
      </c>
      <c r="CA575" s="8">
        <v>11</v>
      </c>
      <c r="CB575" s="8"/>
      <c r="CC575" s="59" t="s">
        <v>5103</v>
      </c>
      <c r="CD575" s="59" t="s">
        <v>5104</v>
      </c>
      <c r="CE575" s="555">
        <v>111.38555089788572</v>
      </c>
      <c r="CF575" s="555">
        <v>100.56291826175465</v>
      </c>
      <c r="CG575" s="555" t="s">
        <v>5102</v>
      </c>
      <c r="CH575" s="555"/>
      <c r="CI575" s="408">
        <v>216.23102786540676</v>
      </c>
      <c r="CJ575" s="408">
        <v>171.14732538871684</v>
      </c>
      <c r="CK575" s="7"/>
      <c r="CL575" s="8"/>
      <c r="CM575" s="8"/>
      <c r="CN575" s="8"/>
    </row>
    <row r="576" spans="1:92" x14ac:dyDescent="0.45">
      <c r="A576" s="9">
        <v>550</v>
      </c>
      <c r="B576" s="9" t="s">
        <v>2415</v>
      </c>
      <c r="C576" s="244" t="s">
        <v>1805</v>
      </c>
      <c r="D576" s="63"/>
      <c r="E576" s="246" t="s">
        <v>1900</v>
      </c>
      <c r="F576" s="57" t="s">
        <v>1901</v>
      </c>
      <c r="G576" s="224"/>
      <c r="H576" s="9"/>
      <c r="I576" s="60">
        <v>161.22120203948373</v>
      </c>
      <c r="J576" s="60">
        <v>113.80320143963559</v>
      </c>
      <c r="K576" s="60">
        <v>147.78610186952676</v>
      </c>
      <c r="L576" s="47">
        <v>2090.8178136599458</v>
      </c>
      <c r="M576" s="47">
        <v>1944.4949469343251</v>
      </c>
      <c r="N576" s="47">
        <v>1834.844737965796</v>
      </c>
      <c r="O576" s="59">
        <v>15.019772424790512</v>
      </c>
      <c r="P576" s="59">
        <v>253.35754221633809</v>
      </c>
      <c r="Q576" s="59">
        <v>141.76648205523551</v>
      </c>
      <c r="R576" s="58"/>
      <c r="S576" s="71" t="s">
        <v>121</v>
      </c>
      <c r="T576" s="8">
        <v>5.8366360611845121</v>
      </c>
      <c r="U576" s="71" t="s">
        <v>121</v>
      </c>
      <c r="V576" s="8">
        <v>11.673272122369024</v>
      </c>
      <c r="W576" s="13" t="s">
        <v>3575</v>
      </c>
      <c r="X576" s="8">
        <v>10</v>
      </c>
      <c r="Y576" s="244" t="s">
        <v>3576</v>
      </c>
      <c r="Z576" s="8">
        <v>49.366360611845117</v>
      </c>
      <c r="AA576" s="244" t="s">
        <v>305</v>
      </c>
      <c r="AB576" s="8">
        <v>25.982295058865851</v>
      </c>
      <c r="AC576" s="71" t="s">
        <v>121</v>
      </c>
      <c r="AD576" s="71" t="s">
        <v>305</v>
      </c>
      <c r="AE576" s="8">
        <v>16.868267710778699</v>
      </c>
      <c r="AF576" s="8">
        <v>5.2333333333333334</v>
      </c>
      <c r="AG576" s="244" t="s">
        <v>121</v>
      </c>
      <c r="AH576" s="244" t="s">
        <v>178</v>
      </c>
      <c r="AI576" s="8">
        <v>15.953723075856965</v>
      </c>
      <c r="AJ576" s="8">
        <v>5.5333333333333332</v>
      </c>
      <c r="AK576" s="13" t="s">
        <v>127</v>
      </c>
      <c r="AL576" s="71" t="s">
        <v>305</v>
      </c>
      <c r="AM576" s="8">
        <v>15.841381073584538</v>
      </c>
      <c r="AN576" s="8">
        <v>5.2333333333333334</v>
      </c>
      <c r="AO576" s="13" t="s">
        <v>127</v>
      </c>
      <c r="AP576" s="244" t="s">
        <v>178</v>
      </c>
      <c r="AQ576" s="8">
        <v>14.982511015378147</v>
      </c>
      <c r="AR576" s="8">
        <v>5.5333333333333332</v>
      </c>
      <c r="AS576" s="71" t="s">
        <v>121</v>
      </c>
      <c r="AT576" s="71" t="s">
        <v>1505</v>
      </c>
      <c r="AU576" s="8">
        <v>14.063027802004047</v>
      </c>
      <c r="AV576" s="8">
        <v>5.9333333333333336</v>
      </c>
      <c r="AW576" s="58"/>
      <c r="AX576" s="71" t="s">
        <v>121</v>
      </c>
      <c r="AY576" s="8">
        <v>4.7725761277239194</v>
      </c>
      <c r="AZ576" s="71" t="s">
        <v>121</v>
      </c>
      <c r="BA576" s="8">
        <v>4.7725761277239194</v>
      </c>
      <c r="BB576" s="244" t="s">
        <v>121</v>
      </c>
      <c r="BC576" s="8">
        <v>3</v>
      </c>
      <c r="BD576" s="71" t="s">
        <v>305</v>
      </c>
      <c r="BE576" s="8">
        <v>63.876268795398659</v>
      </c>
      <c r="BF576" s="244" t="s">
        <v>305</v>
      </c>
      <c r="BG576" s="8">
        <v>1.8250362512971046</v>
      </c>
      <c r="BH576" s="244" t="s">
        <v>121</v>
      </c>
      <c r="BI576" s="244" t="s">
        <v>305</v>
      </c>
      <c r="BJ576" s="8">
        <v>9.4386571278035056</v>
      </c>
      <c r="BK576" s="8">
        <v>12.666666666666666</v>
      </c>
      <c r="BL576" s="244" t="s">
        <v>121</v>
      </c>
      <c r="BM576" s="244" t="s">
        <v>1505</v>
      </c>
      <c r="BN576" s="8">
        <v>8.0735802394823484</v>
      </c>
      <c r="BO576" s="8">
        <v>16</v>
      </c>
      <c r="BP576" s="244" t="s">
        <v>121</v>
      </c>
      <c r="BQ576" s="71" t="s">
        <v>178</v>
      </c>
      <c r="BR576" s="8">
        <v>7.9494823405440629</v>
      </c>
      <c r="BS576" s="8">
        <v>12.666666666666666</v>
      </c>
      <c r="BT576" s="13" t="s">
        <v>127</v>
      </c>
      <c r="BU576" s="244" t="s">
        <v>305</v>
      </c>
      <c r="BV576" s="8">
        <v>7.3725948103444594</v>
      </c>
      <c r="BW576" s="8">
        <v>18.5</v>
      </c>
      <c r="BX576" s="13" t="s">
        <v>127</v>
      </c>
      <c r="BY576" s="244" t="s">
        <v>1505</v>
      </c>
      <c r="BZ576" s="8">
        <v>6.4180614600290333</v>
      </c>
      <c r="CA576" s="8">
        <v>23.5</v>
      </c>
      <c r="CB576" s="8"/>
      <c r="CC576" s="59" t="s">
        <v>5105</v>
      </c>
      <c r="CD576" s="59" t="s">
        <v>5106</v>
      </c>
      <c r="CE576" s="555">
        <v>92.787082965572083</v>
      </c>
      <c r="CF576" s="555">
        <v>83.438169055652153</v>
      </c>
      <c r="CG576" s="555" t="s">
        <v>5665</v>
      </c>
      <c r="CH576" s="555"/>
      <c r="CI576" s="408">
        <v>141.76648205523551</v>
      </c>
      <c r="CJ576" s="408">
        <v>110.13679627850628</v>
      </c>
      <c r="CK576" s="7"/>
      <c r="CL576" s="8"/>
      <c r="CM576" s="8"/>
      <c r="CN576" s="8"/>
    </row>
    <row r="577" spans="1:92" x14ac:dyDescent="0.45">
      <c r="A577" s="9">
        <v>550</v>
      </c>
      <c r="B577" s="9" t="s">
        <v>2416</v>
      </c>
      <c r="C577" s="244" t="s">
        <v>1805</v>
      </c>
      <c r="D577" s="63"/>
      <c r="E577" s="246" t="s">
        <v>1900</v>
      </c>
      <c r="F577" s="57" t="s">
        <v>1901</v>
      </c>
      <c r="G577" s="224"/>
      <c r="H577" s="9"/>
      <c r="I577" s="60">
        <v>161.22120203948373</v>
      </c>
      <c r="J577" s="60">
        <v>113.80320143963559</v>
      </c>
      <c r="K577" s="60">
        <v>147.78610186952676</v>
      </c>
      <c r="L577" s="47">
        <v>2090.8178136599458</v>
      </c>
      <c r="M577" s="47">
        <v>1944.4949469343251</v>
      </c>
      <c r="N577" s="47">
        <v>1834.844737965796</v>
      </c>
      <c r="O577" s="59">
        <v>15.019772424790512</v>
      </c>
      <c r="P577" s="59">
        <v>253.35754221633809</v>
      </c>
      <c r="Q577" s="59">
        <v>141.76648205523551</v>
      </c>
      <c r="R577" s="58"/>
      <c r="S577" s="71" t="s">
        <v>121</v>
      </c>
      <c r="T577" s="8">
        <v>5.8366360611845121</v>
      </c>
      <c r="U577" s="71" t="s">
        <v>121</v>
      </c>
      <c r="V577" s="8">
        <v>11.673272122369024</v>
      </c>
      <c r="W577" s="13" t="s">
        <v>3575</v>
      </c>
      <c r="X577" s="8">
        <v>10</v>
      </c>
      <c r="Y577" s="244" t="s">
        <v>3576</v>
      </c>
      <c r="Z577" s="8">
        <v>49.366360611845117</v>
      </c>
      <c r="AA577" s="244" t="s">
        <v>305</v>
      </c>
      <c r="AB577" s="8">
        <v>25.982295058865851</v>
      </c>
      <c r="AC577" s="71" t="s">
        <v>121</v>
      </c>
      <c r="AD577" s="71" t="s">
        <v>305</v>
      </c>
      <c r="AE577" s="8">
        <v>16.868267710778699</v>
      </c>
      <c r="AF577" s="8">
        <v>5.2333333333333334</v>
      </c>
      <c r="AG577" s="244" t="s">
        <v>121</v>
      </c>
      <c r="AH577" s="244" t="s">
        <v>178</v>
      </c>
      <c r="AI577" s="8">
        <v>15.953723075856965</v>
      </c>
      <c r="AJ577" s="8">
        <v>5.5333333333333332</v>
      </c>
      <c r="AK577" s="13" t="s">
        <v>127</v>
      </c>
      <c r="AL577" s="71" t="s">
        <v>305</v>
      </c>
      <c r="AM577" s="8">
        <v>15.841381073584538</v>
      </c>
      <c r="AN577" s="8">
        <v>5.2333333333333334</v>
      </c>
      <c r="AO577" s="13" t="s">
        <v>127</v>
      </c>
      <c r="AP577" s="244" t="s">
        <v>178</v>
      </c>
      <c r="AQ577" s="8">
        <v>14.982511015378147</v>
      </c>
      <c r="AR577" s="8">
        <v>5.5333333333333332</v>
      </c>
      <c r="AS577" s="71" t="s">
        <v>121</v>
      </c>
      <c r="AT577" s="71" t="s">
        <v>1505</v>
      </c>
      <c r="AU577" s="8">
        <v>14.063027802004047</v>
      </c>
      <c r="AV577" s="8">
        <v>5.9333333333333336</v>
      </c>
      <c r="AW577" s="58"/>
      <c r="AX577" s="71" t="s">
        <v>121</v>
      </c>
      <c r="AY577" s="8">
        <v>4.7725761277239194</v>
      </c>
      <c r="AZ577" s="71" t="s">
        <v>121</v>
      </c>
      <c r="BA577" s="8">
        <v>4.7725761277239194</v>
      </c>
      <c r="BB577" s="244" t="s">
        <v>121</v>
      </c>
      <c r="BC577" s="8">
        <v>3</v>
      </c>
      <c r="BD577" s="71" t="s">
        <v>305</v>
      </c>
      <c r="BE577" s="8">
        <v>63.876268795398659</v>
      </c>
      <c r="BF577" s="244" t="s">
        <v>305</v>
      </c>
      <c r="BG577" s="8">
        <v>1.8250362512971046</v>
      </c>
      <c r="BH577" s="244" t="s">
        <v>121</v>
      </c>
      <c r="BI577" s="244" t="s">
        <v>305</v>
      </c>
      <c r="BJ577" s="8">
        <v>9.4386571278035056</v>
      </c>
      <c r="BK577" s="8">
        <v>12.666666666666666</v>
      </c>
      <c r="BL577" s="244" t="s">
        <v>121</v>
      </c>
      <c r="BM577" s="244" t="s">
        <v>1505</v>
      </c>
      <c r="BN577" s="8">
        <v>8.0735802394823484</v>
      </c>
      <c r="BO577" s="8">
        <v>16</v>
      </c>
      <c r="BP577" s="244" t="s">
        <v>121</v>
      </c>
      <c r="BQ577" s="71" t="s">
        <v>178</v>
      </c>
      <c r="BR577" s="8">
        <v>7.9494823405440629</v>
      </c>
      <c r="BS577" s="8">
        <v>12.666666666666666</v>
      </c>
      <c r="BT577" s="13" t="s">
        <v>127</v>
      </c>
      <c r="BU577" s="244" t="s">
        <v>305</v>
      </c>
      <c r="BV577" s="8">
        <v>7.3725948103444594</v>
      </c>
      <c r="BW577" s="8">
        <v>18.5</v>
      </c>
      <c r="BX577" s="13" t="s">
        <v>127</v>
      </c>
      <c r="BY577" s="244" t="s">
        <v>1505</v>
      </c>
      <c r="BZ577" s="8">
        <v>6.4180614600290333</v>
      </c>
      <c r="CA577" s="8">
        <v>23.5</v>
      </c>
      <c r="CB577" s="8"/>
      <c r="CC577" s="59" t="s">
        <v>5105</v>
      </c>
      <c r="CD577" s="59" t="s">
        <v>5106</v>
      </c>
      <c r="CE577" s="555">
        <v>92.787082965572083</v>
      </c>
      <c r="CF577" s="555">
        <v>83.438169055652153</v>
      </c>
      <c r="CG577" s="555" t="s">
        <v>5665</v>
      </c>
      <c r="CH577" s="555"/>
      <c r="CI577" s="408">
        <v>141.76648205523551</v>
      </c>
      <c r="CJ577" s="408">
        <v>110.13679627850628</v>
      </c>
      <c r="CK577" s="7"/>
      <c r="CL577" s="8"/>
      <c r="CM577" s="8"/>
      <c r="CN577" s="8"/>
    </row>
    <row r="578" spans="1:92" x14ac:dyDescent="0.45">
      <c r="A578" s="9">
        <v>554</v>
      </c>
      <c r="B578" s="9" t="s">
        <v>2823</v>
      </c>
      <c r="C578" s="73" t="s">
        <v>1802</v>
      </c>
      <c r="D578" s="63"/>
      <c r="E578" s="78" t="s">
        <v>1897</v>
      </c>
      <c r="F578" s="245" t="s">
        <v>1898</v>
      </c>
      <c r="G578" s="224"/>
      <c r="H578" s="9"/>
      <c r="I578" s="60">
        <v>132.77040167957483</v>
      </c>
      <c r="J578" s="60">
        <v>79.820301009744398</v>
      </c>
      <c r="K578" s="60">
        <v>147.78610186952676</v>
      </c>
      <c r="L578" s="47">
        <v>1442.0314981955353</v>
      </c>
      <c r="M578" s="47">
        <v>1348.6486321070201</v>
      </c>
      <c r="N578" s="47">
        <v>1278.3155497294733</v>
      </c>
      <c r="O578" s="59">
        <v>10.866237870745996</v>
      </c>
      <c r="P578" s="59">
        <v>162.19370287580657</v>
      </c>
      <c r="Q578" s="59">
        <v>86.071661608884185</v>
      </c>
      <c r="R578" s="58"/>
      <c r="S578" s="68" t="s">
        <v>1498</v>
      </c>
      <c r="T578" s="8">
        <v>10.559468920929387</v>
      </c>
      <c r="U578" s="68" t="s">
        <v>1498</v>
      </c>
      <c r="V578" s="8">
        <v>11.732743245477096</v>
      </c>
      <c r="W578" s="13" t="s">
        <v>127</v>
      </c>
      <c r="X578" s="8">
        <v>10</v>
      </c>
      <c r="Y578" s="73" t="s">
        <v>1468</v>
      </c>
      <c r="Z578" s="8">
        <v>56.763568705421427</v>
      </c>
      <c r="AA578" s="73" t="s">
        <v>13</v>
      </c>
      <c r="AB578" s="8">
        <v>20.370105706481674</v>
      </c>
      <c r="AC578" s="68" t="s">
        <v>1498</v>
      </c>
      <c r="AD578" s="68" t="s">
        <v>13</v>
      </c>
      <c r="AE578" s="8">
        <v>14.926389869714084</v>
      </c>
      <c r="AF578" s="8">
        <v>5.95</v>
      </c>
      <c r="AG578" s="73" t="s">
        <v>1498</v>
      </c>
      <c r="AH578" s="73" t="s">
        <v>1468</v>
      </c>
      <c r="AI578" s="8">
        <v>13.34587495045835</v>
      </c>
      <c r="AJ578" s="8">
        <v>7.55</v>
      </c>
      <c r="AK578" s="13" t="s">
        <v>127</v>
      </c>
      <c r="AL578" s="68" t="s">
        <v>13</v>
      </c>
      <c r="AM578" s="8">
        <v>13.302885451961837</v>
      </c>
      <c r="AN578" s="8">
        <v>5.5333333333333332</v>
      </c>
      <c r="AO578" s="13" t="s">
        <v>127</v>
      </c>
      <c r="AP578" s="73" t="s">
        <v>1468</v>
      </c>
      <c r="AQ578" s="8">
        <v>11.994201259628584</v>
      </c>
      <c r="AR578" s="8">
        <v>7.1333333333333329</v>
      </c>
      <c r="AS578" s="53"/>
      <c r="AT578" s="52"/>
      <c r="AU578" s="8"/>
      <c r="AV578" s="8"/>
      <c r="AW578" s="58"/>
      <c r="AX578" s="68" t="s">
        <v>1498</v>
      </c>
      <c r="AY578" s="8">
        <v>9.2848730648054705</v>
      </c>
      <c r="AZ578" s="68" t="s">
        <v>1498</v>
      </c>
      <c r="BA578" s="8">
        <v>4.6424365324027352</v>
      </c>
      <c r="BB578" s="73" t="s">
        <v>1498</v>
      </c>
      <c r="BC578" s="8">
        <v>2.5</v>
      </c>
      <c r="BD578" s="68" t="s">
        <v>1468</v>
      </c>
      <c r="BE578" s="8">
        <v>73.49263931704786</v>
      </c>
      <c r="BF578" s="73" t="s">
        <v>1468</v>
      </c>
      <c r="BG578" s="8">
        <v>1.4698527863409572</v>
      </c>
      <c r="BH578" s="73" t="s">
        <v>1498</v>
      </c>
      <c r="BI578" s="73" t="s">
        <v>1468</v>
      </c>
      <c r="BJ578" s="8">
        <v>7.9210176173858358</v>
      </c>
      <c r="BK578" s="8">
        <v>21</v>
      </c>
      <c r="BL578" s="73" t="s">
        <v>1498</v>
      </c>
      <c r="BM578" s="73" t="s">
        <v>13</v>
      </c>
      <c r="BN578" s="8">
        <v>7.7786756964106685</v>
      </c>
      <c r="BO578" s="8">
        <v>17</v>
      </c>
      <c r="BP578" s="62" t="s">
        <v>127</v>
      </c>
      <c r="BQ578" s="68" t="s">
        <v>1468</v>
      </c>
      <c r="BR578" s="8">
        <v>6.2776234667630995</v>
      </c>
      <c r="BS578" s="8">
        <v>26</v>
      </c>
      <c r="BT578" s="13" t="s">
        <v>127</v>
      </c>
      <c r="BU578" s="73" t="s">
        <v>13</v>
      </c>
      <c r="BV578" s="8">
        <v>6.1780456655034186</v>
      </c>
      <c r="BW578" s="8">
        <v>21</v>
      </c>
      <c r="BX578" s="65"/>
      <c r="BY578" s="76"/>
      <c r="BZ578" s="8"/>
      <c r="CA578" s="8"/>
      <c r="CB578" s="8"/>
      <c r="CC578" s="59" t="s">
        <v>5107</v>
      </c>
      <c r="CD578" s="59"/>
      <c r="CE578" s="555">
        <v>86.071661608884185</v>
      </c>
      <c r="CF578" s="555">
        <v>62.378731386914843</v>
      </c>
      <c r="CG578" s="555"/>
      <c r="CH578" s="555"/>
      <c r="CI578" s="408"/>
      <c r="CJ578" s="408"/>
      <c r="CK578" s="7"/>
      <c r="CL578" s="8"/>
      <c r="CM578" s="8"/>
      <c r="CN578" s="8"/>
    </row>
    <row r="579" spans="1:92" x14ac:dyDescent="0.45">
      <c r="A579" s="9">
        <v>554</v>
      </c>
      <c r="B579" s="9" t="s">
        <v>3935</v>
      </c>
      <c r="C579" s="247" t="s">
        <v>1799</v>
      </c>
      <c r="D579" s="63"/>
      <c r="E579" s="56" t="s">
        <v>1922</v>
      </c>
      <c r="F579" s="247" t="s">
        <v>1799</v>
      </c>
      <c r="G579" s="224"/>
      <c r="H579" s="9"/>
      <c r="I579" s="60">
        <v>132.77040167957483</v>
      </c>
      <c r="J579" s="60">
        <v>79.820301009744398</v>
      </c>
      <c r="K579" s="60">
        <v>147.78610186952676</v>
      </c>
      <c r="L579" s="47">
        <v>1442.0314981955353</v>
      </c>
      <c r="M579" s="47">
        <v>1348.6486321070201</v>
      </c>
      <c r="N579" s="47">
        <v>1278.3155497294733</v>
      </c>
      <c r="O579" s="59">
        <v>10.866237870745996</v>
      </c>
      <c r="P579" s="59">
        <v>152.73566874834518</v>
      </c>
      <c r="Q579" s="59">
        <v>92.759132032009049</v>
      </c>
      <c r="R579" s="58"/>
      <c r="S579" s="72" t="s">
        <v>1496</v>
      </c>
      <c r="T579" s="8">
        <v>10.559468920929387</v>
      </c>
      <c r="U579" s="13" t="s">
        <v>127</v>
      </c>
      <c r="V579" s="8">
        <v>8.6385200839787419</v>
      </c>
      <c r="W579" s="72" t="s">
        <v>1496</v>
      </c>
      <c r="X579" s="8">
        <v>13.333</v>
      </c>
      <c r="Y579" s="247" t="s">
        <v>189</v>
      </c>
      <c r="Z579" s="8">
        <v>72.696016906970399</v>
      </c>
      <c r="AA579" s="247" t="s">
        <v>189</v>
      </c>
      <c r="AB579" s="8">
        <v>22.029096032415275</v>
      </c>
      <c r="AC579" s="72" t="s">
        <v>1496</v>
      </c>
      <c r="AD579" s="72" t="s">
        <v>189</v>
      </c>
      <c r="AE579" s="8">
        <v>14.055984285006222</v>
      </c>
      <c r="AF579" s="8">
        <v>7.05</v>
      </c>
      <c r="AG579" s="62" t="s">
        <v>127</v>
      </c>
      <c r="AH579" s="247" t="s">
        <v>189</v>
      </c>
      <c r="AI579" s="8">
        <v>13.962484015284831</v>
      </c>
      <c r="AJ579" s="8">
        <v>8.3000000000000007</v>
      </c>
      <c r="AK579" s="13" t="s">
        <v>127</v>
      </c>
      <c r="AL579" s="72" t="s">
        <v>114</v>
      </c>
      <c r="AM579" s="8">
        <v>13.304367028751894</v>
      </c>
      <c r="AN579" s="8">
        <v>5.2333333333333334</v>
      </c>
      <c r="AO579" s="72" t="s">
        <v>1496</v>
      </c>
      <c r="AP579" s="247" t="s">
        <v>114</v>
      </c>
      <c r="AQ579" s="8">
        <v>13.279598948201837</v>
      </c>
      <c r="AR579" s="8">
        <v>4.4000000000000004</v>
      </c>
      <c r="AS579" s="72"/>
      <c r="AT579" s="72"/>
      <c r="AU579" s="8"/>
      <c r="AV579" s="8"/>
      <c r="AW579" s="58"/>
      <c r="AX579" s="72" t="s">
        <v>1496</v>
      </c>
      <c r="AY579" s="8">
        <v>9.2848730648054705</v>
      </c>
      <c r="AZ579" s="72" t="s">
        <v>1496</v>
      </c>
      <c r="BA579" s="8">
        <v>4.6424365324027352</v>
      </c>
      <c r="BB579" s="247" t="s">
        <v>1496</v>
      </c>
      <c r="BC579" s="8">
        <v>2.5</v>
      </c>
      <c r="BD579" s="72" t="s">
        <v>189</v>
      </c>
      <c r="BE579" s="8">
        <v>94.204821979061535</v>
      </c>
      <c r="BF579" s="247" t="s">
        <v>189</v>
      </c>
      <c r="BG579" s="8">
        <v>1.7128149450738461</v>
      </c>
      <c r="BH579" s="247" t="s">
        <v>1496</v>
      </c>
      <c r="BI579" s="247" t="s">
        <v>189</v>
      </c>
      <c r="BJ579" s="8">
        <v>8.5364532909531174</v>
      </c>
      <c r="BK579" s="8">
        <v>23</v>
      </c>
      <c r="BL579" s="247" t="s">
        <v>1496</v>
      </c>
      <c r="BM579" s="247" t="s">
        <v>114</v>
      </c>
      <c r="BN579" s="8">
        <v>7.7786756964106685</v>
      </c>
      <c r="BO579" s="8">
        <v>17</v>
      </c>
      <c r="BP579" s="62" t="s">
        <v>127</v>
      </c>
      <c r="BQ579" s="72" t="s">
        <v>189</v>
      </c>
      <c r="BR579" s="8">
        <v>6.7685245571836328</v>
      </c>
      <c r="BS579" s="8">
        <v>28.5</v>
      </c>
      <c r="BT579" s="13" t="s">
        <v>127</v>
      </c>
      <c r="BU579" s="247" t="s">
        <v>114</v>
      </c>
      <c r="BV579" s="8">
        <v>6.1780456655034186</v>
      </c>
      <c r="BW579" s="8">
        <v>21</v>
      </c>
      <c r="BX579" s="13"/>
      <c r="BY579" s="76"/>
      <c r="BZ579" s="8"/>
      <c r="CA579" s="8"/>
      <c r="CB579" s="8"/>
      <c r="CC579" s="59" t="s">
        <v>5107</v>
      </c>
      <c r="CD579" s="59"/>
      <c r="CE579" s="555">
        <v>92.759132032009049</v>
      </c>
      <c r="CF579" s="555">
        <v>67.192535533617175</v>
      </c>
      <c r="CG579" s="555"/>
      <c r="CH579" s="555"/>
      <c r="CI579" s="408"/>
      <c r="CJ579" s="408"/>
      <c r="CK579" s="555"/>
      <c r="CL579" s="59"/>
      <c r="CM579" s="8"/>
      <c r="CN579" s="8"/>
    </row>
    <row r="580" spans="1:92" x14ac:dyDescent="0.45">
      <c r="A580" s="9">
        <v>555</v>
      </c>
      <c r="B580" s="9" t="s">
        <v>5345</v>
      </c>
      <c r="C580" s="73" t="s">
        <v>1802</v>
      </c>
      <c r="D580" s="63"/>
      <c r="E580" s="78" t="s">
        <v>1897</v>
      </c>
      <c r="F580" s="245" t="s">
        <v>1898</v>
      </c>
      <c r="G580" s="224"/>
      <c r="H580" s="9"/>
      <c r="I580" s="60">
        <v>219.70340277929645</v>
      </c>
      <c r="J580" s="60">
        <v>101.94870128967354</v>
      </c>
      <c r="K580" s="60">
        <v>195.99440247937238</v>
      </c>
      <c r="L580" s="47">
        <v>3105.628234079556</v>
      </c>
      <c r="M580" s="47">
        <v>2681.0696693878717</v>
      </c>
      <c r="N580" s="47">
        <v>2383.6089427804054</v>
      </c>
      <c r="O580" s="59">
        <v>18.040764264452278</v>
      </c>
      <c r="P580" s="59">
        <v>494.75089783607882</v>
      </c>
      <c r="Q580" s="59">
        <v>302.44452278605598</v>
      </c>
      <c r="R580" s="58"/>
      <c r="S580" s="68" t="s">
        <v>1498</v>
      </c>
      <c r="T580" s="8">
        <v>16.818645000109345</v>
      </c>
      <c r="U580" s="68" t="s">
        <v>1498</v>
      </c>
      <c r="V580" s="8">
        <v>18.687383333454829</v>
      </c>
      <c r="W580" s="13" t="s">
        <v>127</v>
      </c>
      <c r="X580" s="8">
        <v>10</v>
      </c>
      <c r="Y580" s="73" t="s">
        <v>48</v>
      </c>
      <c r="Z580" s="8">
        <v>211.91526666812459</v>
      </c>
      <c r="AA580" s="73" t="s">
        <v>48</v>
      </c>
      <c r="AB580" s="8">
        <v>52.978816667031147</v>
      </c>
      <c r="AC580" s="68" t="s">
        <v>1498</v>
      </c>
      <c r="AD580" s="68" t="s">
        <v>48</v>
      </c>
      <c r="AE580" s="8">
        <v>27.4240542464679</v>
      </c>
      <c r="AF580" s="8">
        <v>15.700000000000001</v>
      </c>
      <c r="AG580" s="73" t="s">
        <v>1498</v>
      </c>
      <c r="AH580" s="56" t="s">
        <v>187</v>
      </c>
      <c r="AI580" s="8">
        <v>24.568076772824277</v>
      </c>
      <c r="AJ580" s="8">
        <v>15.200000000000001</v>
      </c>
      <c r="AK580" s="13" t="s">
        <v>127</v>
      </c>
      <c r="AL580" s="68" t="s">
        <v>48</v>
      </c>
      <c r="AM580" s="8">
        <v>24.411926289840917</v>
      </c>
      <c r="AN580" s="8">
        <v>14</v>
      </c>
      <c r="AO580" s="68" t="s">
        <v>1498</v>
      </c>
      <c r="AP580" s="224" t="s">
        <v>82</v>
      </c>
      <c r="AQ580" s="8">
        <v>24.330333828055405</v>
      </c>
      <c r="AR580" s="8">
        <v>8.4250000000000007</v>
      </c>
      <c r="AS580" s="68" t="s">
        <v>1498</v>
      </c>
      <c r="AT580" s="50" t="s">
        <v>40</v>
      </c>
      <c r="AU580" s="8">
        <v>23.303050133621856</v>
      </c>
      <c r="AV580" s="8">
        <v>8.3250000000000011</v>
      </c>
      <c r="AW580" s="58"/>
      <c r="AX580" s="68" t="s">
        <v>1498</v>
      </c>
      <c r="AY580" s="8">
        <v>14.709492333428098</v>
      </c>
      <c r="AZ580" s="68" t="s">
        <v>1498</v>
      </c>
      <c r="BA580" s="8">
        <v>7.3547461667140492</v>
      </c>
      <c r="BB580" s="73" t="s">
        <v>1498</v>
      </c>
      <c r="BC580" s="8">
        <v>2.5</v>
      </c>
      <c r="BD580" s="68" t="s">
        <v>48</v>
      </c>
      <c r="BE580" s="8">
        <v>223.7792504182066</v>
      </c>
      <c r="BF580" s="73" t="s">
        <v>48</v>
      </c>
      <c r="BG580" s="8">
        <v>4.068713643967393</v>
      </c>
      <c r="BH580" s="73" t="s">
        <v>1498</v>
      </c>
      <c r="BI580" s="73" t="s">
        <v>48</v>
      </c>
      <c r="BJ580" s="8">
        <v>16.76450722112677</v>
      </c>
      <c r="BK580" s="8">
        <v>23</v>
      </c>
      <c r="BL580" s="73" t="s">
        <v>1498</v>
      </c>
      <c r="BM580" s="56" t="s">
        <v>187</v>
      </c>
      <c r="BN580" s="8">
        <v>14.059780732620501</v>
      </c>
      <c r="BO580" s="8">
        <v>31</v>
      </c>
      <c r="BP580" s="73" t="s">
        <v>1498</v>
      </c>
      <c r="BQ580" s="50" t="s">
        <v>40</v>
      </c>
      <c r="BR580" s="8">
        <v>13.033221076109845</v>
      </c>
      <c r="BS580" s="8">
        <v>19</v>
      </c>
      <c r="BT580" s="13" t="s">
        <v>127</v>
      </c>
      <c r="BU580" s="73" t="s">
        <v>48</v>
      </c>
      <c r="BV580" s="8">
        <v>12.950708777494889</v>
      </c>
      <c r="BW580" s="8">
        <v>28.5</v>
      </c>
      <c r="BX580" s="68" t="s">
        <v>1498</v>
      </c>
      <c r="BY580" s="224" t="s">
        <v>82</v>
      </c>
      <c r="BZ580" s="8">
        <v>12.666561143199893</v>
      </c>
      <c r="CA580" s="8">
        <v>23</v>
      </c>
      <c r="CB580" s="8"/>
      <c r="CC580" s="59" t="s">
        <v>5117</v>
      </c>
      <c r="CD580" s="59" t="s">
        <v>5113</v>
      </c>
      <c r="CE580" s="555">
        <v>108.5133048220049</v>
      </c>
      <c r="CF580" s="555">
        <v>98.232086840475702</v>
      </c>
      <c r="CG580" s="555" t="s">
        <v>5115</v>
      </c>
      <c r="CH580" s="555" t="s">
        <v>5116</v>
      </c>
      <c r="CI580" s="408">
        <v>226.97514600380629</v>
      </c>
      <c r="CJ580" s="408">
        <v>210.51998832103908</v>
      </c>
      <c r="CK580" s="555" t="s">
        <v>5114</v>
      </c>
      <c r="CL580" s="59" t="s">
        <v>5109</v>
      </c>
      <c r="CM580" s="8">
        <v>302.44452278605598</v>
      </c>
      <c r="CN580" s="8">
        <v>241.61426195905446</v>
      </c>
    </row>
    <row r="581" spans="1:92" x14ac:dyDescent="0.45">
      <c r="A581" s="9">
        <v>555</v>
      </c>
      <c r="B581" s="9" t="s">
        <v>5408</v>
      </c>
      <c r="C581" s="247" t="s">
        <v>1799</v>
      </c>
      <c r="D581" s="63"/>
      <c r="E581" s="56" t="s">
        <v>1922</v>
      </c>
      <c r="F581" s="247" t="s">
        <v>1799</v>
      </c>
      <c r="G581" s="224"/>
      <c r="H581" s="9"/>
      <c r="I581" s="60">
        <v>219.70340277929645</v>
      </c>
      <c r="J581" s="60">
        <v>101.94870128967354</v>
      </c>
      <c r="K581" s="60">
        <v>195.99440247937238</v>
      </c>
      <c r="L581" s="47">
        <v>3105.628234079556</v>
      </c>
      <c r="M581" s="47">
        <v>2681.0696693878717</v>
      </c>
      <c r="N581" s="47">
        <v>2383.6089427804054</v>
      </c>
      <c r="O581" s="59">
        <v>18.040764264452278</v>
      </c>
      <c r="P581" s="59">
        <v>452.23986499625994</v>
      </c>
      <c r="Q581" s="59">
        <v>273.32055220774987</v>
      </c>
      <c r="R581" s="58"/>
      <c r="S581" s="72" t="s">
        <v>1496</v>
      </c>
      <c r="T581" s="8">
        <v>16.818645000109345</v>
      </c>
      <c r="U581" s="13" t="s">
        <v>127</v>
      </c>
      <c r="V581" s="8">
        <v>12.985170138964822</v>
      </c>
      <c r="W581" s="72" t="s">
        <v>1496</v>
      </c>
      <c r="X581" s="8">
        <v>13.333</v>
      </c>
      <c r="Y581" s="73" t="s">
        <v>48</v>
      </c>
      <c r="Z581" s="8">
        <v>176.76272222343715</v>
      </c>
      <c r="AA581" s="247" t="s">
        <v>306</v>
      </c>
      <c r="AB581" s="8">
        <v>44.311050926229655</v>
      </c>
      <c r="AC581" s="72" t="s">
        <v>1496</v>
      </c>
      <c r="AD581" s="72" t="s">
        <v>306</v>
      </c>
      <c r="AE581" s="8">
        <v>25.067666666836192</v>
      </c>
      <c r="AF581" s="8">
        <v>6.45</v>
      </c>
      <c r="AG581" s="62" t="s">
        <v>127</v>
      </c>
      <c r="AH581" s="247" t="s">
        <v>306</v>
      </c>
      <c r="AI581" s="8">
        <v>23.969569895538207</v>
      </c>
      <c r="AJ581" s="8">
        <v>7.7</v>
      </c>
      <c r="AK581" s="72" t="s">
        <v>1496</v>
      </c>
      <c r="AL581" s="68" t="s">
        <v>48</v>
      </c>
      <c r="AM581" s="8">
        <v>22.683125845563815</v>
      </c>
      <c r="AN581" s="8">
        <v>11.5</v>
      </c>
      <c r="AO581" s="13" t="s">
        <v>127</v>
      </c>
      <c r="AP581" s="73" t="s">
        <v>48</v>
      </c>
      <c r="AQ581" s="8">
        <v>21.901030258077526</v>
      </c>
      <c r="AR581" s="8">
        <v>14</v>
      </c>
      <c r="AS581" s="72" t="s">
        <v>1496</v>
      </c>
      <c r="AT581" s="72" t="s">
        <v>114</v>
      </c>
      <c r="AU581" s="8">
        <v>21.577749053175268</v>
      </c>
      <c r="AV581" s="8">
        <v>4.4000000000000004</v>
      </c>
      <c r="AW581" s="58"/>
      <c r="AX581" s="72" t="s">
        <v>1496</v>
      </c>
      <c r="AY581" s="8">
        <v>14.709492333428098</v>
      </c>
      <c r="AZ581" s="72" t="s">
        <v>1496</v>
      </c>
      <c r="BA581" s="8">
        <v>7.3547461667140492</v>
      </c>
      <c r="BB581" s="247" t="s">
        <v>1496</v>
      </c>
      <c r="BC581" s="8">
        <v>2.5</v>
      </c>
      <c r="BD581" s="68" t="s">
        <v>48</v>
      </c>
      <c r="BE581" s="8">
        <v>186.64937534850552</v>
      </c>
      <c r="BF581" s="247" t="s">
        <v>306</v>
      </c>
      <c r="BG581" s="8">
        <v>3.4495953055792472</v>
      </c>
      <c r="BH581" s="247" t="s">
        <v>1496</v>
      </c>
      <c r="BI581" s="73" t="s">
        <v>48</v>
      </c>
      <c r="BJ581" s="8">
        <v>15.15016482679194</v>
      </c>
      <c r="BK581" s="8">
        <v>23</v>
      </c>
      <c r="BL581" s="247" t="s">
        <v>1496</v>
      </c>
      <c r="BM581" s="247" t="s">
        <v>306</v>
      </c>
      <c r="BN581" s="8">
        <v>15.137748407995735</v>
      </c>
      <c r="BO581" s="8">
        <v>19</v>
      </c>
      <c r="BP581" s="247" t="s">
        <v>1496</v>
      </c>
      <c r="BQ581" s="53" t="s">
        <v>1732</v>
      </c>
      <c r="BR581" s="8">
        <v>14.121298158999181</v>
      </c>
      <c r="BS581" s="8">
        <v>17</v>
      </c>
      <c r="BT581" s="72" t="s">
        <v>1496</v>
      </c>
      <c r="BU581" s="247" t="s">
        <v>114</v>
      </c>
      <c r="BV581" s="8">
        <v>12.52521755645547</v>
      </c>
      <c r="BW581" s="8">
        <v>17</v>
      </c>
      <c r="BX581" s="13" t="s">
        <v>127</v>
      </c>
      <c r="BY581" s="247" t="s">
        <v>306</v>
      </c>
      <c r="BZ581" s="8">
        <v>11.66496411576521</v>
      </c>
      <c r="CA581" s="8">
        <v>23.5</v>
      </c>
      <c r="CB581" s="8"/>
      <c r="CC581" s="59" t="s">
        <v>5112</v>
      </c>
      <c r="CD581" s="59" t="s">
        <v>5113</v>
      </c>
      <c r="CE581" s="555">
        <v>98.215880821755519</v>
      </c>
      <c r="CF581" s="555">
        <v>88.887511448013115</v>
      </c>
      <c r="CG581" s="555" t="s">
        <v>5110</v>
      </c>
      <c r="CH581" s="555" t="s">
        <v>5111</v>
      </c>
      <c r="CI581" s="408">
        <v>205.21447389390346</v>
      </c>
      <c r="CJ581" s="408">
        <v>190.30403681655181</v>
      </c>
      <c r="CK581" s="555" t="s">
        <v>5108</v>
      </c>
      <c r="CL581" s="59" t="s">
        <v>5109</v>
      </c>
      <c r="CM581" s="8">
        <v>273.32055220774987</v>
      </c>
      <c r="CN581" s="8">
        <v>218.38918098034603</v>
      </c>
    </row>
    <row r="582" spans="1:92" x14ac:dyDescent="0.45">
      <c r="A582" s="9">
        <v>556</v>
      </c>
      <c r="B582" s="9" t="s">
        <v>2417</v>
      </c>
      <c r="C582" s="77" t="s">
        <v>1803</v>
      </c>
      <c r="D582" s="63"/>
      <c r="E582" s="61" t="s">
        <v>1964</v>
      </c>
      <c r="F582" s="78" t="s">
        <v>1965</v>
      </c>
      <c r="G582" s="224"/>
      <c r="H582" s="9"/>
      <c r="I582" s="60">
        <v>170.70480215945338</v>
      </c>
      <c r="J582" s="60">
        <v>114.59350144963305</v>
      </c>
      <c r="K582" s="60">
        <v>154.89880195950397</v>
      </c>
      <c r="L582" s="47">
        <v>2274.3105335433729</v>
      </c>
      <c r="M582" s="47">
        <v>2093.9639058034431</v>
      </c>
      <c r="N582" s="47">
        <v>1960.0390963804814</v>
      </c>
      <c r="O582" s="59">
        <v>15.833036169950208</v>
      </c>
      <c r="P582" s="59">
        <v>307.65724204042147</v>
      </c>
      <c r="Q582" s="59">
        <v>201.63772229507435</v>
      </c>
      <c r="R582" s="58"/>
      <c r="S582" s="52" t="s">
        <v>171</v>
      </c>
      <c r="T582" s="8">
        <v>9.535240107972669</v>
      </c>
      <c r="U582" s="52" t="s">
        <v>171</v>
      </c>
      <c r="V582" s="8">
        <v>11.919050134965836</v>
      </c>
      <c r="W582" s="70" t="s">
        <v>3536</v>
      </c>
      <c r="X582" s="8">
        <v>12.727</v>
      </c>
      <c r="Y582" s="77" t="s">
        <v>9</v>
      </c>
      <c r="Z582" s="8">
        <v>185.36118633220966</v>
      </c>
      <c r="AA582" s="77" t="s">
        <v>103</v>
      </c>
      <c r="AB582" s="8">
        <v>43.717372855861242</v>
      </c>
      <c r="AC582" s="52" t="s">
        <v>171</v>
      </c>
      <c r="AD582" s="70" t="s">
        <v>9</v>
      </c>
      <c r="AE582" s="8">
        <v>19.431348399514771</v>
      </c>
      <c r="AF582" s="8">
        <v>16.900000000000002</v>
      </c>
      <c r="AG582" s="77" t="s">
        <v>3536</v>
      </c>
      <c r="AH582" s="77" t="s">
        <v>9</v>
      </c>
      <c r="AI582" s="8">
        <v>18.8986737490102</v>
      </c>
      <c r="AJ582" s="8">
        <v>13.700000000000001</v>
      </c>
      <c r="AK582" s="52" t="s">
        <v>171</v>
      </c>
      <c r="AL582" s="70" t="s">
        <v>103</v>
      </c>
      <c r="AM582" s="8">
        <v>17.581765140056795</v>
      </c>
      <c r="AN582" s="8">
        <v>14.600000000000001</v>
      </c>
      <c r="AO582" s="70" t="s">
        <v>3536</v>
      </c>
      <c r="AP582" s="77" t="s">
        <v>103</v>
      </c>
      <c r="AQ582" s="8">
        <v>16.422439776707837</v>
      </c>
      <c r="AR582" s="8">
        <v>11.4</v>
      </c>
      <c r="AS582" s="52" t="s">
        <v>171</v>
      </c>
      <c r="AT582" s="14" t="s">
        <v>203</v>
      </c>
      <c r="AU582" s="8">
        <v>15.033314748988573</v>
      </c>
      <c r="AV582" s="8">
        <v>6.2095238095238097</v>
      </c>
      <c r="AW582" s="58"/>
      <c r="AX582" s="70" t="s">
        <v>5577</v>
      </c>
      <c r="AY582" s="8">
        <v>7.6574872842186821</v>
      </c>
      <c r="AZ582" s="52" t="s">
        <v>171</v>
      </c>
      <c r="BA582" s="8">
        <v>3.828743642109341</v>
      </c>
      <c r="BB582" s="77" t="s">
        <v>3536</v>
      </c>
      <c r="BC582" s="8">
        <v>4.3333333333333002</v>
      </c>
      <c r="BD582" s="70" t="s">
        <v>9</v>
      </c>
      <c r="BE582" s="8">
        <v>200.72461852656045</v>
      </c>
      <c r="BF582" s="77" t="s">
        <v>9</v>
      </c>
      <c r="BG582" s="8">
        <v>2.5090577315820055</v>
      </c>
      <c r="BH582" s="77" t="s">
        <v>3536</v>
      </c>
      <c r="BI582" s="77" t="s">
        <v>9</v>
      </c>
      <c r="BJ582" s="8">
        <v>12.735253057639447</v>
      </c>
      <c r="BK582" s="8">
        <v>19.461538461538463</v>
      </c>
      <c r="BL582" s="61" t="s">
        <v>171</v>
      </c>
      <c r="BM582" s="77" t="s">
        <v>9</v>
      </c>
      <c r="BN582" s="8">
        <v>12.081864146248011</v>
      </c>
      <c r="BO582" s="8">
        <v>23.857142857142858</v>
      </c>
      <c r="BP582" s="77" t="s">
        <v>3536</v>
      </c>
      <c r="BQ582" s="70" t="s">
        <v>103</v>
      </c>
      <c r="BR582" s="8">
        <v>11.609509792119026</v>
      </c>
      <c r="BS582" s="8">
        <v>16</v>
      </c>
      <c r="BT582" s="52" t="s">
        <v>171</v>
      </c>
      <c r="BU582" s="77" t="s">
        <v>103</v>
      </c>
      <c r="BV582" s="8">
        <v>11.167808140466359</v>
      </c>
      <c r="BW582" s="8">
        <v>19.571428571428573</v>
      </c>
      <c r="BX582" s="52" t="s">
        <v>171</v>
      </c>
      <c r="BY582" s="243" t="s">
        <v>203</v>
      </c>
      <c r="BZ582" s="8">
        <v>8.0286154143698223</v>
      </c>
      <c r="CA582" s="8">
        <v>13.857142857142858</v>
      </c>
      <c r="CB582" s="8"/>
      <c r="CC582" s="59" t="s">
        <v>5118</v>
      </c>
      <c r="CD582" s="59" t="s">
        <v>5119</v>
      </c>
      <c r="CE582" s="555">
        <v>114.41325241717142</v>
      </c>
      <c r="CF582" s="555">
        <v>103.73744766115112</v>
      </c>
      <c r="CG582" s="555" t="s">
        <v>5764</v>
      </c>
      <c r="CH582" s="555" t="s">
        <v>4189</v>
      </c>
      <c r="CI582" s="408">
        <v>201.63772229507435</v>
      </c>
      <c r="CJ582" s="408">
        <v>158.22787711481067</v>
      </c>
      <c r="CK582" s="7"/>
      <c r="CL582" s="8"/>
      <c r="CM582" s="8"/>
      <c r="CN582" s="8"/>
    </row>
    <row r="583" spans="1:92" x14ac:dyDescent="0.45">
      <c r="A583" s="9">
        <v>557</v>
      </c>
      <c r="B583" s="9" t="s">
        <v>2418</v>
      </c>
      <c r="C583" s="245" t="s">
        <v>1852</v>
      </c>
      <c r="D583" s="63"/>
      <c r="E583" s="54" t="s">
        <v>1998</v>
      </c>
      <c r="F583" s="62" t="s">
        <v>1999</v>
      </c>
      <c r="G583" s="224"/>
      <c r="H583" s="9"/>
      <c r="I583" s="60">
        <v>105.10990132966342</v>
      </c>
      <c r="J583" s="60">
        <v>113.01290142963811</v>
      </c>
      <c r="K583" s="60">
        <v>120.12560151961533</v>
      </c>
      <c r="L583" s="47">
        <v>1224.6879043243691</v>
      </c>
      <c r="M583" s="47">
        <v>1267.4713533668601</v>
      </c>
      <c r="N583" s="47">
        <v>1302.7717471804685</v>
      </c>
      <c r="O583" s="59">
        <v>12.184538161361017</v>
      </c>
      <c r="P583" s="59">
        <v>139.55043966244077</v>
      </c>
      <c r="Q583" s="59">
        <v>73.59122898224939</v>
      </c>
      <c r="R583" s="58"/>
      <c r="S583" s="50" t="s">
        <v>248</v>
      </c>
      <c r="T583" s="8">
        <v>11.090550527647688</v>
      </c>
      <c r="U583" s="50" t="s">
        <v>248</v>
      </c>
      <c r="V583" s="8">
        <v>9.2421254397064061</v>
      </c>
      <c r="W583" s="13" t="s">
        <v>133</v>
      </c>
      <c r="X583" s="8">
        <v>10</v>
      </c>
      <c r="Y583" s="54" t="s">
        <v>1474</v>
      </c>
      <c r="Z583" s="8">
        <v>45.14615855845863</v>
      </c>
      <c r="AA583" s="245" t="s">
        <v>26</v>
      </c>
      <c r="AB583" s="8">
        <v>18.3622958493807</v>
      </c>
      <c r="AC583" s="50" t="s">
        <v>248</v>
      </c>
      <c r="AD583" s="67" t="s">
        <v>26</v>
      </c>
      <c r="AE583" s="8">
        <v>11.453075842051689</v>
      </c>
      <c r="AF583" s="8">
        <v>6.6000000000000005</v>
      </c>
      <c r="AG583" s="54" t="s">
        <v>248</v>
      </c>
      <c r="AH583" s="54" t="s">
        <v>285</v>
      </c>
      <c r="AI583" s="8">
        <v>11.090647548933951</v>
      </c>
      <c r="AJ583" s="8">
        <v>7.1000000000000005</v>
      </c>
      <c r="AK583" s="13" t="s">
        <v>133</v>
      </c>
      <c r="AL583" s="67" t="s">
        <v>26</v>
      </c>
      <c r="AM583" s="8">
        <v>10.857700725801289</v>
      </c>
      <c r="AN583" s="8">
        <v>4.9333333333333336</v>
      </c>
      <c r="AO583" s="50" t="s">
        <v>248</v>
      </c>
      <c r="AP583" s="54" t="s">
        <v>1474</v>
      </c>
      <c r="AQ583" s="8">
        <v>10.69739246320156</v>
      </c>
      <c r="AR583" s="8">
        <v>10.7</v>
      </c>
      <c r="AS583" s="13" t="s">
        <v>133</v>
      </c>
      <c r="AT583" s="50" t="s">
        <v>285</v>
      </c>
      <c r="AU583" s="8">
        <v>10.438887230768637</v>
      </c>
      <c r="AV583" s="8">
        <v>5.4333333333333336</v>
      </c>
      <c r="AW583" s="58"/>
      <c r="AX583" s="50" t="s">
        <v>248</v>
      </c>
      <c r="AY583" s="8">
        <v>10.838286764456496</v>
      </c>
      <c r="AZ583" s="50" t="s">
        <v>248</v>
      </c>
      <c r="BA583" s="8">
        <v>3.6127622548188323</v>
      </c>
      <c r="BB583" s="54" t="s">
        <v>248</v>
      </c>
      <c r="BC583" s="8">
        <v>2.6666666666666998</v>
      </c>
      <c r="BD583" s="50" t="s">
        <v>1474</v>
      </c>
      <c r="BE583" s="8">
        <v>58.39000612599623</v>
      </c>
      <c r="BF583" s="245" t="s">
        <v>26</v>
      </c>
      <c r="BG583" s="8">
        <v>1.0826735819060531</v>
      </c>
      <c r="BH583" s="54" t="s">
        <v>248</v>
      </c>
      <c r="BI583" s="245" t="s">
        <v>26</v>
      </c>
      <c r="BJ583" s="8">
        <v>6.0397224751298433</v>
      </c>
      <c r="BK583" s="8">
        <v>14.125</v>
      </c>
      <c r="BL583" s="54" t="s">
        <v>248</v>
      </c>
      <c r="BM583" s="54" t="s">
        <v>285</v>
      </c>
      <c r="BN583" s="8">
        <v>6.0115184588032005</v>
      </c>
      <c r="BO583" s="8">
        <v>16</v>
      </c>
      <c r="BP583" s="54" t="s">
        <v>248</v>
      </c>
      <c r="BQ583" s="50" t="s">
        <v>1474</v>
      </c>
      <c r="BR583" s="8">
        <v>5.9437088025285094</v>
      </c>
      <c r="BS583" s="8">
        <v>23.5</v>
      </c>
      <c r="BT583" s="13" t="s">
        <v>133</v>
      </c>
      <c r="BU583" s="245" t="s">
        <v>26</v>
      </c>
      <c r="BV583" s="8">
        <v>4.9330988754302432</v>
      </c>
      <c r="BW583" s="8">
        <v>18.5</v>
      </c>
      <c r="BX583" s="13" t="s">
        <v>133</v>
      </c>
      <c r="BY583" s="54" t="s">
        <v>285</v>
      </c>
      <c r="BZ583" s="8">
        <v>4.9040820493874984</v>
      </c>
      <c r="CA583" s="8">
        <v>21</v>
      </c>
      <c r="CB583" s="8"/>
      <c r="CC583" s="59" t="s">
        <v>5765</v>
      </c>
      <c r="CD583" s="59"/>
      <c r="CE583" s="555">
        <v>73.59122898224939</v>
      </c>
      <c r="CF583" s="555">
        <v>53.590487408601561</v>
      </c>
      <c r="CG583" s="555"/>
      <c r="CH583" s="555"/>
      <c r="CI583" s="408"/>
      <c r="CJ583" s="408"/>
      <c r="CK583" s="555"/>
      <c r="CL583" s="59"/>
      <c r="CM583" s="8"/>
      <c r="CN583" s="8"/>
    </row>
    <row r="584" spans="1:92" x14ac:dyDescent="0.45">
      <c r="A584" s="9">
        <v>558</v>
      </c>
      <c r="B584" s="9" t="s">
        <v>2419</v>
      </c>
      <c r="C584" s="245" t="s">
        <v>1852</v>
      </c>
      <c r="D584" s="63"/>
      <c r="E584" s="54" t="s">
        <v>1998</v>
      </c>
      <c r="F584" s="62" t="s">
        <v>1999</v>
      </c>
      <c r="G584" s="224"/>
      <c r="H584" s="9"/>
      <c r="I584" s="60">
        <v>160.43090202948628</v>
      </c>
      <c r="J584" s="60">
        <v>169.9145021494559</v>
      </c>
      <c r="K584" s="60">
        <v>147.78610186952676</v>
      </c>
      <c r="L584" s="47">
        <v>2542.2604782243916</v>
      </c>
      <c r="M584" s="47">
        <v>2531.8309883513903</v>
      </c>
      <c r="N584" s="47">
        <v>2523.5182111209319</v>
      </c>
      <c r="O584" s="59">
        <v>21.349792459260552</v>
      </c>
      <c r="P584" s="59">
        <v>390.6828067823381</v>
      </c>
      <c r="Q584" s="59">
        <v>244.89433014693441</v>
      </c>
      <c r="R584" s="58"/>
      <c r="S584" s="50" t="s">
        <v>248</v>
      </c>
      <c r="T584" s="8">
        <v>16.401366594830684</v>
      </c>
      <c r="U584" s="50" t="s">
        <v>248</v>
      </c>
      <c r="V584" s="8">
        <v>13.667805495692237</v>
      </c>
      <c r="W584" s="67" t="s">
        <v>27</v>
      </c>
      <c r="X584" s="8">
        <v>15</v>
      </c>
      <c r="Y584" s="54" t="s">
        <v>40</v>
      </c>
      <c r="Z584" s="8">
        <v>78.006832974153411</v>
      </c>
      <c r="AA584" s="54" t="s">
        <v>40</v>
      </c>
      <c r="AB584" s="8">
        <v>28.891419620056816</v>
      </c>
      <c r="AC584" s="67" t="s">
        <v>27</v>
      </c>
      <c r="AD584" s="50" t="s">
        <v>40</v>
      </c>
      <c r="AE584" s="8">
        <v>18.299138388714312</v>
      </c>
      <c r="AF584" s="8">
        <v>6.0333333333333341</v>
      </c>
      <c r="AG584" s="54" t="s">
        <v>248</v>
      </c>
      <c r="AH584" s="54" t="s">
        <v>40</v>
      </c>
      <c r="AI584" s="8">
        <v>17.697585705082862</v>
      </c>
      <c r="AJ584" s="8">
        <v>10.199999999999999</v>
      </c>
      <c r="AK584" s="67" t="s">
        <v>27</v>
      </c>
      <c r="AL584" s="67" t="s">
        <v>26</v>
      </c>
      <c r="AM584" s="8">
        <v>17.245200690645039</v>
      </c>
      <c r="AN584" s="8">
        <v>3.8222222222222229</v>
      </c>
      <c r="AO584" s="50" t="s">
        <v>248</v>
      </c>
      <c r="AP584" s="245" t="s">
        <v>26</v>
      </c>
      <c r="AQ584" s="8">
        <v>17.068995610064011</v>
      </c>
      <c r="AR584" s="8">
        <v>6.6000000000000005</v>
      </c>
      <c r="AS584" s="50" t="s">
        <v>248</v>
      </c>
      <c r="AT584" s="50" t="s">
        <v>285</v>
      </c>
      <c r="AU584" s="8">
        <v>16.544830716522121</v>
      </c>
      <c r="AV584" s="8">
        <v>7.1000000000000005</v>
      </c>
      <c r="AW584" s="58"/>
      <c r="AX584" s="50" t="s">
        <v>248</v>
      </c>
      <c r="AY584" s="8">
        <v>16.016332429959917</v>
      </c>
      <c r="AZ584" s="50" t="s">
        <v>248</v>
      </c>
      <c r="BA584" s="8">
        <v>5.3387774766533056</v>
      </c>
      <c r="BB584" s="245" t="s">
        <v>27</v>
      </c>
      <c r="BC584" s="8">
        <v>4</v>
      </c>
      <c r="BD584" s="50" t="s">
        <v>40</v>
      </c>
      <c r="BE584" s="8">
        <v>101.10888286639944</v>
      </c>
      <c r="BF584" s="54" t="s">
        <v>40</v>
      </c>
      <c r="BG584" s="8">
        <v>2.2468640636977653</v>
      </c>
      <c r="BH584" s="245" t="s">
        <v>27</v>
      </c>
      <c r="BI584" s="54" t="s">
        <v>40</v>
      </c>
      <c r="BJ584" s="8">
        <v>11.470571932455043</v>
      </c>
      <c r="BK584" s="8">
        <v>12.25</v>
      </c>
      <c r="BL584" s="54" t="s">
        <v>248</v>
      </c>
      <c r="BM584" s="54" t="s">
        <v>40</v>
      </c>
      <c r="BN584" s="8">
        <v>10.696545610345396</v>
      </c>
      <c r="BO584" s="8">
        <v>17.875</v>
      </c>
      <c r="BP584" s="245" t="s">
        <v>27</v>
      </c>
      <c r="BQ584" s="67" t="s">
        <v>26</v>
      </c>
      <c r="BR584" s="8">
        <v>9.0215451014743131</v>
      </c>
      <c r="BS584" s="8">
        <v>9.75</v>
      </c>
      <c r="BT584" s="50" t="s">
        <v>248</v>
      </c>
      <c r="BU584" s="245" t="s">
        <v>26</v>
      </c>
      <c r="BV584" s="8">
        <v>9.0182443181185352</v>
      </c>
      <c r="BW584" s="8">
        <v>14.125</v>
      </c>
      <c r="BX584" s="50" t="s">
        <v>248</v>
      </c>
      <c r="BY584" s="54" t="s">
        <v>285</v>
      </c>
      <c r="BZ584" s="8">
        <v>8.9781071213312025</v>
      </c>
      <c r="CA584" s="8">
        <v>16</v>
      </c>
      <c r="CB584" s="8"/>
      <c r="CC584" s="59" t="s">
        <v>5123</v>
      </c>
      <c r="CD584" s="59" t="s">
        <v>5124</v>
      </c>
      <c r="CE584" s="555">
        <v>122.1103115890255</v>
      </c>
      <c r="CF584" s="555">
        <v>110.34125072261286</v>
      </c>
      <c r="CG584" s="555" t="s">
        <v>5121</v>
      </c>
      <c r="CH584" s="555" t="s">
        <v>5122</v>
      </c>
      <c r="CI584" s="408">
        <v>241.16044671275236</v>
      </c>
      <c r="CJ584" s="408">
        <v>197.09789688661039</v>
      </c>
      <c r="CK584" s="555" t="s">
        <v>5120</v>
      </c>
      <c r="CL584" s="59"/>
      <c r="CM584" s="8">
        <v>244.89433014693441</v>
      </c>
      <c r="CN584" s="8">
        <v>197.09789688661039</v>
      </c>
    </row>
    <row r="585" spans="1:92" x14ac:dyDescent="0.45">
      <c r="A585" s="9">
        <v>559</v>
      </c>
      <c r="B585" s="9" t="s">
        <v>2824</v>
      </c>
      <c r="C585" s="56" t="s">
        <v>2856</v>
      </c>
      <c r="D585" s="63" t="s">
        <v>1795</v>
      </c>
      <c r="E585" s="56" t="s">
        <v>2859</v>
      </c>
      <c r="F585" s="54" t="s">
        <v>2860</v>
      </c>
      <c r="G585" s="74" t="s">
        <v>1792</v>
      </c>
      <c r="H585" s="9"/>
      <c r="I585" s="60">
        <v>116.17410146962798</v>
      </c>
      <c r="J585" s="60">
        <v>116.17410146962798</v>
      </c>
      <c r="K585" s="60">
        <v>120.12560151961533</v>
      </c>
      <c r="L585" s="47">
        <v>1372.4033546587623</v>
      </c>
      <c r="M585" s="47">
        <v>1380.0753954365321</v>
      </c>
      <c r="N585" s="47">
        <v>1386.2438962311851</v>
      </c>
      <c r="O585" s="59">
        <v>12.489890383587888</v>
      </c>
      <c r="P585" s="59">
        <v>167.85231250151003</v>
      </c>
      <c r="Q585" s="59">
        <v>87.982042273307357</v>
      </c>
      <c r="R585" s="58"/>
      <c r="S585" s="53" t="s">
        <v>53</v>
      </c>
      <c r="T585" s="8">
        <v>11.455669132266518</v>
      </c>
      <c r="U585" s="65" t="s">
        <v>14</v>
      </c>
      <c r="V585" s="8">
        <v>8.8560512090863099</v>
      </c>
      <c r="W585" s="65" t="s">
        <v>14</v>
      </c>
      <c r="X585" s="8">
        <v>10</v>
      </c>
      <c r="Y585" s="74" t="s">
        <v>30</v>
      </c>
      <c r="Z585" s="8">
        <v>49.793122617243753</v>
      </c>
      <c r="AA585" s="74" t="s">
        <v>30</v>
      </c>
      <c r="AB585" s="8">
        <v>24.896561308621877</v>
      </c>
      <c r="AC585" s="65" t="s">
        <v>14</v>
      </c>
      <c r="AD585" s="65" t="s">
        <v>30</v>
      </c>
      <c r="AE585" s="8">
        <v>13.439054094667899</v>
      </c>
      <c r="AF585" s="8">
        <v>7</v>
      </c>
      <c r="AG585" s="56" t="s">
        <v>53</v>
      </c>
      <c r="AH585" s="74" t="s">
        <v>30</v>
      </c>
      <c r="AI585" s="8">
        <v>12.596643326891336</v>
      </c>
      <c r="AJ585" s="8">
        <v>8.5</v>
      </c>
      <c r="AK585" s="65" t="s">
        <v>14</v>
      </c>
      <c r="AL585" s="53" t="s">
        <v>106</v>
      </c>
      <c r="AM585" s="8">
        <v>11.838234131688868</v>
      </c>
      <c r="AN585" s="8">
        <v>4.9333333333333336</v>
      </c>
      <c r="AO585" s="53" t="s">
        <v>53</v>
      </c>
      <c r="AP585" s="56" t="s">
        <v>106</v>
      </c>
      <c r="AQ585" s="8">
        <v>11.303485639370637</v>
      </c>
      <c r="AR585" s="8">
        <v>5.9333333333333336</v>
      </c>
      <c r="AS585" s="53" t="s">
        <v>53</v>
      </c>
      <c r="AT585" s="52" t="s">
        <v>55</v>
      </c>
      <c r="AU585" s="8">
        <v>7.3574479798205674</v>
      </c>
      <c r="AV585" s="8">
        <v>9.5</v>
      </c>
      <c r="AW585" s="58"/>
      <c r="AX585" s="53" t="s">
        <v>53</v>
      </c>
      <c r="AY585" s="8">
        <v>9.1554219231678839</v>
      </c>
      <c r="AZ585" s="65" t="s">
        <v>14</v>
      </c>
      <c r="BA585" s="8">
        <v>3.2184739743892949</v>
      </c>
      <c r="BB585" s="74" t="s">
        <v>14</v>
      </c>
      <c r="BC585" s="8">
        <v>3</v>
      </c>
      <c r="BD585" s="65" t="s">
        <v>30</v>
      </c>
      <c r="BE585" s="8">
        <v>64.431059402416878</v>
      </c>
      <c r="BF585" s="74" t="s">
        <v>30</v>
      </c>
      <c r="BG585" s="8">
        <v>1.4318013200537083</v>
      </c>
      <c r="BH585" s="74" t="s">
        <v>14</v>
      </c>
      <c r="BI585" s="74" t="s">
        <v>30</v>
      </c>
      <c r="BJ585" s="8">
        <v>7.0442605636410187</v>
      </c>
      <c r="BK585" s="8">
        <v>16</v>
      </c>
      <c r="BL585" s="56" t="s">
        <v>53</v>
      </c>
      <c r="BM585" s="74" t="s">
        <v>30</v>
      </c>
      <c r="BN585" s="8">
        <v>6.0775450870385423</v>
      </c>
      <c r="BO585" s="8">
        <v>20.285714285714285</v>
      </c>
      <c r="BP585" s="74" t="s">
        <v>14</v>
      </c>
      <c r="BQ585" s="53" t="s">
        <v>106</v>
      </c>
      <c r="BR585" s="8">
        <v>5.9048828441893972</v>
      </c>
      <c r="BS585" s="8">
        <v>12.666666666666666</v>
      </c>
      <c r="BT585" s="53" t="s">
        <v>53</v>
      </c>
      <c r="BU585" s="56" t="s">
        <v>106</v>
      </c>
      <c r="BV585" s="8">
        <v>5.1889643296477095</v>
      </c>
      <c r="BW585" s="8">
        <v>16</v>
      </c>
      <c r="BX585" s="65" t="s">
        <v>14</v>
      </c>
      <c r="BY585" s="61" t="s">
        <v>55</v>
      </c>
      <c r="BZ585" s="8">
        <v>3.9477660055211259</v>
      </c>
      <c r="CA585" s="8">
        <v>17.666666666666668</v>
      </c>
      <c r="CB585" s="8"/>
      <c r="CC585" s="59" t="s">
        <v>5125</v>
      </c>
      <c r="CD585" s="59"/>
      <c r="CE585" s="555">
        <v>87.982042273307357</v>
      </c>
      <c r="CF585" s="555">
        <v>65.086804190611659</v>
      </c>
      <c r="CG585" s="555"/>
      <c r="CH585" s="555"/>
      <c r="CI585" s="408"/>
      <c r="CJ585" s="408"/>
      <c r="CK585" s="7"/>
      <c r="CL585" s="8"/>
      <c r="CM585" s="8"/>
      <c r="CN585" s="8"/>
    </row>
    <row r="586" spans="1:92" x14ac:dyDescent="0.45">
      <c r="A586" s="9">
        <v>560</v>
      </c>
      <c r="B586" s="9" t="s">
        <v>2825</v>
      </c>
      <c r="C586" s="56" t="s">
        <v>2856</v>
      </c>
      <c r="D586" s="63" t="s">
        <v>1795</v>
      </c>
      <c r="E586" s="56" t="s">
        <v>2859</v>
      </c>
      <c r="F586" s="54" t="s">
        <v>2860</v>
      </c>
      <c r="G586" s="74" t="s">
        <v>1792</v>
      </c>
      <c r="H586" s="9"/>
      <c r="I586" s="60">
        <v>140.67340177954952</v>
      </c>
      <c r="J586" s="60">
        <v>187.30110236940021</v>
      </c>
      <c r="K586" s="60">
        <v>140.67340177954952</v>
      </c>
      <c r="L586" s="47">
        <v>2283.4323594950629</v>
      </c>
      <c r="M586" s="47">
        <v>2395.0221923288882</v>
      </c>
      <c r="N586" s="47">
        <v>2488.2078416796521</v>
      </c>
      <c r="O586" s="59">
        <v>22.085513337254223</v>
      </c>
      <c r="P586" s="59">
        <v>375.48518098863792</v>
      </c>
      <c r="Q586" s="59">
        <v>224.1940654039966</v>
      </c>
      <c r="R586" s="58"/>
      <c r="S586" s="53" t="s">
        <v>5518</v>
      </c>
      <c r="T586" s="8">
        <v>11.128484928127564</v>
      </c>
      <c r="U586" s="53" t="s">
        <v>45</v>
      </c>
      <c r="V586" s="8">
        <v>12.364983253475071</v>
      </c>
      <c r="W586" s="65" t="s">
        <v>20</v>
      </c>
      <c r="X586" s="8">
        <v>12.727</v>
      </c>
      <c r="Y586" s="74" t="s">
        <v>30</v>
      </c>
      <c r="Z586" s="8">
        <v>60.082828747410794</v>
      </c>
      <c r="AA586" s="74" t="s">
        <v>30</v>
      </c>
      <c r="AB586" s="8">
        <v>30.041414373705397</v>
      </c>
      <c r="AC586" s="53" t="s">
        <v>45</v>
      </c>
      <c r="AD586" s="65" t="s">
        <v>30</v>
      </c>
      <c r="AE586" s="8">
        <v>17.00142420304368</v>
      </c>
      <c r="AF586" s="8">
        <v>7.625</v>
      </c>
      <c r="AG586" s="74" t="s">
        <v>20</v>
      </c>
      <c r="AH586" s="74" t="s">
        <v>30</v>
      </c>
      <c r="AI586" s="8">
        <v>16.838359624941319</v>
      </c>
      <c r="AJ586" s="8">
        <v>5.9285714285714288</v>
      </c>
      <c r="AK586" s="53" t="s">
        <v>45</v>
      </c>
      <c r="AL586" s="53" t="s">
        <v>44</v>
      </c>
      <c r="AM586" s="8">
        <v>15.577514388590675</v>
      </c>
      <c r="AN586" s="8">
        <v>5.75</v>
      </c>
      <c r="AO586" s="65" t="s">
        <v>20</v>
      </c>
      <c r="AP586" s="56" t="s">
        <v>44</v>
      </c>
      <c r="AQ586" s="8">
        <v>15.089347191933403</v>
      </c>
      <c r="AR586" s="8">
        <v>4.6190476190476195</v>
      </c>
      <c r="AS586" s="53" t="s">
        <v>45</v>
      </c>
      <c r="AT586" s="52" t="s">
        <v>55</v>
      </c>
      <c r="AU586" s="8">
        <v>9.8110575047828679</v>
      </c>
      <c r="AV586" s="8">
        <v>8.625</v>
      </c>
      <c r="AW586" s="58"/>
      <c r="AX586" s="53" t="s">
        <v>45</v>
      </c>
      <c r="AY586" s="8">
        <v>9.778020271043891</v>
      </c>
      <c r="AZ586" s="53" t="s">
        <v>45</v>
      </c>
      <c r="BA586" s="8">
        <v>4.8890101355219455</v>
      </c>
      <c r="BB586" s="74" t="s">
        <v>20</v>
      </c>
      <c r="BC586" s="8">
        <v>4.3333333333333002</v>
      </c>
      <c r="BD586" s="65" t="s">
        <v>30</v>
      </c>
      <c r="BE586" s="8">
        <v>77.807677371634043</v>
      </c>
      <c r="BF586" s="74" t="s">
        <v>30</v>
      </c>
      <c r="BG586" s="8">
        <v>1.7290594971474231</v>
      </c>
      <c r="BH586" s="56" t="s">
        <v>45</v>
      </c>
      <c r="BI586" s="74" t="s">
        <v>30</v>
      </c>
      <c r="BJ586" s="8">
        <v>10.151181997921787</v>
      </c>
      <c r="BK586" s="8">
        <v>13.857142857142858</v>
      </c>
      <c r="BL586" s="74" t="s">
        <v>20</v>
      </c>
      <c r="BM586" s="74" t="s">
        <v>30</v>
      </c>
      <c r="BN586" s="8">
        <v>8.8066326077996742</v>
      </c>
      <c r="BO586" s="8">
        <v>11.384615384615385</v>
      </c>
      <c r="BP586" s="56" t="s">
        <v>45</v>
      </c>
      <c r="BQ586" s="53" t="s">
        <v>44</v>
      </c>
      <c r="BR586" s="8">
        <v>6.530468366620835</v>
      </c>
      <c r="BS586" s="8">
        <v>11</v>
      </c>
      <c r="BT586" s="53" t="s">
        <v>45</v>
      </c>
      <c r="BU586" s="61" t="s">
        <v>55</v>
      </c>
      <c r="BV586" s="8">
        <v>5.8309701791736881</v>
      </c>
      <c r="BW586" s="8">
        <v>15.285714285714286</v>
      </c>
      <c r="BX586" s="65" t="s">
        <v>20</v>
      </c>
      <c r="BY586" s="56" t="s">
        <v>44</v>
      </c>
      <c r="BZ586" s="8">
        <v>4.4517360359153519</v>
      </c>
      <c r="CA586" s="8">
        <v>9.0769230769230766</v>
      </c>
      <c r="CB586" s="8"/>
      <c r="CC586" s="59" t="s">
        <v>5126</v>
      </c>
      <c r="CD586" s="59" t="s">
        <v>5127</v>
      </c>
      <c r="CE586" s="555">
        <v>129.77498139596457</v>
      </c>
      <c r="CF586" s="555">
        <v>116.90393439863202</v>
      </c>
      <c r="CG586" s="555" t="s">
        <v>5766</v>
      </c>
      <c r="CH586" s="555"/>
      <c r="CI586" s="408">
        <v>224.1940654039966</v>
      </c>
      <c r="CJ586" s="408">
        <v>178.46034017553683</v>
      </c>
      <c r="CK586" s="555"/>
      <c r="CL586" s="59"/>
      <c r="CM586" s="8"/>
      <c r="CN586" s="8"/>
    </row>
    <row r="587" spans="1:92" x14ac:dyDescent="0.45">
      <c r="A587" s="9">
        <v>561</v>
      </c>
      <c r="B587" s="9" t="s">
        <v>2420</v>
      </c>
      <c r="C587" s="243" t="s">
        <v>1844</v>
      </c>
      <c r="D587" s="63"/>
      <c r="E587" s="54" t="s">
        <v>1984</v>
      </c>
      <c r="F587" s="77" t="s">
        <v>1830</v>
      </c>
      <c r="G587" s="56" t="s">
        <v>1985</v>
      </c>
      <c r="H587" s="9"/>
      <c r="I587" s="60">
        <v>173.07570218944576</v>
      </c>
      <c r="J587" s="60">
        <v>143.83460181953942</v>
      </c>
      <c r="K587" s="60">
        <v>150.94730190951663</v>
      </c>
      <c r="L587" s="47">
        <v>2550.2365591457065</v>
      </c>
      <c r="M587" s="47">
        <v>2417.0365711474274</v>
      </c>
      <c r="N587" s="47">
        <v>2315.5034104295573</v>
      </c>
      <c r="O587" s="59">
        <v>18.86215912563798</v>
      </c>
      <c r="P587" s="59">
        <v>310.3718870169638</v>
      </c>
      <c r="Q587" s="59">
        <v>164.5188315335929</v>
      </c>
      <c r="R587" s="58"/>
      <c r="S587" s="14" t="s">
        <v>158</v>
      </c>
      <c r="T587" s="8">
        <v>15.538358983913444</v>
      </c>
      <c r="U587" s="14" t="s">
        <v>158</v>
      </c>
      <c r="V587" s="8">
        <v>12.948632486594537</v>
      </c>
      <c r="W587" s="55" t="s">
        <v>95</v>
      </c>
      <c r="X587" s="8">
        <v>9.0909999999999993</v>
      </c>
      <c r="Y587" s="224" t="s">
        <v>1502</v>
      </c>
      <c r="Z587" s="8">
        <v>73.691794919567215</v>
      </c>
      <c r="AA587" s="243" t="s">
        <v>210</v>
      </c>
      <c r="AB587" s="8">
        <v>23.44713066229647</v>
      </c>
      <c r="AC587" s="14" t="s">
        <v>158</v>
      </c>
      <c r="AD587" s="55" t="s">
        <v>1502</v>
      </c>
      <c r="AE587" s="8">
        <v>16.454738025992874</v>
      </c>
      <c r="AF587" s="8">
        <v>9.1999999999999993</v>
      </c>
      <c r="AG587" s="243" t="s">
        <v>158</v>
      </c>
      <c r="AH587" s="243" t="s">
        <v>210</v>
      </c>
      <c r="AI587" s="8">
        <v>16.206787092846863</v>
      </c>
      <c r="AJ587" s="8">
        <v>8.6999999999999993</v>
      </c>
      <c r="AK587" s="55" t="s">
        <v>95</v>
      </c>
      <c r="AL587" s="55" t="s">
        <v>1502</v>
      </c>
      <c r="AM587" s="8">
        <v>16.206787092846859</v>
      </c>
      <c r="AN587" s="8">
        <v>8.7000000000000011</v>
      </c>
      <c r="AO587" s="14" t="s">
        <v>158</v>
      </c>
      <c r="AP587" s="245" t="s">
        <v>1520</v>
      </c>
      <c r="AQ587" s="8">
        <v>16.13429025175386</v>
      </c>
      <c r="AR587" s="8">
        <v>8.9</v>
      </c>
      <c r="AS587" s="55" t="s">
        <v>95</v>
      </c>
      <c r="AT587" s="14" t="s">
        <v>210</v>
      </c>
      <c r="AU587" s="8">
        <v>15.928598241024503</v>
      </c>
      <c r="AV587" s="8">
        <v>8.2000000000000011</v>
      </c>
      <c r="AW587" s="58"/>
      <c r="AX587" s="14" t="s">
        <v>158</v>
      </c>
      <c r="AY587" s="8">
        <v>13.149914293699092</v>
      </c>
      <c r="AZ587" s="14" t="s">
        <v>158</v>
      </c>
      <c r="BA587" s="8">
        <v>4.3833047645663639</v>
      </c>
      <c r="BB587" s="243" t="s">
        <v>158</v>
      </c>
      <c r="BC587" s="8">
        <v>3</v>
      </c>
      <c r="BD587" s="55" t="s">
        <v>1502</v>
      </c>
      <c r="BE587" s="8">
        <v>95.49933339543739</v>
      </c>
      <c r="BF587" s="224" t="s">
        <v>1502</v>
      </c>
      <c r="BG587" s="8">
        <v>1.5916555565906232</v>
      </c>
      <c r="BH587" s="243" t="s">
        <v>158</v>
      </c>
      <c r="BI587" s="224" t="s">
        <v>1502</v>
      </c>
      <c r="BJ587" s="8">
        <v>8.7221632707983172</v>
      </c>
      <c r="BK587" s="8">
        <v>21</v>
      </c>
      <c r="BL587" s="243" t="s">
        <v>158</v>
      </c>
      <c r="BM587" s="245" t="s">
        <v>1520</v>
      </c>
      <c r="BN587" s="8">
        <v>8.5724995948830074</v>
      </c>
      <c r="BO587" s="8">
        <v>19.333333333333332</v>
      </c>
      <c r="BP587" s="243" t="s">
        <v>158</v>
      </c>
      <c r="BQ587" s="14" t="s">
        <v>210</v>
      </c>
      <c r="BR587" s="8">
        <v>8.3979318607781366</v>
      </c>
      <c r="BS587" s="8">
        <v>19.333333333333332</v>
      </c>
      <c r="BT587" s="14" t="s">
        <v>158</v>
      </c>
      <c r="BU587" s="54" t="s">
        <v>281</v>
      </c>
      <c r="BV587" s="8">
        <v>7.3358883974317717</v>
      </c>
      <c r="BW587" s="8">
        <v>16</v>
      </c>
      <c r="BX587" s="55" t="s">
        <v>95</v>
      </c>
      <c r="BY587" s="224" t="s">
        <v>1502</v>
      </c>
      <c r="BZ587" s="8">
        <v>6.8870506955371464</v>
      </c>
      <c r="CA587" s="8">
        <v>31</v>
      </c>
      <c r="CB587" s="8"/>
      <c r="CC587" s="59" t="s">
        <v>5131</v>
      </c>
      <c r="CD587" s="59" t="s">
        <v>5132</v>
      </c>
      <c r="CE587" s="555">
        <v>79.995808419664215</v>
      </c>
      <c r="CF587" s="555">
        <v>72.526714959416267</v>
      </c>
      <c r="CG587" s="555" t="s">
        <v>5129</v>
      </c>
      <c r="CH587" s="555" t="s">
        <v>5130</v>
      </c>
      <c r="CI587" s="408">
        <v>161.63969643850655</v>
      </c>
      <c r="CJ587" s="408">
        <v>132.07763982308123</v>
      </c>
      <c r="CK587" s="555" t="s">
        <v>5128</v>
      </c>
      <c r="CL587" s="59" t="s">
        <v>3986</v>
      </c>
      <c r="CM587" s="8">
        <v>164.5188315335929</v>
      </c>
      <c r="CN587" s="8">
        <v>132.07763982308123</v>
      </c>
    </row>
    <row r="588" spans="1:92" x14ac:dyDescent="0.45">
      <c r="A588" s="9">
        <v>562</v>
      </c>
      <c r="B588" s="9" t="s">
        <v>387</v>
      </c>
      <c r="C588" s="75" t="s">
        <v>1789</v>
      </c>
      <c r="D588" s="63"/>
      <c r="E588" s="75" t="s">
        <v>1868</v>
      </c>
      <c r="F588" s="61" t="s">
        <v>1810</v>
      </c>
      <c r="G588" s="62" t="s">
        <v>1994</v>
      </c>
      <c r="H588" s="9"/>
      <c r="I588" s="60">
        <v>86.933001099721622</v>
      </c>
      <c r="J588" s="60">
        <v>123.28680155960521</v>
      </c>
      <c r="K588" s="60">
        <v>103.52930130966848</v>
      </c>
      <c r="L588" s="47">
        <v>982.14273172546359</v>
      </c>
      <c r="M588" s="47">
        <v>1071.7899842886925</v>
      </c>
      <c r="N588" s="47">
        <v>1149.3644603748717</v>
      </c>
      <c r="O588" s="59">
        <v>11.304807056406521</v>
      </c>
      <c r="P588" s="59">
        <v>116.87963234732669</v>
      </c>
      <c r="Q588" s="59">
        <v>55.922473693761994</v>
      </c>
      <c r="R588" s="58"/>
      <c r="S588" s="55" t="s">
        <v>95</v>
      </c>
      <c r="T588" s="8">
        <v>6.2159800659832971</v>
      </c>
      <c r="U588" s="55" t="s">
        <v>95</v>
      </c>
      <c r="V588" s="8">
        <v>5.6508909690757241</v>
      </c>
      <c r="W588" s="66" t="s">
        <v>276</v>
      </c>
      <c r="X588" s="8">
        <v>12.727</v>
      </c>
      <c r="Y588" s="75" t="s">
        <v>73</v>
      </c>
      <c r="Z588" s="8">
        <v>53.159800659832975</v>
      </c>
      <c r="AA588" s="75" t="s">
        <v>73</v>
      </c>
      <c r="AB588" s="8">
        <v>17.719933553277659</v>
      </c>
      <c r="AC588" s="66" t="s">
        <v>276</v>
      </c>
      <c r="AD588" s="66" t="s">
        <v>73</v>
      </c>
      <c r="AE588" s="8">
        <v>10.338932081206119</v>
      </c>
      <c r="AF588" s="8">
        <v>6.9285714285714288</v>
      </c>
      <c r="AG588" s="224" t="s">
        <v>95</v>
      </c>
      <c r="AH588" s="75" t="s">
        <v>73</v>
      </c>
      <c r="AI588" s="8">
        <v>9.9105530576175838</v>
      </c>
      <c r="AJ588" s="8">
        <v>8.5</v>
      </c>
      <c r="AK588" s="55" t="s">
        <v>95</v>
      </c>
      <c r="AL588" s="66" t="s">
        <v>1472</v>
      </c>
      <c r="AM588" s="8">
        <v>8.0111453435520907</v>
      </c>
      <c r="AN588" s="8">
        <v>5.9666666666666668</v>
      </c>
      <c r="AO588" s="66" t="s">
        <v>276</v>
      </c>
      <c r="AP588" s="75" t="s">
        <v>1472</v>
      </c>
      <c r="AQ588" s="8">
        <v>8.0088781177887522</v>
      </c>
      <c r="AR588" s="8">
        <v>4.9190476190476193</v>
      </c>
      <c r="AS588" s="55" t="s">
        <v>95</v>
      </c>
      <c r="AT588" s="65" t="s">
        <v>160</v>
      </c>
      <c r="AU588" s="8">
        <v>7.8650706788006044</v>
      </c>
      <c r="AV588" s="8">
        <v>8.5</v>
      </c>
      <c r="AW588" s="58"/>
      <c r="AX588" s="55" t="s">
        <v>95</v>
      </c>
      <c r="AY588" s="8">
        <v>5.5205160571855245</v>
      </c>
      <c r="AZ588" s="55" t="s">
        <v>95</v>
      </c>
      <c r="BA588" s="8">
        <v>1.8401720190618416</v>
      </c>
      <c r="BB588" s="75" t="s">
        <v>276</v>
      </c>
      <c r="BC588" s="8">
        <v>3</v>
      </c>
      <c r="BD588" s="66" t="s">
        <v>73</v>
      </c>
      <c r="BE588" s="8">
        <v>68.807740857782861</v>
      </c>
      <c r="BF588" s="75" t="s">
        <v>73</v>
      </c>
      <c r="BG588" s="8">
        <v>1.2510498337778702</v>
      </c>
      <c r="BH588" s="75" t="s">
        <v>276</v>
      </c>
      <c r="BI588" s="75" t="s">
        <v>73</v>
      </c>
      <c r="BJ588" s="8">
        <v>4.9467870981548776</v>
      </c>
      <c r="BK588" s="8">
        <v>19.333333333333332</v>
      </c>
      <c r="BL588" s="224" t="s">
        <v>95</v>
      </c>
      <c r="BM588" s="75" t="s">
        <v>73</v>
      </c>
      <c r="BN588" s="8">
        <v>4.1899112765608244</v>
      </c>
      <c r="BO588" s="8">
        <v>28.5</v>
      </c>
      <c r="BP588" s="75" t="s">
        <v>276</v>
      </c>
      <c r="BQ588" s="65" t="s">
        <v>160</v>
      </c>
      <c r="BR588" s="8">
        <v>3.9960113037179523</v>
      </c>
      <c r="BS588" s="8">
        <v>17.666666666666664</v>
      </c>
      <c r="BT588" s="55" t="s">
        <v>95</v>
      </c>
      <c r="BU588" s="74" t="s">
        <v>160</v>
      </c>
      <c r="BV588" s="8">
        <v>3.5465177326308184</v>
      </c>
      <c r="BW588" s="8">
        <v>26</v>
      </c>
      <c r="BX588" s="66" t="s">
        <v>276</v>
      </c>
      <c r="BY588" s="75" t="s">
        <v>1472</v>
      </c>
      <c r="BZ588" s="8">
        <v>3.3415886625280002</v>
      </c>
      <c r="CA588" s="8">
        <v>16</v>
      </c>
      <c r="CB588" s="8"/>
      <c r="CC588" s="59"/>
      <c r="CD588" s="59"/>
      <c r="CE588" s="555"/>
      <c r="CF588" s="555"/>
      <c r="CG588" s="555"/>
      <c r="CH588" s="555"/>
      <c r="CI588" s="408"/>
      <c r="CJ588" s="408"/>
      <c r="CK588" s="7"/>
      <c r="CL588" s="8"/>
      <c r="CM588" s="8"/>
      <c r="CN588" s="8"/>
    </row>
    <row r="589" spans="1:92" x14ac:dyDescent="0.45">
      <c r="A589" s="9">
        <v>563</v>
      </c>
      <c r="B589" s="9" t="s">
        <v>385</v>
      </c>
      <c r="C589" s="75" t="s">
        <v>1789</v>
      </c>
      <c r="D589" s="63"/>
      <c r="E589" s="75" t="s">
        <v>1868</v>
      </c>
      <c r="F589" s="61" t="s">
        <v>1810</v>
      </c>
      <c r="G589" s="62" t="s">
        <v>1994</v>
      </c>
      <c r="H589" s="9"/>
      <c r="I589" s="60">
        <v>140.67340177954952</v>
      </c>
      <c r="J589" s="60">
        <v>199.15560251936228</v>
      </c>
      <c r="K589" s="60">
        <v>131.1898016595799</v>
      </c>
      <c r="L589" s="47">
        <v>2273.8315680554015</v>
      </c>
      <c r="M589" s="47">
        <v>2381.6049755703598</v>
      </c>
      <c r="N589" s="47">
        <v>2471.4901210095768</v>
      </c>
      <c r="O589" s="59">
        <v>21.756462526818076</v>
      </c>
      <c r="P589" s="59">
        <v>355.1176703149867</v>
      </c>
      <c r="Q589" s="59">
        <v>169.20922772306355</v>
      </c>
      <c r="R589" s="58"/>
      <c r="S589" s="55" t="s">
        <v>95</v>
      </c>
      <c r="T589" s="8">
        <v>9.4404041067729718</v>
      </c>
      <c r="U589" s="55" t="s">
        <v>95</v>
      </c>
      <c r="V589" s="8">
        <v>8.5821855516117918</v>
      </c>
      <c r="W589" s="66" t="s">
        <v>276</v>
      </c>
      <c r="X589" s="8">
        <v>12.727</v>
      </c>
      <c r="Y589" s="75" t="s">
        <v>73</v>
      </c>
      <c r="Z589" s="8">
        <v>85.404041067729707</v>
      </c>
      <c r="AA589" s="75" t="s">
        <v>73</v>
      </c>
      <c r="AB589" s="8">
        <v>28.468013689243236</v>
      </c>
      <c r="AC589" s="66" t="s">
        <v>276</v>
      </c>
      <c r="AD589" s="66" t="s">
        <v>73</v>
      </c>
      <c r="AE589" s="8">
        <v>16.322399373393139</v>
      </c>
      <c r="AF589" s="8">
        <v>6.9285714285714288</v>
      </c>
      <c r="AG589" s="224" t="s">
        <v>95</v>
      </c>
      <c r="AH589" s="75" t="s">
        <v>73</v>
      </c>
      <c r="AI589" s="8">
        <v>15.600713129599361</v>
      </c>
      <c r="AJ589" s="8">
        <v>8.5</v>
      </c>
      <c r="AK589" s="66" t="s">
        <v>276</v>
      </c>
      <c r="AL589" s="55" t="s">
        <v>82</v>
      </c>
      <c r="AM589" s="8">
        <v>13.671534983886209</v>
      </c>
      <c r="AN589" s="8">
        <v>6.7285714285714286</v>
      </c>
      <c r="AO589" s="55" t="s">
        <v>95</v>
      </c>
      <c r="AP589" s="224" t="s">
        <v>82</v>
      </c>
      <c r="AQ589" s="8">
        <v>13.434343534296643</v>
      </c>
      <c r="AR589" s="8">
        <v>8.3000000000000007</v>
      </c>
      <c r="AS589" s="55" t="s">
        <v>95</v>
      </c>
      <c r="AT589" s="65" t="s">
        <v>160</v>
      </c>
      <c r="AU589" s="8">
        <v>12.290750734786432</v>
      </c>
      <c r="AV589" s="8">
        <v>8.5</v>
      </c>
      <c r="AW589" s="58"/>
      <c r="AX589" s="55" t="s">
        <v>95</v>
      </c>
      <c r="AY589" s="8">
        <v>8.3150168925365762</v>
      </c>
      <c r="AZ589" s="55" t="s">
        <v>95</v>
      </c>
      <c r="BA589" s="8">
        <v>2.7716722975121919</v>
      </c>
      <c r="BB589" s="75" t="s">
        <v>276</v>
      </c>
      <c r="BC589" s="8">
        <v>3</v>
      </c>
      <c r="BD589" s="66" t="s">
        <v>73</v>
      </c>
      <c r="BE589" s="8">
        <v>110.72525338804863</v>
      </c>
      <c r="BF589" s="75" t="s">
        <v>73</v>
      </c>
      <c r="BG589" s="8">
        <v>2.0131864252372478</v>
      </c>
      <c r="BH589" s="75" t="s">
        <v>276</v>
      </c>
      <c r="BI589" s="75" t="s">
        <v>73</v>
      </c>
      <c r="BJ589" s="8">
        <v>7.7774237201699501</v>
      </c>
      <c r="BK589" s="8">
        <v>19.333333333333332</v>
      </c>
      <c r="BL589" s="224" t="s">
        <v>95</v>
      </c>
      <c r="BM589" s="75" t="s">
        <v>73</v>
      </c>
      <c r="BN589" s="8">
        <v>6.5595172480573298</v>
      </c>
      <c r="BO589" s="8">
        <v>28.5</v>
      </c>
      <c r="BP589" s="75" t="s">
        <v>276</v>
      </c>
      <c r="BQ589" s="55" t="s">
        <v>82</v>
      </c>
      <c r="BR589" s="8">
        <v>6.3585626849796668</v>
      </c>
      <c r="BS589" s="8">
        <v>19.333333333333332</v>
      </c>
      <c r="BT589" s="66" t="s">
        <v>276</v>
      </c>
      <c r="BU589" s="74" t="s">
        <v>160</v>
      </c>
      <c r="BV589" s="8">
        <v>6.2368846150843611</v>
      </c>
      <c r="BW589" s="8">
        <v>17.666666666666664</v>
      </c>
      <c r="BX589" s="55" t="s">
        <v>95</v>
      </c>
      <c r="BY589" s="224" t="s">
        <v>82</v>
      </c>
      <c r="BZ589" s="8">
        <v>5.5970150253551498</v>
      </c>
      <c r="CA589" s="8">
        <v>28.5</v>
      </c>
      <c r="CB589" s="8"/>
      <c r="CC589" s="59" t="s">
        <v>5133</v>
      </c>
      <c r="CD589" s="59" t="s">
        <v>5134</v>
      </c>
      <c r="CE589" s="555">
        <v>97.988318870959787</v>
      </c>
      <c r="CF589" s="555">
        <v>88.081634927602806</v>
      </c>
      <c r="CG589" s="555" t="s">
        <v>5767</v>
      </c>
      <c r="CH589" s="555"/>
      <c r="CI589" s="408">
        <v>169.20922772306355</v>
      </c>
      <c r="CJ589" s="408">
        <v>134.2813742182658</v>
      </c>
      <c r="CK589" s="7"/>
      <c r="CL589" s="8"/>
      <c r="CM589" s="8"/>
      <c r="CN589" s="8"/>
    </row>
    <row r="590" spans="1:92" x14ac:dyDescent="0.45">
      <c r="A590" s="9">
        <v>564</v>
      </c>
      <c r="B590" s="9" t="s">
        <v>2421</v>
      </c>
      <c r="C590" s="54" t="s">
        <v>1837</v>
      </c>
      <c r="D590" s="77" t="s">
        <v>1803</v>
      </c>
      <c r="E590" s="56" t="s">
        <v>1970</v>
      </c>
      <c r="F590" s="62" t="s">
        <v>1971</v>
      </c>
      <c r="G590" s="73" t="s">
        <v>1802</v>
      </c>
      <c r="H590" s="9"/>
      <c r="I590" s="60">
        <v>117.75470148962293</v>
      </c>
      <c r="J590" s="60">
        <v>127.23830160959255</v>
      </c>
      <c r="K590" s="60">
        <v>125.65770158959762</v>
      </c>
      <c r="L590" s="47">
        <v>1488.9555862161599</v>
      </c>
      <c r="M590" s="47">
        <v>1524.7202001007513</v>
      </c>
      <c r="N590" s="47">
        <v>1553.9494336290409</v>
      </c>
      <c r="O590" s="59">
        <v>14.109516753013533</v>
      </c>
      <c r="P590" s="59">
        <v>194.27065945354764</v>
      </c>
      <c r="Q590" s="59">
        <v>109.04467885529391</v>
      </c>
      <c r="R590" s="58"/>
      <c r="S590" s="65" t="s">
        <v>5519</v>
      </c>
      <c r="T590" s="8">
        <v>4.5326410446886882</v>
      </c>
      <c r="U590" s="65" t="s">
        <v>5519</v>
      </c>
      <c r="V590" s="8">
        <v>9.0652820893773765</v>
      </c>
      <c r="W590" s="71" t="s">
        <v>121</v>
      </c>
      <c r="X590" s="8">
        <v>10</v>
      </c>
      <c r="Y590" s="54" t="s">
        <v>281</v>
      </c>
      <c r="Z590" s="8">
        <v>50.456974625641628</v>
      </c>
      <c r="AA590" s="244" t="s">
        <v>218</v>
      </c>
      <c r="AB590" s="8">
        <v>27.602549165266435</v>
      </c>
      <c r="AC590" s="71" t="s">
        <v>121</v>
      </c>
      <c r="AD590" s="71" t="s">
        <v>218</v>
      </c>
      <c r="AE590" s="8">
        <v>13.768767765349228</v>
      </c>
      <c r="AF590" s="8">
        <v>6.7</v>
      </c>
      <c r="AG590" s="74" t="s">
        <v>66</v>
      </c>
      <c r="AH590" s="244" t="s">
        <v>218</v>
      </c>
      <c r="AI590" s="8">
        <v>13.029225992397677</v>
      </c>
      <c r="AJ590" s="8">
        <v>7.95</v>
      </c>
      <c r="AK590" s="71" t="s">
        <v>121</v>
      </c>
      <c r="AL590" s="50" t="s">
        <v>281</v>
      </c>
      <c r="AM590" s="8">
        <v>11.806036330277983</v>
      </c>
      <c r="AN590" s="8">
        <v>6.8333333333333339</v>
      </c>
      <c r="AO590" s="71" t="s">
        <v>121</v>
      </c>
      <c r="AP590" s="62" t="s">
        <v>1466</v>
      </c>
      <c r="AQ590" s="8">
        <v>11.590372421082227</v>
      </c>
      <c r="AR590" s="8">
        <v>5.2333333333333334</v>
      </c>
      <c r="AS590" s="65" t="s">
        <v>66</v>
      </c>
      <c r="AT590" s="50" t="s">
        <v>281</v>
      </c>
      <c r="AU590" s="8">
        <v>11.508128260614875</v>
      </c>
      <c r="AV590" s="8">
        <v>7.666666666666667</v>
      </c>
      <c r="AW590" s="58"/>
      <c r="AX590" s="65" t="s">
        <v>66</v>
      </c>
      <c r="AY590" s="8">
        <v>4.0616222387301963</v>
      </c>
      <c r="AZ590" s="65" t="s">
        <v>66</v>
      </c>
      <c r="BA590" s="8">
        <v>4.0616222387301963</v>
      </c>
      <c r="BB590" s="244" t="s">
        <v>121</v>
      </c>
      <c r="BC590" s="8">
        <v>3</v>
      </c>
      <c r="BD590" s="71" t="s">
        <v>218</v>
      </c>
      <c r="BE590" s="8">
        <v>60.70163365523883</v>
      </c>
      <c r="BF590" s="244" t="s">
        <v>218</v>
      </c>
      <c r="BG590" s="8">
        <v>1.5175408413809708</v>
      </c>
      <c r="BH590" s="244" t="s">
        <v>121</v>
      </c>
      <c r="BI590" s="244" t="s">
        <v>218</v>
      </c>
      <c r="BJ590" s="8">
        <v>7.7284488734884542</v>
      </c>
      <c r="BK590" s="8">
        <v>14.333333333333334</v>
      </c>
      <c r="BL590" s="244" t="s">
        <v>121</v>
      </c>
      <c r="BM590" s="62" t="s">
        <v>1466</v>
      </c>
      <c r="BN590" s="8">
        <v>7.1635289806015798</v>
      </c>
      <c r="BO590" s="8">
        <v>12.666666666666666</v>
      </c>
      <c r="BP590" s="74" t="s">
        <v>66</v>
      </c>
      <c r="BQ590" s="71" t="s">
        <v>218</v>
      </c>
      <c r="BR590" s="8">
        <v>6.758765639516322</v>
      </c>
      <c r="BS590" s="8">
        <v>21</v>
      </c>
      <c r="BT590" s="65" t="s">
        <v>66</v>
      </c>
      <c r="BU590" s="62" t="s">
        <v>1466</v>
      </c>
      <c r="BV590" s="8">
        <v>6.3785255545260204</v>
      </c>
      <c r="BW590" s="8">
        <v>18.5</v>
      </c>
      <c r="BX590" s="71" t="s">
        <v>121</v>
      </c>
      <c r="BY590" s="54" t="s">
        <v>281</v>
      </c>
      <c r="BZ590" s="8">
        <v>6.166487527857206</v>
      </c>
      <c r="CA590" s="8">
        <v>16</v>
      </c>
      <c r="CB590" s="8"/>
      <c r="CC590" s="59" t="s">
        <v>5135</v>
      </c>
      <c r="CD590" s="59"/>
      <c r="CE590" s="555">
        <v>109.04467885529391</v>
      </c>
      <c r="CF590" s="555">
        <v>82.424268938154441</v>
      </c>
      <c r="CG590" s="555"/>
      <c r="CH590" s="555"/>
      <c r="CI590" s="408"/>
      <c r="CJ590" s="408"/>
      <c r="CK590" s="555"/>
      <c r="CL590" s="59"/>
      <c r="CM590" s="8"/>
      <c r="CN590" s="8"/>
    </row>
    <row r="591" spans="1:92" x14ac:dyDescent="0.45">
      <c r="A591" s="9">
        <v>565</v>
      </c>
      <c r="B591" s="9" t="s">
        <v>2826</v>
      </c>
      <c r="C591" s="54" t="s">
        <v>1837</v>
      </c>
      <c r="D591" s="77" t="s">
        <v>1803</v>
      </c>
      <c r="E591" s="56" t="s">
        <v>1970</v>
      </c>
      <c r="F591" s="62" t="s">
        <v>1971</v>
      </c>
      <c r="G591" s="73" t="s">
        <v>1802</v>
      </c>
      <c r="H591" s="9"/>
      <c r="I591" s="60">
        <v>163.59210206947614</v>
      </c>
      <c r="J591" s="60">
        <v>167.54360211946349</v>
      </c>
      <c r="K591" s="60">
        <v>153.31820193950904</v>
      </c>
      <c r="L591" s="47">
        <v>2621.9422132601835</v>
      </c>
      <c r="M591" s="47">
        <v>2604.0896557947162</v>
      </c>
      <c r="N591" s="47">
        <v>2589.8951702264176</v>
      </c>
      <c r="O591" s="59">
        <v>21.955643521786875</v>
      </c>
      <c r="P591" s="59">
        <v>421.57073806556537</v>
      </c>
      <c r="Q591" s="59">
        <v>227.18770364676914</v>
      </c>
      <c r="R591" s="58"/>
      <c r="S591" s="50" t="s">
        <v>41</v>
      </c>
      <c r="T591" s="8">
        <v>12.778631349002282</v>
      </c>
      <c r="U591" s="50" t="s">
        <v>41</v>
      </c>
      <c r="V591" s="8">
        <v>14.198479276669202</v>
      </c>
      <c r="W591" s="71" t="s">
        <v>121</v>
      </c>
      <c r="X591" s="8">
        <v>10</v>
      </c>
      <c r="Y591" s="54" t="s">
        <v>281</v>
      </c>
      <c r="Z591" s="8">
        <v>69.708682869179981</v>
      </c>
      <c r="AA591" s="244" t="s">
        <v>218</v>
      </c>
      <c r="AB591" s="8">
        <v>38.118188121820999</v>
      </c>
      <c r="AC591" s="50" t="s">
        <v>41</v>
      </c>
      <c r="AD591" s="71" t="s">
        <v>218</v>
      </c>
      <c r="AE591" s="8">
        <v>19.201019439363513</v>
      </c>
      <c r="AF591" s="8">
        <v>8.1285714285714299</v>
      </c>
      <c r="AG591" s="244" t="s">
        <v>121</v>
      </c>
      <c r="AH591" s="244" t="s">
        <v>218</v>
      </c>
      <c r="AI591" s="8">
        <v>18.489335884766945</v>
      </c>
      <c r="AJ591" s="8">
        <v>6.7</v>
      </c>
      <c r="AK591" s="50" t="s">
        <v>41</v>
      </c>
      <c r="AL591" s="50" t="s">
        <v>281</v>
      </c>
      <c r="AM591" s="8">
        <v>16.769085474941946</v>
      </c>
      <c r="AN591" s="8">
        <v>7.7857142857142856</v>
      </c>
      <c r="AO591" s="50" t="s">
        <v>41</v>
      </c>
      <c r="AP591" s="62" t="s">
        <v>1466</v>
      </c>
      <c r="AQ591" s="8">
        <v>16.610636418514073</v>
      </c>
      <c r="AR591" s="8">
        <v>6.1857142857142859</v>
      </c>
      <c r="AS591" s="71" t="s">
        <v>121</v>
      </c>
      <c r="AT591" s="50" t="s">
        <v>281</v>
      </c>
      <c r="AU591" s="8">
        <v>15.964941943864664</v>
      </c>
      <c r="AV591" s="8">
        <v>6.8333333333333339</v>
      </c>
      <c r="AW591" s="58"/>
      <c r="AX591" s="50" t="s">
        <v>41</v>
      </c>
      <c r="AY591" s="8">
        <v>11.208147169135312</v>
      </c>
      <c r="AZ591" s="50" t="s">
        <v>41</v>
      </c>
      <c r="BA591" s="8">
        <v>5.6040735845676561</v>
      </c>
      <c r="BB591" s="244" t="s">
        <v>121</v>
      </c>
      <c r="BC591" s="8">
        <v>3</v>
      </c>
      <c r="BD591" s="71" t="s">
        <v>218</v>
      </c>
      <c r="BE591" s="8">
        <v>83.941195749224406</v>
      </c>
      <c r="BF591" s="244" t="s">
        <v>218</v>
      </c>
      <c r="BG591" s="8">
        <v>2.0985298937306101</v>
      </c>
      <c r="BH591" s="244" t="s">
        <v>121</v>
      </c>
      <c r="BI591" s="244" t="s">
        <v>218</v>
      </c>
      <c r="BJ591" s="8">
        <v>10.347576622900066</v>
      </c>
      <c r="BK591" s="8">
        <v>14.333333333333334</v>
      </c>
      <c r="BL591" s="54" t="s">
        <v>41</v>
      </c>
      <c r="BM591" s="244" t="s">
        <v>218</v>
      </c>
      <c r="BN591" s="8">
        <v>10.212139594253347</v>
      </c>
      <c r="BO591" s="8">
        <v>17</v>
      </c>
      <c r="BP591" s="244" t="s">
        <v>121</v>
      </c>
      <c r="BQ591" s="13" t="s">
        <v>1466</v>
      </c>
      <c r="BR591" s="8">
        <v>9.562755026741792</v>
      </c>
      <c r="BS591" s="8">
        <v>12.666666666666666</v>
      </c>
      <c r="BT591" s="50" t="s">
        <v>41</v>
      </c>
      <c r="BU591" s="62" t="s">
        <v>1466</v>
      </c>
      <c r="BV591" s="8">
        <v>9.5505299994028601</v>
      </c>
      <c r="BW591" s="8">
        <v>15</v>
      </c>
      <c r="BX591" s="50" t="s">
        <v>41</v>
      </c>
      <c r="BY591" s="54" t="s">
        <v>281</v>
      </c>
      <c r="BZ591" s="8">
        <v>8.3839027551896805</v>
      </c>
      <c r="CA591" s="8">
        <v>19</v>
      </c>
      <c r="CB591" s="8"/>
      <c r="CC591" s="59" t="s">
        <v>5138</v>
      </c>
      <c r="CD591" s="59" t="s">
        <v>5139</v>
      </c>
      <c r="CE591" s="555">
        <v>108.61648166577956</v>
      </c>
      <c r="CF591" s="555">
        <v>97.974852988584757</v>
      </c>
      <c r="CG591" s="555" t="s">
        <v>5137</v>
      </c>
      <c r="CH591" s="555" t="s">
        <v>4455</v>
      </c>
      <c r="CI591" s="408">
        <v>217.27311137019998</v>
      </c>
      <c r="CJ591" s="408">
        <v>183.68448843648451</v>
      </c>
      <c r="CK591" s="555" t="s">
        <v>5136</v>
      </c>
      <c r="CL591" s="59"/>
      <c r="CM591" s="8">
        <v>227.18770364676914</v>
      </c>
      <c r="CN591" s="8">
        <v>183.68448843648451</v>
      </c>
    </row>
    <row r="592" spans="1:92" x14ac:dyDescent="0.45">
      <c r="A592" s="9">
        <v>566</v>
      </c>
      <c r="B592" s="9" t="s">
        <v>2422</v>
      </c>
      <c r="C592" s="243" t="s">
        <v>1838</v>
      </c>
      <c r="D592" s="63"/>
      <c r="E592" s="54" t="s">
        <v>1972</v>
      </c>
      <c r="F592" s="62" t="s">
        <v>1973</v>
      </c>
      <c r="G592" s="224"/>
      <c r="H592" s="9"/>
      <c r="I592" s="60">
        <v>180.188402279423</v>
      </c>
      <c r="J592" s="60">
        <v>82.191201039736811</v>
      </c>
      <c r="K592" s="60">
        <v>127.23830160959255</v>
      </c>
      <c r="L592" s="47">
        <v>1842.6736669742106</v>
      </c>
      <c r="M592" s="47">
        <v>1525.6210877994763</v>
      </c>
      <c r="N592" s="47">
        <v>1311.7325211521238</v>
      </c>
      <c r="O592" s="59">
        <v>9.6455067478073993</v>
      </c>
      <c r="P592" s="59">
        <v>169.17376453691006</v>
      </c>
      <c r="Q592" s="59">
        <v>93.683794785528448</v>
      </c>
      <c r="R592" s="58"/>
      <c r="S592" s="14" t="s">
        <v>1491</v>
      </c>
      <c r="T592" s="8">
        <v>9.6490433094123045</v>
      </c>
      <c r="U592" s="14" t="s">
        <v>1491</v>
      </c>
      <c r="V592" s="8">
        <v>12.061304136765379</v>
      </c>
      <c r="W592" s="13" t="s">
        <v>290</v>
      </c>
      <c r="X592" s="8">
        <v>12.5</v>
      </c>
      <c r="Y592" s="54" t="s">
        <v>281</v>
      </c>
      <c r="Z592" s="8">
        <v>76.679128957357662</v>
      </c>
      <c r="AA592" s="76" t="s">
        <v>261</v>
      </c>
      <c r="AB592" s="8">
        <v>27.086529746973973</v>
      </c>
      <c r="AC592" s="14" t="s">
        <v>1491</v>
      </c>
      <c r="AD592" s="64" t="s">
        <v>261</v>
      </c>
      <c r="AE592" s="8">
        <v>17.539126658676214</v>
      </c>
      <c r="AF592" s="8">
        <v>4.6629629629629639</v>
      </c>
      <c r="AG592" s="243" t="s">
        <v>1491</v>
      </c>
      <c r="AH592" s="54" t="s">
        <v>281</v>
      </c>
      <c r="AI592" s="8">
        <v>17.393930159254367</v>
      </c>
      <c r="AJ592" s="8">
        <v>6.4629629629629637</v>
      </c>
      <c r="AK592" s="13" t="s">
        <v>290</v>
      </c>
      <c r="AL592" s="50" t="s">
        <v>281</v>
      </c>
      <c r="AM592" s="8">
        <v>16.870959339667145</v>
      </c>
      <c r="AN592" s="8">
        <v>6.166666666666667</v>
      </c>
      <c r="AO592" s="13" t="s">
        <v>290</v>
      </c>
      <c r="AP592" s="76" t="s">
        <v>261</v>
      </c>
      <c r="AQ592" s="8">
        <v>16.810432261170718</v>
      </c>
      <c r="AR592" s="8">
        <v>4.3666666666666671</v>
      </c>
      <c r="AS592" s="14" t="s">
        <v>1491</v>
      </c>
      <c r="AT592" s="65" t="s">
        <v>91</v>
      </c>
      <c r="AU592" s="8">
        <v>16.194018825010684</v>
      </c>
      <c r="AV592" s="8">
        <v>6.1629629629629639</v>
      </c>
      <c r="AW592" s="58"/>
      <c r="AX592" s="14" t="s">
        <v>1491</v>
      </c>
      <c r="AY592" s="8">
        <v>8.0273476888974979</v>
      </c>
      <c r="AZ592" s="14" t="s">
        <v>1491</v>
      </c>
      <c r="BA592" s="8">
        <v>4.013673844448749</v>
      </c>
      <c r="BB592" s="243" t="s">
        <v>3600</v>
      </c>
      <c r="BC592" s="8">
        <v>3.5</v>
      </c>
      <c r="BD592" s="65" t="s">
        <v>91</v>
      </c>
      <c r="BE592" s="8">
        <v>82.985723037137475</v>
      </c>
      <c r="BF592" s="74" t="s">
        <v>91</v>
      </c>
      <c r="BG592" s="8">
        <v>1.8441271786030551</v>
      </c>
      <c r="BH592" s="243" t="s">
        <v>1491</v>
      </c>
      <c r="BI592" s="74" t="s">
        <v>91</v>
      </c>
      <c r="BJ592" s="8">
        <v>9.7126877037149448</v>
      </c>
      <c r="BK592" s="8">
        <v>13.857142857142858</v>
      </c>
      <c r="BL592" s="62" t="s">
        <v>290</v>
      </c>
      <c r="BM592" s="74" t="s">
        <v>91</v>
      </c>
      <c r="BN592" s="8">
        <v>9.1693360782847275</v>
      </c>
      <c r="BO592" s="8">
        <v>13.857142857142858</v>
      </c>
      <c r="BP592" s="243" t="s">
        <v>1491</v>
      </c>
      <c r="BQ592" s="64" t="s">
        <v>261</v>
      </c>
      <c r="BR592" s="8">
        <v>9.0634517441181792</v>
      </c>
      <c r="BS592" s="8">
        <v>11</v>
      </c>
      <c r="BT592" s="13" t="s">
        <v>290</v>
      </c>
      <c r="BU592" s="76" t="s">
        <v>261</v>
      </c>
      <c r="BV592" s="8">
        <v>8.531076919201702</v>
      </c>
      <c r="BW592" s="8">
        <v>11</v>
      </c>
      <c r="BX592" s="14" t="s">
        <v>1491</v>
      </c>
      <c r="BY592" s="54" t="s">
        <v>281</v>
      </c>
      <c r="BZ592" s="8">
        <v>8.3603458804219564</v>
      </c>
      <c r="CA592" s="8">
        <v>13.857142857142858</v>
      </c>
      <c r="CB592" s="8"/>
      <c r="CC592" s="59" t="s">
        <v>5140</v>
      </c>
      <c r="CD592" s="59" t="s">
        <v>5141</v>
      </c>
      <c r="CE592" s="555">
        <v>71.803191013919644</v>
      </c>
      <c r="CF592" s="555">
        <v>65.015191310543756</v>
      </c>
      <c r="CG592" s="555"/>
      <c r="CH592" s="555"/>
      <c r="CI592" s="408"/>
      <c r="CJ592" s="408"/>
      <c r="CK592" s="555"/>
      <c r="CL592" s="59"/>
      <c r="CM592" s="8"/>
      <c r="CN592" s="8"/>
    </row>
    <row r="593" spans="1:92" x14ac:dyDescent="0.45">
      <c r="A593" s="9">
        <v>567</v>
      </c>
      <c r="B593" s="9" t="s">
        <v>2423</v>
      </c>
      <c r="C593" s="243" t="s">
        <v>1838</v>
      </c>
      <c r="D593" s="63"/>
      <c r="E593" s="54" t="s">
        <v>1972</v>
      </c>
      <c r="F593" s="62" t="s">
        <v>1973</v>
      </c>
      <c r="G593" s="224"/>
      <c r="H593" s="9"/>
      <c r="I593" s="60">
        <v>242.62210306922307</v>
      </c>
      <c r="J593" s="60">
        <v>121.70620153961028</v>
      </c>
      <c r="K593" s="60">
        <v>154.89880195950397</v>
      </c>
      <c r="L593" s="47">
        <v>3331.2770007537874</v>
      </c>
      <c r="M593" s="47">
        <v>2755.4598460303696</v>
      </c>
      <c r="N593" s="47">
        <v>2367.3406680044486</v>
      </c>
      <c r="O593" s="59">
        <v>16.709148091875043</v>
      </c>
      <c r="P593" s="59">
        <v>388.76776585760388</v>
      </c>
      <c r="Q593" s="59">
        <v>215.41936530385411</v>
      </c>
      <c r="R593" s="58"/>
      <c r="S593" s="51" t="s">
        <v>185</v>
      </c>
      <c r="T593" s="8">
        <v>14.344215668807269</v>
      </c>
      <c r="U593" s="51" t="s">
        <v>185</v>
      </c>
      <c r="V593" s="8">
        <v>17.930269586009086</v>
      </c>
      <c r="W593" s="14" t="s">
        <v>1491</v>
      </c>
      <c r="X593" s="8">
        <v>11.25</v>
      </c>
      <c r="Y593" s="54" t="s">
        <v>281</v>
      </c>
      <c r="Z593" s="8">
        <v>102.90128328907369</v>
      </c>
      <c r="AA593" s="76" t="s">
        <v>261</v>
      </c>
      <c r="AB593" s="8">
        <v>36.267956333709279</v>
      </c>
      <c r="AC593" s="14" t="s">
        <v>1491</v>
      </c>
      <c r="AD593" s="64" t="s">
        <v>261</v>
      </c>
      <c r="AE593" s="8">
        <v>23.266761639789721</v>
      </c>
      <c r="AF593" s="8">
        <v>4.6629629629629639</v>
      </c>
      <c r="AG593" s="243" t="s">
        <v>1491</v>
      </c>
      <c r="AH593" s="54" t="s">
        <v>281</v>
      </c>
      <c r="AI593" s="8">
        <v>23.168600249497192</v>
      </c>
      <c r="AJ593" s="8">
        <v>6.4629629629629637</v>
      </c>
      <c r="AK593" s="51" t="s">
        <v>185</v>
      </c>
      <c r="AL593" s="64" t="s">
        <v>261</v>
      </c>
      <c r="AM593" s="8">
        <v>23.003806787452358</v>
      </c>
      <c r="AN593" s="8">
        <v>6.1444444444444448</v>
      </c>
      <c r="AO593" s="51" t="s">
        <v>185</v>
      </c>
      <c r="AP593" s="54" t="s">
        <v>281</v>
      </c>
      <c r="AQ593" s="8">
        <v>22.983529133454915</v>
      </c>
      <c r="AR593" s="8">
        <v>7.9444444444444455</v>
      </c>
      <c r="AS593" s="51" t="s">
        <v>185</v>
      </c>
      <c r="AT593" s="65" t="s">
        <v>91</v>
      </c>
      <c r="AU593" s="8">
        <v>21.663814071343253</v>
      </c>
      <c r="AV593" s="8">
        <v>7.6444444444444457</v>
      </c>
      <c r="AW593" s="58"/>
      <c r="AX593" s="51" t="s">
        <v>185</v>
      </c>
      <c r="AY593" s="8">
        <v>12.03930568964965</v>
      </c>
      <c r="AZ593" s="51" t="s">
        <v>185</v>
      </c>
      <c r="BA593" s="8">
        <v>6.019652844824825</v>
      </c>
      <c r="BB593" s="243" t="s">
        <v>1491</v>
      </c>
      <c r="BC593" s="8">
        <v>3.5</v>
      </c>
      <c r="BD593" s="65" t="s">
        <v>91</v>
      </c>
      <c r="BE593" s="8">
        <v>111.3930568964965</v>
      </c>
      <c r="BF593" s="74" t="s">
        <v>91</v>
      </c>
      <c r="BG593" s="8">
        <v>2.4754012643665888</v>
      </c>
      <c r="BH593" s="243" t="s">
        <v>1491</v>
      </c>
      <c r="BI593" s="74" t="s">
        <v>91</v>
      </c>
      <c r="BJ593" s="8">
        <v>12.892300919195485</v>
      </c>
      <c r="BK593" s="8">
        <v>13.857142857142858</v>
      </c>
      <c r="BL593" s="243" t="s">
        <v>1491</v>
      </c>
      <c r="BM593" s="76" t="s">
        <v>261</v>
      </c>
      <c r="BN593" s="8">
        <v>12.014863054181456</v>
      </c>
      <c r="BO593" s="8">
        <v>11</v>
      </c>
      <c r="BP593" s="57" t="s">
        <v>185</v>
      </c>
      <c r="BQ593" s="65" t="s">
        <v>91</v>
      </c>
      <c r="BR593" s="8">
        <v>11.565621479123333</v>
      </c>
      <c r="BS593" s="8">
        <v>19</v>
      </c>
      <c r="BT593" s="14" t="s">
        <v>1491</v>
      </c>
      <c r="BU593" s="54" t="s">
        <v>281</v>
      </c>
      <c r="BV593" s="8">
        <v>11.071384516779046</v>
      </c>
      <c r="BW593" s="8">
        <v>13.857142857142858</v>
      </c>
      <c r="BX593" s="51" t="s">
        <v>185</v>
      </c>
      <c r="BY593" s="76" t="s">
        <v>261</v>
      </c>
      <c r="BZ593" s="8">
        <v>10.941821555003004</v>
      </c>
      <c r="CA593" s="8">
        <v>15</v>
      </c>
      <c r="CB593" s="8"/>
      <c r="CC593" s="59" t="s">
        <v>5146</v>
      </c>
      <c r="CD593" s="59" t="s">
        <v>5147</v>
      </c>
      <c r="CE593" s="555">
        <v>70.57522197503738</v>
      </c>
      <c r="CF593" s="555">
        <v>63.654042233670651</v>
      </c>
      <c r="CG593" s="555" t="s">
        <v>5144</v>
      </c>
      <c r="CH593" s="555" t="s">
        <v>5145</v>
      </c>
      <c r="CI593" s="408">
        <v>146.60849479086977</v>
      </c>
      <c r="CJ593" s="408">
        <v>134.24902233165986</v>
      </c>
      <c r="CK593" s="555" t="s">
        <v>5142</v>
      </c>
      <c r="CL593" s="59" t="s">
        <v>5143</v>
      </c>
      <c r="CM593" s="8">
        <v>215.41936530385411</v>
      </c>
      <c r="CN593" s="8">
        <v>173.93198935811944</v>
      </c>
    </row>
    <row r="594" spans="1:92" x14ac:dyDescent="0.45">
      <c r="A594" s="9">
        <v>568</v>
      </c>
      <c r="B594" s="9" t="s">
        <v>2424</v>
      </c>
      <c r="C594" s="61" t="s">
        <v>1801</v>
      </c>
      <c r="D594" s="63"/>
      <c r="E594" s="78" t="s">
        <v>1876</v>
      </c>
      <c r="F594" s="56" t="s">
        <v>1909</v>
      </c>
      <c r="G594" s="224"/>
      <c r="H594" s="9"/>
      <c r="I594" s="60">
        <v>87.723301109719088</v>
      </c>
      <c r="J594" s="60">
        <v>108.27110136965329</v>
      </c>
      <c r="K594" s="60">
        <v>120.12560151961533</v>
      </c>
      <c r="L594" s="47">
        <v>1000.4353551709446</v>
      </c>
      <c r="M594" s="47">
        <v>1091.8812228318955</v>
      </c>
      <c r="N594" s="47">
        <v>1171.0204798340567</v>
      </c>
      <c r="O594" s="59">
        <v>11.723243661502693</v>
      </c>
      <c r="P594" s="59">
        <v>122.18576182296107</v>
      </c>
      <c r="Q594" s="59">
        <v>50.738850895404603</v>
      </c>
      <c r="R594" s="58"/>
      <c r="S594" s="13" t="s">
        <v>173</v>
      </c>
      <c r="T594" s="8">
        <v>4.5089320443887635</v>
      </c>
      <c r="U594" s="13" t="s">
        <v>287</v>
      </c>
      <c r="V594" s="8">
        <v>6.7838592314002799</v>
      </c>
      <c r="W594" s="13" t="s">
        <v>287</v>
      </c>
      <c r="X594" s="8">
        <v>10</v>
      </c>
      <c r="Y594" s="61" t="s">
        <v>250</v>
      </c>
      <c r="Z594" s="8">
        <v>69.424174865580881</v>
      </c>
      <c r="AA594" s="61" t="s">
        <v>250</v>
      </c>
      <c r="AB594" s="8">
        <v>22.394895117929316</v>
      </c>
      <c r="AC594" s="13" t="s">
        <v>287</v>
      </c>
      <c r="AD594" s="52" t="s">
        <v>250</v>
      </c>
      <c r="AE594" s="8">
        <v>10.422521731267951</v>
      </c>
      <c r="AF594" s="8">
        <v>13.299999999999999</v>
      </c>
      <c r="AG594" s="62" t="s">
        <v>287</v>
      </c>
      <c r="AH594" s="77" t="s">
        <v>263</v>
      </c>
      <c r="AI594" s="8">
        <v>8.7859089404614146</v>
      </c>
      <c r="AJ594" s="8">
        <v>5.4333333333333336</v>
      </c>
      <c r="AK594" s="13" t="s">
        <v>173</v>
      </c>
      <c r="AL594" s="52" t="s">
        <v>250</v>
      </c>
      <c r="AM594" s="8">
        <v>7.5836751860575173</v>
      </c>
      <c r="AN594" s="8">
        <v>15.1</v>
      </c>
      <c r="AO594" s="13" t="s">
        <v>173</v>
      </c>
      <c r="AP594" s="77" t="s">
        <v>263</v>
      </c>
      <c r="AQ594" s="8">
        <v>6.5825707026997744</v>
      </c>
      <c r="AR594" s="8">
        <v>6.1000000000000005</v>
      </c>
      <c r="AS594" s="13"/>
      <c r="AT594" s="70"/>
      <c r="AU594" s="8"/>
      <c r="AV594" s="8"/>
      <c r="AW594" s="58"/>
      <c r="AX594" s="13" t="s">
        <v>5578</v>
      </c>
      <c r="AY594" s="8">
        <v>3.8510072860658706</v>
      </c>
      <c r="AZ594" s="13" t="s">
        <v>287</v>
      </c>
      <c r="BA594" s="8">
        <v>1.9255036430329353</v>
      </c>
      <c r="BB594" s="62" t="s">
        <v>173</v>
      </c>
      <c r="BC594" s="8">
        <v>2.6666666666666998</v>
      </c>
      <c r="BD594" s="52" t="s">
        <v>250</v>
      </c>
      <c r="BE594" s="8">
        <v>89.951427325255153</v>
      </c>
      <c r="BF594" s="61" t="s">
        <v>250</v>
      </c>
      <c r="BG594" s="8">
        <v>1.1993523643367354</v>
      </c>
      <c r="BH594" s="62" t="s">
        <v>173</v>
      </c>
      <c r="BI594" s="61" t="s">
        <v>250</v>
      </c>
      <c r="BJ594" s="8">
        <v>4.3280556440213802</v>
      </c>
      <c r="BK594" s="8">
        <v>29.125</v>
      </c>
      <c r="BL594" s="62" t="s">
        <v>287</v>
      </c>
      <c r="BM594" s="61" t="s">
        <v>250</v>
      </c>
      <c r="BN594" s="8">
        <v>4.2118912711426031</v>
      </c>
      <c r="BO594" s="8">
        <v>38.5</v>
      </c>
      <c r="BP594" s="62" t="s">
        <v>287</v>
      </c>
      <c r="BQ594" s="70" t="s">
        <v>263</v>
      </c>
      <c r="BR594" s="8">
        <v>3.3748168098753943</v>
      </c>
      <c r="BS594" s="8">
        <v>21</v>
      </c>
      <c r="BT594" s="13" t="s">
        <v>173</v>
      </c>
      <c r="BU594" s="77" t="s">
        <v>263</v>
      </c>
      <c r="BV594" s="8">
        <v>3.2260072860658706</v>
      </c>
      <c r="BW594" s="8">
        <v>16</v>
      </c>
      <c r="BX594" s="13"/>
      <c r="BY594" s="76"/>
      <c r="BZ594" s="8"/>
      <c r="CA594" s="8"/>
      <c r="CB594" s="8"/>
      <c r="CC594" s="59" t="s">
        <v>5768</v>
      </c>
      <c r="CD594" s="59"/>
      <c r="CE594" s="555">
        <v>50.738850895404603</v>
      </c>
      <c r="CF594" s="555">
        <v>36.007302530520612</v>
      </c>
      <c r="CG594" s="555"/>
      <c r="CH594" s="555"/>
      <c r="CI594" s="408"/>
      <c r="CJ594" s="408"/>
      <c r="CK594" s="7"/>
      <c r="CL594" s="8"/>
      <c r="CM594" s="8"/>
      <c r="CN594" s="8"/>
    </row>
    <row r="595" spans="1:92" x14ac:dyDescent="0.45">
      <c r="A595" s="9">
        <v>569</v>
      </c>
      <c r="B595" s="9" t="s">
        <v>2425</v>
      </c>
      <c r="C595" s="61" t="s">
        <v>1801</v>
      </c>
      <c r="D595" s="63"/>
      <c r="E595" s="78" t="s">
        <v>1876</v>
      </c>
      <c r="F595" s="56" t="s">
        <v>1909</v>
      </c>
      <c r="G595" s="224"/>
      <c r="H595" s="9"/>
      <c r="I595" s="60">
        <v>154.89880195950397</v>
      </c>
      <c r="J595" s="60">
        <v>141.463701789547</v>
      </c>
      <c r="K595" s="60">
        <v>162.01150204948121</v>
      </c>
      <c r="L595" s="47">
        <v>2345.0034837432627</v>
      </c>
      <c r="M595" s="47">
        <v>2327.1584297282598</v>
      </c>
      <c r="N595" s="47">
        <v>2312.9802105379449</v>
      </c>
      <c r="O595" s="59">
        <v>20.076958780185436</v>
      </c>
      <c r="P595" s="59">
        <v>323.56058203614532</v>
      </c>
      <c r="Q595" s="59">
        <v>192.84261176174641</v>
      </c>
      <c r="R595" s="58"/>
      <c r="S595" s="67" t="s">
        <v>10</v>
      </c>
      <c r="T595" s="8">
        <v>8.7449400979751992</v>
      </c>
      <c r="U595" s="67" t="s">
        <v>10</v>
      </c>
      <c r="V595" s="8">
        <v>7.9499455436138167</v>
      </c>
      <c r="W595" s="67" t="s">
        <v>10</v>
      </c>
      <c r="X595" s="8">
        <v>12.727</v>
      </c>
      <c r="Y595" s="61" t="s">
        <v>250</v>
      </c>
      <c r="Z595" s="8">
        <v>121.82106552841309</v>
      </c>
      <c r="AA595" s="61" t="s">
        <v>250</v>
      </c>
      <c r="AB595" s="8">
        <v>39.297117912391315</v>
      </c>
      <c r="AC595" s="67" t="s">
        <v>10</v>
      </c>
      <c r="AD595" s="52" t="s">
        <v>250</v>
      </c>
      <c r="AE595" s="8">
        <v>16.116015656488628</v>
      </c>
      <c r="AF595" s="8">
        <v>11.9</v>
      </c>
      <c r="AG595" s="245" t="s">
        <v>10</v>
      </c>
      <c r="AH595" s="77" t="s">
        <v>263</v>
      </c>
      <c r="AI595" s="8">
        <v>13.650732454237088</v>
      </c>
      <c r="AJ595" s="8">
        <v>4.7190476190476192</v>
      </c>
      <c r="AK595" s="67" t="s">
        <v>10</v>
      </c>
      <c r="AL595" s="13" t="s">
        <v>1466</v>
      </c>
      <c r="AM595" s="8">
        <v>13.397952741687627</v>
      </c>
      <c r="AN595" s="8">
        <v>4.519047619047619</v>
      </c>
      <c r="AO595" s="13" t="s">
        <v>173</v>
      </c>
      <c r="AP595" s="61" t="s">
        <v>250</v>
      </c>
      <c r="AQ595" s="8">
        <v>12.833151411404945</v>
      </c>
      <c r="AR595" s="8">
        <v>15.1</v>
      </c>
      <c r="AS595" s="13" t="s">
        <v>173</v>
      </c>
      <c r="AT595" s="70" t="s">
        <v>263</v>
      </c>
      <c r="AU595" s="8">
        <v>11.079291387999582</v>
      </c>
      <c r="AV595" s="8">
        <v>6.1000000000000005</v>
      </c>
      <c r="AW595" s="58"/>
      <c r="AX595" s="67" t="s">
        <v>10</v>
      </c>
      <c r="AY595" s="8">
        <v>7.041053276420655</v>
      </c>
      <c r="AZ595" s="67" t="s">
        <v>10</v>
      </c>
      <c r="BA595" s="8">
        <v>2.347017758806885</v>
      </c>
      <c r="BB595" s="245" t="s">
        <v>10</v>
      </c>
      <c r="BC595" s="8">
        <v>3.6666666666666998</v>
      </c>
      <c r="BD595" s="52" t="s">
        <v>250</v>
      </c>
      <c r="BE595" s="8">
        <v>158.06738518693703</v>
      </c>
      <c r="BF595" s="61" t="s">
        <v>250</v>
      </c>
      <c r="BG595" s="8">
        <v>2.1075651358258272</v>
      </c>
      <c r="BH595" s="245" t="s">
        <v>10</v>
      </c>
      <c r="BI595" s="61" t="s">
        <v>250</v>
      </c>
      <c r="BJ595" s="8">
        <v>9.6051704779146476</v>
      </c>
      <c r="BK595" s="8">
        <v>21.454545454545453</v>
      </c>
      <c r="BL595" s="245" t="s">
        <v>10</v>
      </c>
      <c r="BM595" s="62" t="s">
        <v>1466</v>
      </c>
      <c r="BN595" s="8">
        <v>7.9478683196637503</v>
      </c>
      <c r="BO595" s="8">
        <v>10.545454545454545</v>
      </c>
      <c r="BP595" s="62" t="s">
        <v>173</v>
      </c>
      <c r="BQ595" s="52" t="s">
        <v>250</v>
      </c>
      <c r="BR595" s="8">
        <v>7.3695489754153956</v>
      </c>
      <c r="BS595" s="8">
        <v>29.125</v>
      </c>
      <c r="BT595" s="67" t="s">
        <v>10</v>
      </c>
      <c r="BU595" s="77" t="s">
        <v>263</v>
      </c>
      <c r="BV595" s="8">
        <v>6.8838295401723331</v>
      </c>
      <c r="BW595" s="8">
        <v>11.909090909090908</v>
      </c>
      <c r="BX595" s="13" t="s">
        <v>173</v>
      </c>
      <c r="BY595" s="62" t="s">
        <v>1466</v>
      </c>
      <c r="BZ595" s="8">
        <v>6.2166517640937009</v>
      </c>
      <c r="CA595" s="8">
        <v>14.125</v>
      </c>
      <c r="CB595" s="8"/>
      <c r="CC595" s="59" t="s">
        <v>5149</v>
      </c>
      <c r="CD595" s="59" t="s">
        <v>5150</v>
      </c>
      <c r="CE595" s="555">
        <v>105.35598357198937</v>
      </c>
      <c r="CF595" s="555">
        <v>95.409760239090659</v>
      </c>
      <c r="CG595" s="555" t="s">
        <v>5148</v>
      </c>
      <c r="CH595" s="555"/>
      <c r="CI595" s="408">
        <v>192.84261176174641</v>
      </c>
      <c r="CJ595" s="408">
        <v>153.1403974813156</v>
      </c>
      <c r="CK595" s="7"/>
      <c r="CL595" s="8"/>
      <c r="CM595" s="8"/>
      <c r="CN595" s="8"/>
    </row>
    <row r="596" spans="1:92" x14ac:dyDescent="0.45">
      <c r="A596" s="9">
        <v>572</v>
      </c>
      <c r="B596" s="9" t="s">
        <v>2827</v>
      </c>
      <c r="C596" s="62" t="s">
        <v>1790</v>
      </c>
      <c r="D596" s="63"/>
      <c r="E596" s="56" t="s">
        <v>1798</v>
      </c>
      <c r="F596" s="75"/>
      <c r="G596" s="75" t="s">
        <v>1789</v>
      </c>
      <c r="H596" s="9"/>
      <c r="I596" s="60">
        <v>89.303901129714035</v>
      </c>
      <c r="J596" s="60">
        <v>75.078500949759587</v>
      </c>
      <c r="K596" s="60">
        <v>127.23830160959255</v>
      </c>
      <c r="L596" s="47">
        <v>872.84506142695557</v>
      </c>
      <c r="M596" s="47">
        <v>899.50294878017371</v>
      </c>
      <c r="N596" s="47">
        <v>921.41427721752916</v>
      </c>
      <c r="O596" s="59">
        <v>8.8690915241965698</v>
      </c>
      <c r="P596" s="59">
        <v>102.71453044223827</v>
      </c>
      <c r="Q596" s="59">
        <v>52.490666994183307</v>
      </c>
      <c r="R596" s="58"/>
      <c r="S596" s="12" t="s">
        <v>161</v>
      </c>
      <c r="T596" s="8">
        <v>9.9303901129714038</v>
      </c>
      <c r="U596" s="13" t="s">
        <v>287</v>
      </c>
      <c r="V596" s="8">
        <v>7.9179397457466489</v>
      </c>
      <c r="W596" s="13" t="s">
        <v>287</v>
      </c>
      <c r="X596" s="8">
        <v>10</v>
      </c>
      <c r="Y596" s="62" t="s">
        <v>112</v>
      </c>
      <c r="Z596" s="8">
        <v>81.373511016742626</v>
      </c>
      <c r="AA596" s="62" t="s">
        <v>112</v>
      </c>
      <c r="AB596" s="8">
        <v>21.41408184651122</v>
      </c>
      <c r="AC596" s="13" t="s">
        <v>287</v>
      </c>
      <c r="AD596" s="13" t="s">
        <v>112</v>
      </c>
      <c r="AE596" s="8">
        <v>11.581178315954174</v>
      </c>
      <c r="AF596" s="8">
        <v>14</v>
      </c>
      <c r="AG596" s="62" t="s">
        <v>287</v>
      </c>
      <c r="AH596" s="246" t="s">
        <v>182</v>
      </c>
      <c r="AI596" s="8">
        <v>10.174834557415847</v>
      </c>
      <c r="AJ596" s="8">
        <v>7.5</v>
      </c>
      <c r="AK596" s="12" t="s">
        <v>161</v>
      </c>
      <c r="AL596" s="13" t="s">
        <v>112</v>
      </c>
      <c r="AM596" s="8">
        <v>9.6105006460881199</v>
      </c>
      <c r="AN596" s="8">
        <v>18.8</v>
      </c>
      <c r="AO596" s="13" t="s">
        <v>287</v>
      </c>
      <c r="AP596" s="244" t="s">
        <v>305</v>
      </c>
      <c r="AQ596" s="8">
        <v>9.5004664525319757</v>
      </c>
      <c r="AR596" s="8">
        <v>5.2333333333333334</v>
      </c>
      <c r="AS596" s="12" t="s">
        <v>161</v>
      </c>
      <c r="AT596" s="49" t="s">
        <v>182</v>
      </c>
      <c r="AU596" s="8">
        <v>8.7849431279932872</v>
      </c>
      <c r="AV596" s="8">
        <v>9.3181818181818183</v>
      </c>
      <c r="AW596" s="58"/>
      <c r="AX596" s="12" t="s">
        <v>161</v>
      </c>
      <c r="AY596" s="8">
        <v>10.28760571749026</v>
      </c>
      <c r="AZ596" s="12" t="s">
        <v>161</v>
      </c>
      <c r="BA596" s="8">
        <v>3.4292019058300869</v>
      </c>
      <c r="BB596" s="63" t="s">
        <v>3625</v>
      </c>
      <c r="BC596" s="8">
        <v>2</v>
      </c>
      <c r="BD596" s="13" t="s">
        <v>112</v>
      </c>
      <c r="BE596" s="8">
        <v>105.48556432176542</v>
      </c>
      <c r="BF596" s="62" t="s">
        <v>112</v>
      </c>
      <c r="BG596" s="8">
        <v>1.3185695540220679</v>
      </c>
      <c r="BH596" s="63" t="s">
        <v>161</v>
      </c>
      <c r="BI596" s="62" t="s">
        <v>112</v>
      </c>
      <c r="BJ596" s="8">
        <v>5.9183814769504606</v>
      </c>
      <c r="BK596" s="8">
        <v>41</v>
      </c>
      <c r="BL596" s="63" t="s">
        <v>161</v>
      </c>
      <c r="BM596" s="246" t="s">
        <v>182</v>
      </c>
      <c r="BN596" s="8">
        <v>5.1770468270600034</v>
      </c>
      <c r="BO596" s="8">
        <v>28.5</v>
      </c>
      <c r="BP596" s="63" t="s">
        <v>161</v>
      </c>
      <c r="BQ596" s="71" t="s">
        <v>305</v>
      </c>
      <c r="BR596" s="8">
        <v>4.866746011847761</v>
      </c>
      <c r="BS596" s="8">
        <v>18.5</v>
      </c>
      <c r="BT596" s="13" t="s">
        <v>287</v>
      </c>
      <c r="BU596" s="62" t="s">
        <v>112</v>
      </c>
      <c r="BV596" s="8">
        <v>4.7595757854376188</v>
      </c>
      <c r="BW596" s="8">
        <v>41</v>
      </c>
      <c r="BX596" s="13" t="s">
        <v>287</v>
      </c>
      <c r="BY596" s="246" t="s">
        <v>182</v>
      </c>
      <c r="BZ596" s="8">
        <v>4.0309473383049781</v>
      </c>
      <c r="CA596" s="8">
        <v>28.5</v>
      </c>
      <c r="CB596" s="8"/>
      <c r="CC596" s="59"/>
      <c r="CD596" s="59"/>
      <c r="CE596" s="555"/>
      <c r="CF596" s="555"/>
      <c r="CG596" s="555"/>
      <c r="CH596" s="555"/>
      <c r="CI596" s="408"/>
      <c r="CJ596" s="408"/>
      <c r="CK596" s="7"/>
      <c r="CL596" s="8"/>
      <c r="CM596" s="8"/>
      <c r="CN596" s="8"/>
    </row>
    <row r="597" spans="1:92" x14ac:dyDescent="0.45">
      <c r="A597" s="9">
        <v>573</v>
      </c>
      <c r="B597" s="9" t="s">
        <v>2828</v>
      </c>
      <c r="C597" s="62" t="s">
        <v>1790</v>
      </c>
      <c r="D597" s="63"/>
      <c r="E597" s="56" t="s">
        <v>1798</v>
      </c>
      <c r="F597" s="75"/>
      <c r="G597" s="75" t="s">
        <v>1789</v>
      </c>
      <c r="H597" s="9"/>
      <c r="I597" s="60">
        <v>168.33390212946097</v>
      </c>
      <c r="J597" s="60">
        <v>114.59350144963305</v>
      </c>
      <c r="K597" s="60">
        <v>154.89880195950397</v>
      </c>
      <c r="L597" s="47">
        <v>2242.7228872441601</v>
      </c>
      <c r="M597" s="47">
        <v>2074.5301908982301</v>
      </c>
      <c r="N597" s="47">
        <v>1949.1042798658232</v>
      </c>
      <c r="O597" s="59">
        <v>15.833036169950208</v>
      </c>
      <c r="P597" s="59">
        <v>327.62048452750787</v>
      </c>
      <c r="Q597" s="59">
        <v>171.7332236790248</v>
      </c>
      <c r="R597" s="58"/>
      <c r="S597" s="12" t="s">
        <v>161</v>
      </c>
      <c r="T597" s="8">
        <v>17.833390212946096</v>
      </c>
      <c r="U597" s="13" t="s">
        <v>287</v>
      </c>
      <c r="V597" s="8">
        <v>13.450039815728934</v>
      </c>
      <c r="W597" s="13" t="s">
        <v>287</v>
      </c>
      <c r="X597" s="8">
        <v>10</v>
      </c>
      <c r="Y597" s="62" t="s">
        <v>112</v>
      </c>
      <c r="Z597" s="8">
        <v>152.50051191651485</v>
      </c>
      <c r="AA597" s="62" t="s">
        <v>112</v>
      </c>
      <c r="AB597" s="8">
        <v>40.131713662240756</v>
      </c>
      <c r="AC597" s="13" t="s">
        <v>287</v>
      </c>
      <c r="AD597" s="13" t="s">
        <v>112</v>
      </c>
      <c r="AE597" s="8">
        <v>20.692208431210712</v>
      </c>
      <c r="AF597" s="8">
        <v>14</v>
      </c>
      <c r="AG597" s="62" t="s">
        <v>287</v>
      </c>
      <c r="AH597" s="246" t="s">
        <v>182</v>
      </c>
      <c r="AI597" s="8">
        <v>18.077834657390543</v>
      </c>
      <c r="AJ597" s="8">
        <v>7.5</v>
      </c>
      <c r="AK597" s="12" t="s">
        <v>161</v>
      </c>
      <c r="AL597" s="13" t="s">
        <v>112</v>
      </c>
      <c r="AM597" s="8">
        <v>17.597575215211478</v>
      </c>
      <c r="AN597" s="8">
        <v>18.8</v>
      </c>
      <c r="AO597" s="13" t="s">
        <v>287</v>
      </c>
      <c r="AP597" s="244" t="s">
        <v>305</v>
      </c>
      <c r="AQ597" s="8">
        <v>16.799415589451279</v>
      </c>
      <c r="AR597" s="8">
        <v>5.2333333333333334</v>
      </c>
      <c r="AS597" s="12" t="s">
        <v>161</v>
      </c>
      <c r="AT597" s="49" t="s">
        <v>182</v>
      </c>
      <c r="AU597" s="8">
        <v>16.032572487970079</v>
      </c>
      <c r="AV597" s="8">
        <v>9.3181818181818183</v>
      </c>
      <c r="AW597" s="58"/>
      <c r="AX597" s="12" t="s">
        <v>161</v>
      </c>
      <c r="AY597" s="8">
        <v>18.506725821463942</v>
      </c>
      <c r="AZ597" s="12" t="s">
        <v>161</v>
      </c>
      <c r="BA597" s="8">
        <v>6.1689086071546475</v>
      </c>
      <c r="BB597" s="63" t="s">
        <v>3625</v>
      </c>
      <c r="BC597" s="8">
        <v>2</v>
      </c>
      <c r="BD597" s="13" t="s">
        <v>112</v>
      </c>
      <c r="BE597" s="8">
        <v>197.95066549146935</v>
      </c>
      <c r="BF597" s="62" t="s">
        <v>112</v>
      </c>
      <c r="BG597" s="8">
        <v>2.4743833186433668</v>
      </c>
      <c r="BH597" s="63" t="s">
        <v>161</v>
      </c>
      <c r="BI597" s="62" t="s">
        <v>112</v>
      </c>
      <c r="BJ597" s="8">
        <v>10.846512433601347</v>
      </c>
      <c r="BK597" s="8">
        <v>41</v>
      </c>
      <c r="BL597" s="63" t="s">
        <v>161</v>
      </c>
      <c r="BM597" s="246" t="s">
        <v>182</v>
      </c>
      <c r="BN597" s="8">
        <v>9.4428182260521911</v>
      </c>
      <c r="BO597" s="8">
        <v>28.5</v>
      </c>
      <c r="BP597" s="63" t="s">
        <v>161</v>
      </c>
      <c r="BQ597" s="71" t="s">
        <v>305</v>
      </c>
      <c r="BR597" s="8">
        <v>8.8467253414746558</v>
      </c>
      <c r="BS597" s="8">
        <v>18.5</v>
      </c>
      <c r="BT597" s="13" t="s">
        <v>287</v>
      </c>
      <c r="BU597" s="62" t="s">
        <v>112</v>
      </c>
      <c r="BV597" s="8">
        <v>8.5183197354255835</v>
      </c>
      <c r="BW597" s="8">
        <v>41</v>
      </c>
      <c r="BX597" s="13" t="s">
        <v>287</v>
      </c>
      <c r="BY597" s="246" t="s">
        <v>182</v>
      </c>
      <c r="BZ597" s="8">
        <v>7.1401539565844949</v>
      </c>
      <c r="CA597" s="8">
        <v>28.5</v>
      </c>
      <c r="CB597" s="8"/>
      <c r="CC597" s="59" t="s">
        <v>5151</v>
      </c>
      <c r="CD597" s="59" t="s">
        <v>5152</v>
      </c>
      <c r="CE597" s="555">
        <v>99.633486336116675</v>
      </c>
      <c r="CF597" s="555">
        <v>90.280262705772344</v>
      </c>
      <c r="CG597" s="555" t="s">
        <v>5769</v>
      </c>
      <c r="CH597" s="555" t="s">
        <v>4189</v>
      </c>
      <c r="CI597" s="408">
        <v>171.7332236790248</v>
      </c>
      <c r="CJ597" s="408">
        <v>134.65841211754653</v>
      </c>
      <c r="CK597" s="7"/>
      <c r="CL597" s="8"/>
      <c r="CM597" s="8"/>
      <c r="CN597" s="8"/>
    </row>
    <row r="598" spans="1:92" x14ac:dyDescent="0.45">
      <c r="A598" s="9">
        <v>574</v>
      </c>
      <c r="B598" s="9" t="s">
        <v>3444</v>
      </c>
      <c r="C598" s="224" t="s">
        <v>1800</v>
      </c>
      <c r="D598" s="63"/>
      <c r="E598" s="245" t="s">
        <v>1938</v>
      </c>
      <c r="F598" s="56" t="s">
        <v>1871</v>
      </c>
      <c r="G598" s="224"/>
      <c r="H598" s="9"/>
      <c r="I598" s="60">
        <v>89.303901129714035</v>
      </c>
      <c r="J598" s="60">
        <v>100.3681012696786</v>
      </c>
      <c r="K598" s="60">
        <v>113.01290142963811</v>
      </c>
      <c r="L598" s="47">
        <v>951.11339381475898</v>
      </c>
      <c r="M598" s="47">
        <v>1008.6243365426988</v>
      </c>
      <c r="N598" s="47">
        <v>1057.1269847765989</v>
      </c>
      <c r="O598" s="59">
        <v>10.307092172507534</v>
      </c>
      <c r="P598" s="59">
        <v>111.87292548821563</v>
      </c>
      <c r="Q598" s="59">
        <v>63.631990430145592</v>
      </c>
      <c r="R598" s="58"/>
      <c r="S598" s="55" t="s">
        <v>101</v>
      </c>
      <c r="T598" s="8">
        <v>11.716468135565684</v>
      </c>
      <c r="U598" s="55" t="s">
        <v>101</v>
      </c>
      <c r="V598" s="8">
        <v>7.3227925847285524</v>
      </c>
      <c r="W598" s="13" t="s">
        <v>287</v>
      </c>
      <c r="X598" s="8">
        <v>10</v>
      </c>
      <c r="Y598" s="224" t="s">
        <v>82</v>
      </c>
      <c r="Z598" s="8">
        <v>49.224106610045574</v>
      </c>
      <c r="AA598" s="224" t="s">
        <v>82</v>
      </c>
      <c r="AB598" s="8">
        <v>17.580038075016276</v>
      </c>
      <c r="AC598" s="55" t="s">
        <v>101</v>
      </c>
      <c r="AD598" s="55" t="s">
        <v>82</v>
      </c>
      <c r="AE598" s="8">
        <v>10.853975458434162</v>
      </c>
      <c r="AF598" s="8">
        <v>8.1333333333333329</v>
      </c>
      <c r="AG598" s="62" t="s">
        <v>287</v>
      </c>
      <c r="AH598" s="224" t="s">
        <v>82</v>
      </c>
      <c r="AI598" s="8">
        <v>10.718514244386176</v>
      </c>
      <c r="AJ598" s="8">
        <v>7.8</v>
      </c>
      <c r="AK598" s="55" t="s">
        <v>101</v>
      </c>
      <c r="AL598" s="55" t="s">
        <v>58</v>
      </c>
      <c r="AM598" s="8">
        <v>9.8896279871511528</v>
      </c>
      <c r="AN598" s="8">
        <v>6.2555555555555564</v>
      </c>
      <c r="AO598" s="13" t="s">
        <v>287</v>
      </c>
      <c r="AP598" s="224" t="s">
        <v>58</v>
      </c>
      <c r="AQ598" s="8">
        <v>9.7373576416629053</v>
      </c>
      <c r="AR598" s="8">
        <v>6.0333333333333341</v>
      </c>
      <c r="AS598" s="55" t="s">
        <v>101</v>
      </c>
      <c r="AT598" s="55" t="s">
        <v>1502</v>
      </c>
      <c r="AU598" s="8">
        <v>9.0893592491834578</v>
      </c>
      <c r="AV598" s="8">
        <v>8.5333333333333332</v>
      </c>
      <c r="AW598" s="58"/>
      <c r="AX598" s="55" t="s">
        <v>101</v>
      </c>
      <c r="AY598" s="8">
        <v>12.145126860988311</v>
      </c>
      <c r="AZ598" s="55" t="s">
        <v>101</v>
      </c>
      <c r="BA598" s="8">
        <v>3.0362817152470778</v>
      </c>
      <c r="BB598" s="224" t="s">
        <v>101</v>
      </c>
      <c r="BC598" s="8">
        <v>3</v>
      </c>
      <c r="BD598" s="55" t="s">
        <v>82</v>
      </c>
      <c r="BE598" s="8">
        <v>63.691338593059257</v>
      </c>
      <c r="BF598" s="224" t="s">
        <v>82</v>
      </c>
      <c r="BG598" s="8">
        <v>1.1580243380556228</v>
      </c>
      <c r="BH598" s="224" t="s">
        <v>101</v>
      </c>
      <c r="BI598" s="224" t="s">
        <v>82</v>
      </c>
      <c r="BJ598" s="8">
        <v>6.1736122434097771</v>
      </c>
      <c r="BK598" s="8">
        <v>19.333333333333332</v>
      </c>
      <c r="BL598" s="224" t="s">
        <v>101</v>
      </c>
      <c r="BM598" s="224" t="s">
        <v>58</v>
      </c>
      <c r="BN598" s="8">
        <v>5.9565097340956275</v>
      </c>
      <c r="BO598" s="8">
        <v>16</v>
      </c>
      <c r="BP598" s="224" t="s">
        <v>101</v>
      </c>
      <c r="BQ598" s="55" t="s">
        <v>1502</v>
      </c>
      <c r="BR598" s="8">
        <v>5.2612173486554967</v>
      </c>
      <c r="BS598" s="8">
        <v>21</v>
      </c>
      <c r="BT598" s="13" t="s">
        <v>287</v>
      </c>
      <c r="BU598" s="224" t="s">
        <v>82</v>
      </c>
      <c r="BV598" s="8">
        <v>4.1175094529964991</v>
      </c>
      <c r="BW598" s="8">
        <v>28.5</v>
      </c>
      <c r="BX598" s="13" t="s">
        <v>287</v>
      </c>
      <c r="BY598" s="224" t="s">
        <v>58</v>
      </c>
      <c r="BZ598" s="8">
        <v>3.9856029305266198</v>
      </c>
      <c r="CA598" s="8">
        <v>23.5</v>
      </c>
      <c r="CB598" s="8"/>
      <c r="CC598" s="59"/>
      <c r="CD598" s="59"/>
      <c r="CE598" s="555"/>
      <c r="CF598" s="555"/>
      <c r="CG598" s="555"/>
      <c r="CH598" s="555"/>
      <c r="CI598" s="408"/>
      <c r="CJ598" s="408"/>
      <c r="CK598" s="7"/>
      <c r="CL598" s="8"/>
      <c r="CM598" s="8"/>
      <c r="CN598" s="8"/>
    </row>
    <row r="599" spans="1:92" x14ac:dyDescent="0.45">
      <c r="A599" s="9">
        <v>575</v>
      </c>
      <c r="B599" s="9" t="s">
        <v>3445</v>
      </c>
      <c r="C599" s="224" t="s">
        <v>1800</v>
      </c>
      <c r="D599" s="63"/>
      <c r="E599" s="245" t="s">
        <v>1938</v>
      </c>
      <c r="F599" s="56" t="s">
        <v>1871</v>
      </c>
      <c r="G599" s="224"/>
      <c r="H599" s="9"/>
      <c r="I599" s="60">
        <v>120.12560151961533</v>
      </c>
      <c r="J599" s="60">
        <v>132.77040167957483</v>
      </c>
      <c r="K599" s="60">
        <v>134.35100169956979</v>
      </c>
      <c r="L599" s="47">
        <v>1604.377875382082</v>
      </c>
      <c r="M599" s="47">
        <v>1662.0796630346704</v>
      </c>
      <c r="N599" s="47">
        <v>1709.7317336194501</v>
      </c>
      <c r="O599" s="59">
        <v>15.705948706537274</v>
      </c>
      <c r="P599" s="59">
        <v>226.41940017075433</v>
      </c>
      <c r="Q599" s="59">
        <v>138.62287646725349</v>
      </c>
      <c r="R599" s="58"/>
      <c r="S599" s="55" t="s">
        <v>101</v>
      </c>
      <c r="T599" s="8">
        <v>15.415072182353839</v>
      </c>
      <c r="U599" s="55" t="s">
        <v>101</v>
      </c>
      <c r="V599" s="8">
        <v>9.6344201139711494</v>
      </c>
      <c r="W599" s="13" t="s">
        <v>287</v>
      </c>
      <c r="X599" s="8">
        <v>10</v>
      </c>
      <c r="Y599" s="224" t="s">
        <v>294</v>
      </c>
      <c r="Z599" s="8">
        <v>87.490433094123034</v>
      </c>
      <c r="AA599" s="224" t="s">
        <v>294</v>
      </c>
      <c r="AB599" s="8">
        <v>32.403864108934457</v>
      </c>
      <c r="AC599" s="55" t="s">
        <v>101</v>
      </c>
      <c r="AD599" s="55" t="s">
        <v>82</v>
      </c>
      <c r="AE599" s="8">
        <v>14.41615558546374</v>
      </c>
      <c r="AF599" s="8">
        <v>8.1333333333333329</v>
      </c>
      <c r="AG599" s="224" t="s">
        <v>101</v>
      </c>
      <c r="AH599" s="224" t="s">
        <v>294</v>
      </c>
      <c r="AI599" s="8">
        <v>14.057261753280569</v>
      </c>
      <c r="AJ599" s="8">
        <v>13.9</v>
      </c>
      <c r="AK599" s="13" t="s">
        <v>287</v>
      </c>
      <c r="AL599" s="55" t="s">
        <v>82</v>
      </c>
      <c r="AM599" s="8">
        <v>14.00484511929232</v>
      </c>
      <c r="AN599" s="8">
        <v>7.8</v>
      </c>
      <c r="AO599" s="13" t="s">
        <v>287</v>
      </c>
      <c r="AP599" s="224" t="s">
        <v>294</v>
      </c>
      <c r="AQ599" s="8">
        <v>13.640710542503424</v>
      </c>
      <c r="AR599" s="8">
        <v>12.9</v>
      </c>
      <c r="AS599" s="55" t="s">
        <v>101</v>
      </c>
      <c r="AT599" s="55" t="s">
        <v>1502</v>
      </c>
      <c r="AU599" s="8">
        <v>12.051132021025536</v>
      </c>
      <c r="AV599" s="8">
        <v>8.5333333333333332</v>
      </c>
      <c r="AW599" s="58"/>
      <c r="AX599" s="55" t="s">
        <v>101</v>
      </c>
      <c r="AY599" s="8">
        <v>15.991675069647993</v>
      </c>
      <c r="AZ599" s="55" t="s">
        <v>101</v>
      </c>
      <c r="BA599" s="8">
        <v>3.9979187674119983</v>
      </c>
      <c r="BB599" s="224" t="s">
        <v>101</v>
      </c>
      <c r="BC599" s="8">
        <v>3</v>
      </c>
      <c r="BD599" s="55" t="s">
        <v>294</v>
      </c>
      <c r="BE599" s="8">
        <v>113.43756302235995</v>
      </c>
      <c r="BF599" s="224" t="s">
        <v>294</v>
      </c>
      <c r="BG599" s="8">
        <v>1.7451932772670762</v>
      </c>
      <c r="BH599" s="224" t="s">
        <v>101</v>
      </c>
      <c r="BI599" s="224" t="s">
        <v>294</v>
      </c>
      <c r="BJ599" s="8">
        <v>8.8261383668949964</v>
      </c>
      <c r="BK599" s="8">
        <v>22.666666666666668</v>
      </c>
      <c r="BL599" s="224" t="s">
        <v>101</v>
      </c>
      <c r="BM599" s="224" t="s">
        <v>82</v>
      </c>
      <c r="BN599" s="8">
        <v>8.2046560173787899</v>
      </c>
      <c r="BO599" s="8">
        <v>19.333333333333332</v>
      </c>
      <c r="BP599" s="224" t="s">
        <v>101</v>
      </c>
      <c r="BQ599" s="55" t="s">
        <v>1502</v>
      </c>
      <c r="BR599" s="8">
        <v>6.9784263703785685</v>
      </c>
      <c r="BS599" s="8">
        <v>21</v>
      </c>
      <c r="BT599" s="13" t="s">
        <v>287</v>
      </c>
      <c r="BU599" s="224" t="s">
        <v>294</v>
      </c>
      <c r="BV599" s="8">
        <v>5.7650416813405014</v>
      </c>
      <c r="BW599" s="8">
        <v>33.5</v>
      </c>
      <c r="BX599" s="13" t="s">
        <v>287</v>
      </c>
      <c r="BY599" s="224" t="s">
        <v>82</v>
      </c>
      <c r="BZ599" s="8">
        <v>5.359975454240284</v>
      </c>
      <c r="CA599" s="8">
        <v>28.5</v>
      </c>
      <c r="CB599" s="8"/>
      <c r="CC599" s="59" t="s">
        <v>5153</v>
      </c>
      <c r="CD599" s="59" t="s">
        <v>5154</v>
      </c>
      <c r="CE599" s="555">
        <v>129.79546152223375</v>
      </c>
      <c r="CF599" s="555">
        <v>105.06072299164101</v>
      </c>
      <c r="CG599" s="555"/>
      <c r="CH599" s="555"/>
      <c r="CI599" s="408"/>
      <c r="CJ599" s="408"/>
      <c r="CK599" s="7"/>
      <c r="CL599" s="8"/>
      <c r="CM599" s="8"/>
      <c r="CN599" s="8"/>
    </row>
    <row r="600" spans="1:92" x14ac:dyDescent="0.45">
      <c r="A600" s="9">
        <v>576</v>
      </c>
      <c r="B600" s="9" t="s">
        <v>3446</v>
      </c>
      <c r="C600" s="224" t="s">
        <v>1800</v>
      </c>
      <c r="D600" s="63"/>
      <c r="E600" s="245" t="s">
        <v>1938</v>
      </c>
      <c r="F600" s="56" t="s">
        <v>1871</v>
      </c>
      <c r="G600" s="224"/>
      <c r="H600" s="9"/>
      <c r="I600" s="60">
        <v>150.94730190951663</v>
      </c>
      <c r="J600" s="60">
        <v>173.86600219944324</v>
      </c>
      <c r="K600" s="60">
        <v>147.78610186952676</v>
      </c>
      <c r="L600" s="47">
        <v>2419.6329265795694</v>
      </c>
      <c r="M600" s="47">
        <v>2468.5906398021189</v>
      </c>
      <c r="N600" s="47">
        <v>2508.4690769676126</v>
      </c>
      <c r="O600" s="59">
        <v>21.772759646697502</v>
      </c>
      <c r="P600" s="59">
        <v>391.43798231575505</v>
      </c>
      <c r="Q600" s="59">
        <v>239.89455578034929</v>
      </c>
      <c r="R600" s="58"/>
      <c r="S600" s="55" t="s">
        <v>101</v>
      </c>
      <c r="T600" s="8">
        <v>19.113676229141994</v>
      </c>
      <c r="U600" s="55" t="s">
        <v>101</v>
      </c>
      <c r="V600" s="8">
        <v>11.946047643213745</v>
      </c>
      <c r="W600" s="55" t="s">
        <v>101</v>
      </c>
      <c r="X600" s="8">
        <v>9.375</v>
      </c>
      <c r="Y600" s="224" t="s">
        <v>294</v>
      </c>
      <c r="Z600" s="8">
        <v>109.68205737485196</v>
      </c>
      <c r="AA600" s="224" t="s">
        <v>294</v>
      </c>
      <c r="AB600" s="8">
        <v>40.622984212908129</v>
      </c>
      <c r="AC600" s="55" t="s">
        <v>101</v>
      </c>
      <c r="AD600" s="55" t="s">
        <v>82</v>
      </c>
      <c r="AE600" s="8">
        <v>17.978335712493315</v>
      </c>
      <c r="AF600" s="8">
        <v>8.1333333333333329</v>
      </c>
      <c r="AG600" s="224" t="s">
        <v>101</v>
      </c>
      <c r="AH600" s="224" t="s">
        <v>294</v>
      </c>
      <c r="AI600" s="8">
        <v>17.516387840204743</v>
      </c>
      <c r="AJ600" s="8">
        <v>13.9</v>
      </c>
      <c r="AK600" s="12" t="s">
        <v>161</v>
      </c>
      <c r="AL600" s="55" t="s">
        <v>82</v>
      </c>
      <c r="AM600" s="8">
        <v>16.184910046220335</v>
      </c>
      <c r="AN600" s="8">
        <v>9.6181818181818191</v>
      </c>
      <c r="AO600" s="55" t="s">
        <v>101</v>
      </c>
      <c r="AP600" s="54" t="s">
        <v>40</v>
      </c>
      <c r="AQ600" s="8">
        <v>15.571515542856428</v>
      </c>
      <c r="AR600" s="8">
        <v>8.0333333333333332</v>
      </c>
      <c r="AS600" s="12" t="s">
        <v>161</v>
      </c>
      <c r="AT600" s="55" t="s">
        <v>294</v>
      </c>
      <c r="AU600" s="8">
        <v>15.289794309851334</v>
      </c>
      <c r="AV600" s="8">
        <v>17.7</v>
      </c>
      <c r="AW600" s="58"/>
      <c r="AX600" s="55" t="s">
        <v>101</v>
      </c>
      <c r="AY600" s="8">
        <v>19.838223278307677</v>
      </c>
      <c r="AZ600" s="12" t="s">
        <v>161</v>
      </c>
      <c r="BA600" s="8">
        <v>5.566173132863244</v>
      </c>
      <c r="BB600" s="224" t="s">
        <v>101</v>
      </c>
      <c r="BC600" s="8">
        <v>3</v>
      </c>
      <c r="BD600" s="55" t="s">
        <v>294</v>
      </c>
      <c r="BE600" s="8">
        <v>142.28667458730757</v>
      </c>
      <c r="BF600" s="224" t="s">
        <v>294</v>
      </c>
      <c r="BG600" s="8">
        <v>2.1890257628816552</v>
      </c>
      <c r="BH600" s="224" t="s">
        <v>101</v>
      </c>
      <c r="BI600" s="224" t="s">
        <v>294</v>
      </c>
      <c r="BJ600" s="8">
        <v>11.0181051769768</v>
      </c>
      <c r="BK600" s="8">
        <v>22.666666666666668</v>
      </c>
      <c r="BL600" s="224" t="s">
        <v>101</v>
      </c>
      <c r="BM600" s="224" t="s">
        <v>82</v>
      </c>
      <c r="BN600" s="8">
        <v>10.235699791347804</v>
      </c>
      <c r="BO600" s="8">
        <v>19.333333333333332</v>
      </c>
      <c r="BP600" s="63" t="s">
        <v>161</v>
      </c>
      <c r="BQ600" s="55" t="s">
        <v>294</v>
      </c>
      <c r="BR600" s="8">
        <v>9.6473821315033739</v>
      </c>
      <c r="BS600" s="8">
        <v>33.5</v>
      </c>
      <c r="BT600" s="55" t="s">
        <v>101</v>
      </c>
      <c r="BU600" s="54" t="s">
        <v>40</v>
      </c>
      <c r="BV600" s="8">
        <v>9.6178708929126522</v>
      </c>
      <c r="BW600" s="8">
        <v>16</v>
      </c>
      <c r="BX600" s="12" t="s">
        <v>161</v>
      </c>
      <c r="BY600" s="224" t="s">
        <v>82</v>
      </c>
      <c r="BZ600" s="8">
        <v>9.1240269155866631</v>
      </c>
      <c r="CA600" s="8">
        <v>28.5</v>
      </c>
      <c r="CB600" s="8"/>
      <c r="CC600" s="59" t="s">
        <v>5156</v>
      </c>
      <c r="CD600" s="59" t="s">
        <v>5157</v>
      </c>
      <c r="CE600" s="555">
        <v>126.57595202985209</v>
      </c>
      <c r="CF600" s="555">
        <v>114.65007154398141</v>
      </c>
      <c r="CG600" s="555" t="s">
        <v>5155</v>
      </c>
      <c r="CH600" s="555"/>
      <c r="CI600" s="408">
        <v>239.89455578034929</v>
      </c>
      <c r="CJ600" s="408">
        <v>191.51613066219002</v>
      </c>
      <c r="CK600" s="7"/>
      <c r="CL600" s="8"/>
      <c r="CM600" s="8"/>
      <c r="CN600" s="8"/>
    </row>
    <row r="601" spans="1:92" x14ac:dyDescent="0.45">
      <c r="A601" s="9">
        <v>577</v>
      </c>
      <c r="B601" s="9" t="s">
        <v>3447</v>
      </c>
      <c r="C601" s="224" t="s">
        <v>1800</v>
      </c>
      <c r="D601" s="63"/>
      <c r="E601" s="245" t="s">
        <v>1938</v>
      </c>
      <c r="F601" s="56" t="s">
        <v>1871</v>
      </c>
      <c r="G601" s="224"/>
      <c r="H601" s="9"/>
      <c r="I601" s="60">
        <v>146.20550184953183</v>
      </c>
      <c r="J601" s="60">
        <v>77.449400979751985</v>
      </c>
      <c r="K601" s="60">
        <v>113.01290142963811</v>
      </c>
      <c r="L601" s="47">
        <v>1367.8445987263278</v>
      </c>
      <c r="M601" s="47">
        <v>1178.7088271648981</v>
      </c>
      <c r="N601" s="47">
        <v>1046.4111455135021</v>
      </c>
      <c r="O601" s="59">
        <v>8.1226852070767848</v>
      </c>
      <c r="P601" s="59">
        <v>123.04311531139007</v>
      </c>
      <c r="Q601" s="59">
        <v>65.520465127161444</v>
      </c>
      <c r="R601" s="58"/>
      <c r="S601" s="55" t="s">
        <v>1522</v>
      </c>
      <c r="T601" s="8">
        <v>14.158495166457865</v>
      </c>
      <c r="U601" s="55" t="s">
        <v>95</v>
      </c>
      <c r="V601" s="8">
        <v>10.478905575605719</v>
      </c>
      <c r="W601" s="69" t="s">
        <v>3564</v>
      </c>
      <c r="X601" s="8">
        <v>10</v>
      </c>
      <c r="Y601" s="246" t="s">
        <v>222</v>
      </c>
      <c r="Z601" s="8">
        <v>74.102750924765914</v>
      </c>
      <c r="AA601" s="246" t="s">
        <v>222</v>
      </c>
      <c r="AB601" s="8">
        <v>30.876146218652465</v>
      </c>
      <c r="AC601" s="55" t="s">
        <v>95</v>
      </c>
      <c r="AD601" s="55" t="s">
        <v>58</v>
      </c>
      <c r="AE601" s="8">
        <v>15.148083690869903</v>
      </c>
      <c r="AF601" s="8">
        <v>6.3666666666666671</v>
      </c>
      <c r="AG601" s="224" t="s">
        <v>1522</v>
      </c>
      <c r="AH601" s="224" t="s">
        <v>58</v>
      </c>
      <c r="AI601" s="8">
        <v>14.831514085101547</v>
      </c>
      <c r="AJ601" s="8">
        <v>6.0333333333333332</v>
      </c>
      <c r="AK601" s="55" t="s">
        <v>95</v>
      </c>
      <c r="AL601" s="49" t="s">
        <v>222</v>
      </c>
      <c r="AM601" s="8">
        <v>14.132142705703643</v>
      </c>
      <c r="AN601" s="8">
        <v>13.4</v>
      </c>
      <c r="AO601" s="69" t="s">
        <v>1504</v>
      </c>
      <c r="AP601" s="224" t="s">
        <v>58</v>
      </c>
      <c r="AQ601" s="8">
        <v>14.023748881512974</v>
      </c>
      <c r="AR601" s="8">
        <v>6.0333333333333332</v>
      </c>
      <c r="AS601" s="50" t="s">
        <v>1486</v>
      </c>
      <c r="AT601" s="55" t="s">
        <v>58</v>
      </c>
      <c r="AU601" s="8">
        <v>14.023748881512974</v>
      </c>
      <c r="AV601" s="8">
        <v>6.0333333333333332</v>
      </c>
      <c r="AW601" s="58"/>
      <c r="AX601" s="55" t="s">
        <v>1522</v>
      </c>
      <c r="AY601" s="8">
        <v>11.263626229837135</v>
      </c>
      <c r="AZ601" s="55" t="s">
        <v>1522</v>
      </c>
      <c r="BA601" s="8">
        <v>3.754542076612378</v>
      </c>
      <c r="BB601" s="78" t="s">
        <v>3596</v>
      </c>
      <c r="BC601" s="8">
        <v>2.6666666666666998</v>
      </c>
      <c r="BD601" s="49" t="s">
        <v>222</v>
      </c>
      <c r="BE601" s="8">
        <v>96.03357620219569</v>
      </c>
      <c r="BF601" s="224" t="s">
        <v>58</v>
      </c>
      <c r="BG601" s="8">
        <v>1.7961823113298752</v>
      </c>
      <c r="BH601" s="224" t="s">
        <v>1522</v>
      </c>
      <c r="BI601" s="224" t="s">
        <v>58</v>
      </c>
      <c r="BJ601" s="8">
        <v>8.0663553316183645</v>
      </c>
      <c r="BK601" s="8">
        <v>17.875</v>
      </c>
      <c r="BL601" s="224" t="s">
        <v>1522</v>
      </c>
      <c r="BM601" s="246" t="s">
        <v>222</v>
      </c>
      <c r="BN601" s="8">
        <v>7.6813094862116689</v>
      </c>
      <c r="BO601" s="8">
        <v>23.5</v>
      </c>
      <c r="BP601" s="78" t="s">
        <v>1504</v>
      </c>
      <c r="BQ601" s="55" t="s">
        <v>58</v>
      </c>
      <c r="BR601" s="8">
        <v>7.5280532566269063</v>
      </c>
      <c r="BS601" s="8">
        <v>17.875</v>
      </c>
      <c r="BT601" s="50" t="s">
        <v>1486</v>
      </c>
      <c r="BU601" s="224" t="s">
        <v>58</v>
      </c>
      <c r="BV601" s="8">
        <v>7.5280532566269063</v>
      </c>
      <c r="BW601" s="8">
        <v>17.875</v>
      </c>
      <c r="BX601" s="65" t="s">
        <v>1488</v>
      </c>
      <c r="BY601" s="224" t="s">
        <v>58</v>
      </c>
      <c r="BZ601" s="8">
        <v>7.5280532566269063</v>
      </c>
      <c r="CA601" s="8">
        <v>17.875</v>
      </c>
      <c r="CB601" s="8"/>
      <c r="CC601" s="59" t="s">
        <v>5158</v>
      </c>
      <c r="CD601" s="59"/>
      <c r="CE601" s="555">
        <v>65.520465127161444</v>
      </c>
      <c r="CF601" s="555">
        <v>46.271227197647661</v>
      </c>
      <c r="CG601" s="555"/>
      <c r="CH601" s="555"/>
      <c r="CI601" s="408"/>
      <c r="CJ601" s="408"/>
      <c r="CK601" s="7"/>
      <c r="CL601" s="8"/>
      <c r="CM601" s="8"/>
      <c r="CN601" s="8"/>
    </row>
    <row r="602" spans="1:92" x14ac:dyDescent="0.45">
      <c r="A602" s="9">
        <v>578</v>
      </c>
      <c r="B602" s="9" t="s">
        <v>3448</v>
      </c>
      <c r="C602" s="224" t="s">
        <v>1800</v>
      </c>
      <c r="D602" s="63"/>
      <c r="E602" s="245" t="s">
        <v>1938</v>
      </c>
      <c r="F602" s="56" t="s">
        <v>1871</v>
      </c>
      <c r="G602" s="224"/>
      <c r="H602" s="9"/>
      <c r="I602" s="60">
        <v>176.23690222943566</v>
      </c>
      <c r="J602" s="60">
        <v>93.25540117970138</v>
      </c>
      <c r="K602" s="60">
        <v>140.67340177954952</v>
      </c>
      <c r="L602" s="47">
        <v>2018.5515396441781</v>
      </c>
      <c r="M602" s="47">
        <v>1748.458075679157</v>
      </c>
      <c r="N602" s="47">
        <v>1558.6461379622738</v>
      </c>
      <c r="O602" s="59">
        <v>11.9420916201924</v>
      </c>
      <c r="P602" s="59">
        <v>216.38803989356092</v>
      </c>
      <c r="Q602" s="59">
        <v>115.20654063489452</v>
      </c>
      <c r="R602" s="58"/>
      <c r="S602" s="55" t="s">
        <v>1522</v>
      </c>
      <c r="T602" s="8">
        <v>16.861321200649208</v>
      </c>
      <c r="U602" s="55" t="s">
        <v>95</v>
      </c>
      <c r="V602" s="8">
        <v>12.444597236835786</v>
      </c>
      <c r="W602" s="69" t="s">
        <v>3564</v>
      </c>
      <c r="X602" s="8">
        <v>10</v>
      </c>
      <c r="Y602" s="246" t="s">
        <v>222</v>
      </c>
      <c r="Z602" s="8">
        <v>89.118451114717828</v>
      </c>
      <c r="AA602" s="246" t="s">
        <v>222</v>
      </c>
      <c r="AB602" s="8">
        <v>37.132687964465767</v>
      </c>
      <c r="AC602" s="55" t="s">
        <v>95</v>
      </c>
      <c r="AD602" s="55" t="s">
        <v>58</v>
      </c>
      <c r="AE602" s="8">
        <v>18.119777236315883</v>
      </c>
      <c r="AF602" s="8">
        <v>6.3666666666666671</v>
      </c>
      <c r="AG602" s="224" t="s">
        <v>1522</v>
      </c>
      <c r="AH602" s="224" t="s">
        <v>58</v>
      </c>
      <c r="AI602" s="8">
        <v>17.76828638744573</v>
      </c>
      <c r="AJ602" s="8">
        <v>6.0333333333333332</v>
      </c>
      <c r="AK602" s="55" t="s">
        <v>95</v>
      </c>
      <c r="AL602" s="49" t="s">
        <v>222</v>
      </c>
      <c r="AM602" s="8">
        <v>16.866344829844142</v>
      </c>
      <c r="AN602" s="8">
        <v>13.4</v>
      </c>
      <c r="AO602" s="69" t="s">
        <v>1504</v>
      </c>
      <c r="AP602" s="224" t="s">
        <v>58</v>
      </c>
      <c r="AQ602" s="8">
        <v>16.794601844741671</v>
      </c>
      <c r="AR602" s="8">
        <v>6.0333333333333332</v>
      </c>
      <c r="AS602" s="50" t="s">
        <v>1486</v>
      </c>
      <c r="AT602" s="55" t="s">
        <v>58</v>
      </c>
      <c r="AU602" s="8">
        <v>16.794601844741671</v>
      </c>
      <c r="AV602" s="8">
        <v>6.0333333333333332</v>
      </c>
      <c r="AW602" s="58"/>
      <c r="AX602" s="55" t="s">
        <v>1522</v>
      </c>
      <c r="AY602" s="8">
        <v>13.371830536506383</v>
      </c>
      <c r="AZ602" s="55" t="s">
        <v>1522</v>
      </c>
      <c r="BA602" s="8">
        <v>4.4572768455021281</v>
      </c>
      <c r="BB602" s="78" t="s">
        <v>3596</v>
      </c>
      <c r="BC602" s="8">
        <v>2.6666666666666998</v>
      </c>
      <c r="BD602" s="49" t="s">
        <v>222</v>
      </c>
      <c r="BE602" s="8">
        <v>115.55398644913318</v>
      </c>
      <c r="BF602" s="224" t="s">
        <v>58</v>
      </c>
      <c r="BG602" s="8">
        <v>2.1605633026060418</v>
      </c>
      <c r="BH602" s="224" t="s">
        <v>1522</v>
      </c>
      <c r="BI602" s="224" t="s">
        <v>58</v>
      </c>
      <c r="BJ602" s="8">
        <v>9.6470990425242125</v>
      </c>
      <c r="BK602" s="8">
        <v>17.875</v>
      </c>
      <c r="BL602" s="224" t="s">
        <v>1522</v>
      </c>
      <c r="BM602" s="246" t="s">
        <v>222</v>
      </c>
      <c r="BN602" s="8">
        <v>9.1847964031034497</v>
      </c>
      <c r="BO602" s="8">
        <v>23.5</v>
      </c>
      <c r="BP602" s="78" t="s">
        <v>1504</v>
      </c>
      <c r="BQ602" s="55" t="s">
        <v>58</v>
      </c>
      <c r="BR602" s="8">
        <v>8.9982268115885624</v>
      </c>
      <c r="BS602" s="8">
        <v>17.875</v>
      </c>
      <c r="BT602" s="50" t="s">
        <v>1486</v>
      </c>
      <c r="BU602" s="224" t="s">
        <v>58</v>
      </c>
      <c r="BV602" s="8">
        <v>8.9982268115885624</v>
      </c>
      <c r="BW602" s="8">
        <v>17.875</v>
      </c>
      <c r="BX602" s="65" t="s">
        <v>1488</v>
      </c>
      <c r="BY602" s="224" t="s">
        <v>58</v>
      </c>
      <c r="BZ602" s="8">
        <v>8.9982268115885624</v>
      </c>
      <c r="CA602" s="8">
        <v>17.875</v>
      </c>
      <c r="CB602" s="8"/>
      <c r="CC602" s="59" t="s">
        <v>5159</v>
      </c>
      <c r="CD602" s="59" t="s">
        <v>5160</v>
      </c>
      <c r="CE602" s="555">
        <v>77.436709664730159</v>
      </c>
      <c r="CF602" s="555">
        <v>69.988913143727572</v>
      </c>
      <c r="CG602" s="555" t="s">
        <v>5770</v>
      </c>
      <c r="CH602" s="555"/>
      <c r="CI602" s="408">
        <v>115.20654063489452</v>
      </c>
      <c r="CJ602" s="408">
        <v>86.937920631819352</v>
      </c>
      <c r="CK602" s="555"/>
      <c r="CL602" s="59"/>
      <c r="CM602" s="8"/>
      <c r="CN602" s="8"/>
    </row>
    <row r="603" spans="1:92" x14ac:dyDescent="0.45">
      <c r="A603" s="9">
        <v>579</v>
      </c>
      <c r="B603" s="9" t="s">
        <v>3449</v>
      </c>
      <c r="C603" s="224" t="s">
        <v>1800</v>
      </c>
      <c r="D603" s="63"/>
      <c r="E603" s="245" t="s">
        <v>1938</v>
      </c>
      <c r="F603" s="56" t="s">
        <v>1871</v>
      </c>
      <c r="G603" s="224"/>
      <c r="H603" s="9"/>
      <c r="I603" s="60">
        <v>180.97870228942048</v>
      </c>
      <c r="J603" s="60">
        <v>128.81890162958749</v>
      </c>
      <c r="K603" s="60">
        <v>203.10710256934962</v>
      </c>
      <c r="L603" s="47">
        <v>2927.3848510936255</v>
      </c>
      <c r="M603" s="47">
        <v>2819.8204008667963</v>
      </c>
      <c r="N603" s="47">
        <v>2736.6215967893486</v>
      </c>
      <c r="O603" s="59">
        <v>23.166016260938942</v>
      </c>
      <c r="P603" s="59">
        <v>459.27782375500885</v>
      </c>
      <c r="Q603" s="59">
        <v>257.21973518255567</v>
      </c>
      <c r="R603" s="58"/>
      <c r="S603" s="55" t="s">
        <v>1522</v>
      </c>
      <c r="T603" s="8">
        <v>17.288083206047844</v>
      </c>
      <c r="U603" s="55" t="s">
        <v>95</v>
      </c>
      <c r="V603" s="8">
        <v>12.754969604398431</v>
      </c>
      <c r="W603" s="69" t="s">
        <v>5510</v>
      </c>
      <c r="X603" s="8">
        <v>10</v>
      </c>
      <c r="Y603" s="224" t="s">
        <v>294</v>
      </c>
      <c r="Z603" s="8">
        <v>131.30466564838275</v>
      </c>
      <c r="AA603" s="224" t="s">
        <v>294</v>
      </c>
      <c r="AB603" s="8">
        <v>48.631357647549166</v>
      </c>
      <c r="AC603" s="55" t="s">
        <v>95</v>
      </c>
      <c r="AD603" s="55" t="s">
        <v>294</v>
      </c>
      <c r="AE603" s="8">
        <v>19.8254986348004</v>
      </c>
      <c r="AF603" s="8">
        <v>13.700000000000001</v>
      </c>
      <c r="AG603" s="224" t="s">
        <v>1522</v>
      </c>
      <c r="AH603" s="224" t="s">
        <v>294</v>
      </c>
      <c r="AI603" s="8">
        <v>19.115246067478612</v>
      </c>
      <c r="AJ603" s="8">
        <v>13.2</v>
      </c>
      <c r="AK603" s="55" t="s">
        <v>95</v>
      </c>
      <c r="AL603" s="66" t="s">
        <v>73</v>
      </c>
      <c r="AM603" s="8">
        <v>19.016668702223718</v>
      </c>
      <c r="AN603" s="8">
        <v>8.5</v>
      </c>
      <c r="AO603" s="55" t="s">
        <v>1522</v>
      </c>
      <c r="AP603" s="75" t="s">
        <v>73</v>
      </c>
      <c r="AQ603" s="8">
        <v>18.639536895608714</v>
      </c>
      <c r="AR603" s="8">
        <v>8</v>
      </c>
      <c r="AS603" s="69" t="s">
        <v>1504</v>
      </c>
      <c r="AT603" s="55" t="s">
        <v>294</v>
      </c>
      <c r="AU603" s="8">
        <v>17.675642753812767</v>
      </c>
      <c r="AV603" s="8">
        <v>13.2</v>
      </c>
      <c r="AW603" s="58"/>
      <c r="AX603" s="55" t="s">
        <v>1522</v>
      </c>
      <c r="AY603" s="8">
        <v>13.704704900717319</v>
      </c>
      <c r="AZ603" s="55" t="s">
        <v>1522</v>
      </c>
      <c r="BA603" s="8">
        <v>4.5682349669057727</v>
      </c>
      <c r="BB603" s="78" t="s">
        <v>3596</v>
      </c>
      <c r="BC603" s="8">
        <v>2.6666666666666998</v>
      </c>
      <c r="BD603" s="55" t="s">
        <v>294</v>
      </c>
      <c r="BE603" s="8">
        <v>170.39606534289757</v>
      </c>
      <c r="BF603" s="224" t="s">
        <v>294</v>
      </c>
      <c r="BG603" s="8">
        <v>2.6214779283522702</v>
      </c>
      <c r="BH603" s="224" t="s">
        <v>1522</v>
      </c>
      <c r="BI603" s="224" t="s">
        <v>294</v>
      </c>
      <c r="BJ603" s="8">
        <v>11.103321878274908</v>
      </c>
      <c r="BK603" s="8">
        <v>25.375</v>
      </c>
      <c r="BL603" s="78" t="s">
        <v>1504</v>
      </c>
      <c r="BM603" s="224" t="s">
        <v>294</v>
      </c>
      <c r="BN603" s="8">
        <v>10.425320385215281</v>
      </c>
      <c r="BO603" s="8">
        <v>25.375</v>
      </c>
      <c r="BP603" s="54" t="s">
        <v>1486</v>
      </c>
      <c r="BQ603" s="55" t="s">
        <v>294</v>
      </c>
      <c r="BR603" s="8">
        <v>10.425320385215281</v>
      </c>
      <c r="BS603" s="8">
        <v>25.375</v>
      </c>
      <c r="BT603" s="65" t="s">
        <v>1488</v>
      </c>
      <c r="BU603" s="224" t="s">
        <v>294</v>
      </c>
      <c r="BV603" s="8">
        <v>10.425320385215281</v>
      </c>
      <c r="BW603" s="8">
        <v>25.375</v>
      </c>
      <c r="BX603" s="52" t="s">
        <v>1507</v>
      </c>
      <c r="BY603" s="224" t="s">
        <v>294</v>
      </c>
      <c r="BZ603" s="8">
        <v>10.425320385215281</v>
      </c>
      <c r="CA603" s="8">
        <v>25.375</v>
      </c>
      <c r="CB603" s="8"/>
      <c r="CC603" s="59" t="s">
        <v>5164</v>
      </c>
      <c r="CD603" s="59" t="s">
        <v>5165</v>
      </c>
      <c r="CE603" s="555">
        <v>101.10412716768568</v>
      </c>
      <c r="CF603" s="555">
        <v>91.535667735807493</v>
      </c>
      <c r="CG603" s="555" t="s">
        <v>5162</v>
      </c>
      <c r="CH603" s="555" t="s">
        <v>5163</v>
      </c>
      <c r="CI603" s="408">
        <v>211.10168169461534</v>
      </c>
      <c r="CJ603" s="408">
        <v>195.84236389938744</v>
      </c>
      <c r="CK603" s="555" t="s">
        <v>5161</v>
      </c>
      <c r="CL603" s="59"/>
      <c r="CM603" s="8">
        <v>257.21973518255567</v>
      </c>
      <c r="CN603" s="8">
        <v>208.00019781867732</v>
      </c>
    </row>
    <row r="604" spans="1:92" x14ac:dyDescent="0.45">
      <c r="A604" s="9">
        <v>580</v>
      </c>
      <c r="B604" s="9" t="s">
        <v>5346</v>
      </c>
      <c r="C604" s="243" t="s">
        <v>1836</v>
      </c>
      <c r="D604" s="246" t="s">
        <v>1804</v>
      </c>
      <c r="E604" s="54" t="s">
        <v>1806</v>
      </c>
      <c r="F604" s="56" t="s">
        <v>1969</v>
      </c>
      <c r="G604" s="78" t="s">
        <v>1793</v>
      </c>
      <c r="H604" s="9"/>
      <c r="I604" s="60">
        <v>78.239700989749466</v>
      </c>
      <c r="J604" s="60">
        <v>87.723301109719088</v>
      </c>
      <c r="K604" s="60">
        <v>136.72190172956218</v>
      </c>
      <c r="L604" s="47">
        <v>856.8478481925282</v>
      </c>
      <c r="M604" s="47">
        <v>958.48832193853866</v>
      </c>
      <c r="N604" s="47">
        <v>1048.4152228959802</v>
      </c>
      <c r="O604" s="59">
        <v>10.968202059062422</v>
      </c>
      <c r="P604" s="59">
        <v>100.71849430549808</v>
      </c>
      <c r="Q604" s="59">
        <v>61.16990975459003</v>
      </c>
      <c r="R604" s="58"/>
      <c r="S604" s="14" t="s">
        <v>1491</v>
      </c>
      <c r="T604" s="8">
        <v>4.7555056475079738</v>
      </c>
      <c r="U604" s="71" t="s">
        <v>121</v>
      </c>
      <c r="V604" s="8">
        <v>6.6943820593849681</v>
      </c>
      <c r="W604" s="14" t="s">
        <v>1491</v>
      </c>
      <c r="X604" s="8">
        <v>11.25</v>
      </c>
      <c r="Y604" s="243" t="s">
        <v>1503</v>
      </c>
      <c r="Z604" s="8">
        <v>43.249438534464709</v>
      </c>
      <c r="AA604" s="243" t="s">
        <v>1503</v>
      </c>
      <c r="AB604" s="8">
        <v>21.624719267232354</v>
      </c>
      <c r="AC604" s="71" t="s">
        <v>121</v>
      </c>
      <c r="AD604" s="14" t="s">
        <v>1503</v>
      </c>
      <c r="AE604" s="8">
        <v>9.1827715940261996</v>
      </c>
      <c r="AF604" s="8">
        <v>12</v>
      </c>
      <c r="AG604" s="243" t="s">
        <v>1491</v>
      </c>
      <c r="AH604" s="243" t="s">
        <v>1503</v>
      </c>
      <c r="AI604" s="8">
        <v>8.6478884745310669</v>
      </c>
      <c r="AJ604" s="8">
        <v>11.600000000000001</v>
      </c>
      <c r="AK604" s="71" t="s">
        <v>121</v>
      </c>
      <c r="AL604" s="14" t="s">
        <v>203</v>
      </c>
      <c r="AM604" s="8">
        <v>8.5698328240524226</v>
      </c>
      <c r="AN604" s="8">
        <v>5.7333333333333334</v>
      </c>
      <c r="AO604" s="71" t="s">
        <v>121</v>
      </c>
      <c r="AP604" s="244" t="s">
        <v>1510</v>
      </c>
      <c r="AQ604" s="8">
        <v>8.4915909806080734</v>
      </c>
      <c r="AR604" s="8">
        <v>5.2333333333333334</v>
      </c>
      <c r="AS604" s="14" t="s">
        <v>1491</v>
      </c>
      <c r="AT604" s="14" t="s">
        <v>203</v>
      </c>
      <c r="AU604" s="8">
        <v>8.2849882636012779</v>
      </c>
      <c r="AV604" s="8">
        <v>5.3629629629629632</v>
      </c>
      <c r="AW604" s="58"/>
      <c r="AX604" s="14" t="s">
        <v>1491</v>
      </c>
      <c r="AY604" s="8">
        <v>4.0513483386002296</v>
      </c>
      <c r="AZ604" s="71" t="s">
        <v>121</v>
      </c>
      <c r="BA604" s="8">
        <v>2.8308090031601374</v>
      </c>
      <c r="BB604" s="243" t="s">
        <v>1491</v>
      </c>
      <c r="BC604" s="8">
        <v>3.5</v>
      </c>
      <c r="BD604" s="14" t="s">
        <v>1503</v>
      </c>
      <c r="BE604" s="8">
        <v>55.924270094804129</v>
      </c>
      <c r="BF604" s="243" t="s">
        <v>1503</v>
      </c>
      <c r="BG604" s="8">
        <v>1.0168049108146204</v>
      </c>
      <c r="BH604" s="244" t="s">
        <v>121</v>
      </c>
      <c r="BI604" s="243" t="s">
        <v>1503</v>
      </c>
      <c r="BJ604" s="8">
        <v>5.5770225079003444</v>
      </c>
      <c r="BK604" s="8">
        <v>19.333333333333332</v>
      </c>
      <c r="BL604" s="243" t="s">
        <v>1491</v>
      </c>
      <c r="BM604" s="243" t="s">
        <v>1503</v>
      </c>
      <c r="BN604" s="8">
        <v>5.2503764896294136</v>
      </c>
      <c r="BO604" s="8">
        <v>16.714285714285715</v>
      </c>
      <c r="BP604" s="244" t="s">
        <v>121</v>
      </c>
      <c r="BQ604" s="14" t="s">
        <v>203</v>
      </c>
      <c r="BR604" s="8">
        <v>4.8141854232502865</v>
      </c>
      <c r="BS604" s="8">
        <v>16</v>
      </c>
      <c r="BT604" s="14" t="s">
        <v>1491</v>
      </c>
      <c r="BU604" s="243" t="s">
        <v>203</v>
      </c>
      <c r="BV604" s="8">
        <v>4.37386079700235</v>
      </c>
      <c r="BW604" s="8">
        <v>13.857142857142858</v>
      </c>
      <c r="BX604" s="71" t="s">
        <v>121</v>
      </c>
      <c r="BY604" s="244" t="s">
        <v>1510</v>
      </c>
      <c r="BZ604" s="8">
        <v>3.7675019815211379</v>
      </c>
      <c r="CA604" s="8">
        <v>14.333333333333334</v>
      </c>
      <c r="CB604" s="8"/>
      <c r="CC604" s="59"/>
      <c r="CD604" s="59"/>
      <c r="CE604" s="555"/>
      <c r="CF604" s="555"/>
      <c r="CG604" s="555"/>
      <c r="CH604" s="555"/>
      <c r="CI604" s="408"/>
      <c r="CJ604" s="408"/>
      <c r="CK604" s="555"/>
      <c r="CL604" s="59"/>
      <c r="CM604" s="8"/>
      <c r="CN604" s="8"/>
    </row>
    <row r="605" spans="1:92" x14ac:dyDescent="0.45">
      <c r="A605" s="9">
        <v>581</v>
      </c>
      <c r="B605" s="9" t="s">
        <v>5347</v>
      </c>
      <c r="C605" s="243" t="s">
        <v>1836</v>
      </c>
      <c r="D605" s="246" t="s">
        <v>1804</v>
      </c>
      <c r="E605" s="54" t="s">
        <v>1806</v>
      </c>
      <c r="F605" s="56" t="s">
        <v>1969</v>
      </c>
      <c r="G605" s="78" t="s">
        <v>1793</v>
      </c>
      <c r="H605" s="9"/>
      <c r="I605" s="60">
        <v>155.68910196950145</v>
      </c>
      <c r="J605" s="60">
        <v>116.17410146962798</v>
      </c>
      <c r="K605" s="60">
        <v>154.89880195950397</v>
      </c>
      <c r="L605" s="47">
        <v>2088.511659228664</v>
      </c>
      <c r="M605" s="47">
        <v>1987.3623731734253</v>
      </c>
      <c r="N605" s="47">
        <v>1909.9816297578182</v>
      </c>
      <c r="O605" s="59">
        <v>16.028692658937789</v>
      </c>
      <c r="P605" s="59">
        <v>274.08845911533865</v>
      </c>
      <c r="Q605" s="59">
        <v>166.30873495324809</v>
      </c>
      <c r="R605" s="58"/>
      <c r="S605" s="14" t="s">
        <v>158</v>
      </c>
      <c r="T605" s="8">
        <v>14.077884565438122</v>
      </c>
      <c r="U605" s="14" t="s">
        <v>158</v>
      </c>
      <c r="V605" s="8">
        <v>11.731570471198436</v>
      </c>
      <c r="W605" s="71" t="s">
        <v>121</v>
      </c>
      <c r="X605" s="8">
        <v>10</v>
      </c>
      <c r="Y605" s="243" t="s">
        <v>1516</v>
      </c>
      <c r="Z605" s="8">
        <v>103.75480729987095</v>
      </c>
      <c r="AA605" s="243" t="s">
        <v>1516</v>
      </c>
      <c r="AB605" s="8">
        <v>38.427706407359608</v>
      </c>
      <c r="AC605" s="71" t="s">
        <v>121</v>
      </c>
      <c r="AD605" s="14" t="s">
        <v>1516</v>
      </c>
      <c r="AE605" s="8">
        <v>17.099863659966285</v>
      </c>
      <c r="AF605" s="8">
        <v>12.7</v>
      </c>
      <c r="AG605" s="243" t="s">
        <v>158</v>
      </c>
      <c r="AH605" s="243" t="s">
        <v>1516</v>
      </c>
      <c r="AI605" s="8">
        <v>16.634942377840286</v>
      </c>
      <c r="AJ605" s="8">
        <v>14.7</v>
      </c>
      <c r="AK605" s="71" t="s">
        <v>121</v>
      </c>
      <c r="AL605" s="71" t="s">
        <v>1510</v>
      </c>
      <c r="AM605" s="8">
        <v>15.447237820190894</v>
      </c>
      <c r="AN605" s="8">
        <v>5.2333333333333334</v>
      </c>
      <c r="AO605" s="71" t="s">
        <v>121</v>
      </c>
      <c r="AP605" s="247" t="s">
        <v>189</v>
      </c>
      <c r="AQ605" s="8">
        <v>15.393593551460972</v>
      </c>
      <c r="AR605" s="8">
        <v>8.3000000000000007</v>
      </c>
      <c r="AS605" s="14" t="s">
        <v>158</v>
      </c>
      <c r="AT605" s="71" t="s">
        <v>1510</v>
      </c>
      <c r="AU605" s="8">
        <v>15.247854138399852</v>
      </c>
      <c r="AV605" s="8">
        <v>5.9</v>
      </c>
      <c r="AW605" s="58"/>
      <c r="AX605" s="14" t="s">
        <v>158</v>
      </c>
      <c r="AY605" s="8">
        <v>11.929374958259002</v>
      </c>
      <c r="AZ605" s="71" t="s">
        <v>121</v>
      </c>
      <c r="BA605" s="8">
        <v>4.6431249860863337</v>
      </c>
      <c r="BB605" s="243" t="s">
        <v>5579</v>
      </c>
      <c r="BC605" s="8">
        <v>3</v>
      </c>
      <c r="BD605" s="14" t="s">
        <v>1516</v>
      </c>
      <c r="BE605" s="8">
        <v>134.58124948983226</v>
      </c>
      <c r="BF605" s="243" t="s">
        <v>1516</v>
      </c>
      <c r="BG605" s="8">
        <v>2.0704807613820346</v>
      </c>
      <c r="BH605" s="244" t="s">
        <v>121</v>
      </c>
      <c r="BI605" s="243" t="s">
        <v>1516</v>
      </c>
      <c r="BJ605" s="8">
        <v>10.375689302428066</v>
      </c>
      <c r="BK605" s="8">
        <v>22.666666666666668</v>
      </c>
      <c r="BL605" s="243" t="s">
        <v>158</v>
      </c>
      <c r="BM605" s="243" t="s">
        <v>1516</v>
      </c>
      <c r="BN605" s="8">
        <v>9.7384344004672805</v>
      </c>
      <c r="BO605" s="8">
        <v>22.666666666666668</v>
      </c>
      <c r="BP605" s="244" t="s">
        <v>121</v>
      </c>
      <c r="BQ605" s="72" t="s">
        <v>189</v>
      </c>
      <c r="BR605" s="8">
        <v>9.1656249688141962</v>
      </c>
      <c r="BS605" s="8">
        <v>19.333333333333332</v>
      </c>
      <c r="BT605" s="14" t="s">
        <v>158</v>
      </c>
      <c r="BU605" s="247" t="s">
        <v>189</v>
      </c>
      <c r="BV605" s="8">
        <v>8.5334410607682205</v>
      </c>
      <c r="BW605" s="8">
        <v>19.333333333333332</v>
      </c>
      <c r="BX605" s="71" t="s">
        <v>121</v>
      </c>
      <c r="BY605" s="244" t="s">
        <v>1510</v>
      </c>
      <c r="BZ605" s="8">
        <v>6.5070493975723647</v>
      </c>
      <c r="CA605" s="8">
        <v>14.333333333333334</v>
      </c>
      <c r="CB605" s="8"/>
      <c r="CC605" s="59" t="s">
        <v>5772</v>
      </c>
      <c r="CD605" s="59" t="s">
        <v>5773</v>
      </c>
      <c r="CE605" s="555">
        <v>108.94337998827523</v>
      </c>
      <c r="CF605" s="555">
        <v>98.236342192792776</v>
      </c>
      <c r="CG605" s="555" t="s">
        <v>5771</v>
      </c>
      <c r="CH605" s="555" t="s">
        <v>4189</v>
      </c>
      <c r="CI605" s="408">
        <v>166.30873495324809</v>
      </c>
      <c r="CJ605" s="408">
        <v>130.516498267505</v>
      </c>
      <c r="CK605" s="7"/>
      <c r="CL605" s="8"/>
      <c r="CM605" s="8"/>
      <c r="CN605" s="8"/>
    </row>
    <row r="606" spans="1:92" x14ac:dyDescent="0.45">
      <c r="A606" s="9">
        <v>588</v>
      </c>
      <c r="B606" s="9" t="s">
        <v>2426</v>
      </c>
      <c r="C606" s="245" t="s">
        <v>1788</v>
      </c>
      <c r="D606" s="63"/>
      <c r="E606" s="243" t="s">
        <v>1902</v>
      </c>
      <c r="F606" s="56" t="s">
        <v>1903</v>
      </c>
      <c r="G606" s="224"/>
      <c r="H606" s="9"/>
      <c r="I606" s="60">
        <v>120.12560151961533</v>
      </c>
      <c r="J606" s="60">
        <v>80.610601019741864</v>
      </c>
      <c r="K606" s="60">
        <v>120.12560151961533</v>
      </c>
      <c r="L606" s="47">
        <v>1182.0870039685251</v>
      </c>
      <c r="M606" s="47">
        <v>1106.0519861706061</v>
      </c>
      <c r="N606" s="47">
        <v>1048.7607315209129</v>
      </c>
      <c r="O606" s="59">
        <v>8.951672427829811</v>
      </c>
      <c r="P606" s="59">
        <v>119.44712324972861</v>
      </c>
      <c r="Q606" s="59">
        <v>70.003799925154695</v>
      </c>
      <c r="R606" s="58"/>
      <c r="S606" s="14" t="s">
        <v>1501</v>
      </c>
      <c r="T606" s="8">
        <v>7.0062800759807669</v>
      </c>
      <c r="U606" s="67" t="s">
        <v>27</v>
      </c>
      <c r="V606" s="8">
        <v>7.9056520683826887</v>
      </c>
      <c r="W606" s="67" t="s">
        <v>27</v>
      </c>
      <c r="X606" s="8">
        <v>15</v>
      </c>
      <c r="Y606" s="245" t="s">
        <v>1520</v>
      </c>
      <c r="Z606" s="8">
        <v>55.056520683826896</v>
      </c>
      <c r="AA606" s="245" t="s">
        <v>26</v>
      </c>
      <c r="AB606" s="8">
        <v>20.896195256435085</v>
      </c>
      <c r="AC606" s="67" t="s">
        <v>27</v>
      </c>
      <c r="AD606" s="67" t="s">
        <v>26</v>
      </c>
      <c r="AE606" s="8">
        <v>13.343553868032528</v>
      </c>
      <c r="AF606" s="8">
        <v>3.8222222222222229</v>
      </c>
      <c r="AG606" s="245" t="s">
        <v>27</v>
      </c>
      <c r="AH606" s="245" t="s">
        <v>1520</v>
      </c>
      <c r="AI606" s="8">
        <v>13.060218328091313</v>
      </c>
      <c r="AJ606" s="8">
        <v>6.2333333333333334</v>
      </c>
      <c r="AK606" s="67" t="s">
        <v>27</v>
      </c>
      <c r="AL606" s="69" t="s">
        <v>1473</v>
      </c>
      <c r="AM606" s="8">
        <v>12.293871875400288</v>
      </c>
      <c r="AN606" s="8">
        <v>6.1333333333333337</v>
      </c>
      <c r="AO606" s="14" t="s">
        <v>1501</v>
      </c>
      <c r="AP606" s="245" t="s">
        <v>26</v>
      </c>
      <c r="AQ606" s="8">
        <v>11.511117431803788</v>
      </c>
      <c r="AR606" s="8">
        <v>4.9333333333333336</v>
      </c>
      <c r="AS606" s="14" t="s">
        <v>1501</v>
      </c>
      <c r="AT606" s="67" t="s">
        <v>1520</v>
      </c>
      <c r="AU606" s="8">
        <v>11.403534311864648</v>
      </c>
      <c r="AV606" s="8">
        <v>7.9</v>
      </c>
      <c r="AW606" s="58"/>
      <c r="AX606" s="14" t="s">
        <v>1501</v>
      </c>
      <c r="AY606" s="8">
        <v>5.684898459264998</v>
      </c>
      <c r="AZ606" s="67" t="s">
        <v>27</v>
      </c>
      <c r="BA606" s="8">
        <v>2.8739593837059991</v>
      </c>
      <c r="BB606" s="245" t="s">
        <v>27</v>
      </c>
      <c r="BC606" s="8">
        <v>4</v>
      </c>
      <c r="BD606" s="67" t="s">
        <v>1520</v>
      </c>
      <c r="BE606" s="8">
        <v>71.273476888974969</v>
      </c>
      <c r="BF606" s="78" t="s">
        <v>1473</v>
      </c>
      <c r="BG606" s="8">
        <v>1.4103402842266661</v>
      </c>
      <c r="BH606" s="245" t="s">
        <v>27</v>
      </c>
      <c r="BI606" s="78" t="s">
        <v>1473</v>
      </c>
      <c r="BJ606" s="8">
        <v>7.8201923148483647</v>
      </c>
      <c r="BK606" s="8">
        <v>12.25</v>
      </c>
      <c r="BL606" s="245" t="s">
        <v>27</v>
      </c>
      <c r="BM606" s="245" t="s">
        <v>1520</v>
      </c>
      <c r="BN606" s="8">
        <v>7.5112148077920313</v>
      </c>
      <c r="BO606" s="8">
        <v>14.75</v>
      </c>
      <c r="BP606" s="245" t="s">
        <v>27</v>
      </c>
      <c r="BQ606" s="67" t="s">
        <v>26</v>
      </c>
      <c r="BR606" s="8">
        <v>7.0062800759807669</v>
      </c>
      <c r="BS606" s="8">
        <v>9.75</v>
      </c>
      <c r="BT606" s="67" t="s">
        <v>27</v>
      </c>
      <c r="BU606" s="243" t="s">
        <v>203</v>
      </c>
      <c r="BV606" s="8">
        <v>6.2266894375473436</v>
      </c>
      <c r="BW606" s="8">
        <v>12.25</v>
      </c>
      <c r="BX606" s="14" t="s">
        <v>1501</v>
      </c>
      <c r="BY606" s="78" t="s">
        <v>1473</v>
      </c>
      <c r="BZ606" s="8">
        <v>6.0331262591360506</v>
      </c>
      <c r="CA606" s="8">
        <v>19</v>
      </c>
      <c r="CB606" s="8"/>
      <c r="CC606" s="59" t="s">
        <v>5774</v>
      </c>
      <c r="CD606" s="59"/>
      <c r="CE606" s="555">
        <v>70.003799925154695</v>
      </c>
      <c r="CF606" s="555">
        <v>49.65798632330096</v>
      </c>
      <c r="CG606" s="555"/>
      <c r="CH606" s="555"/>
      <c r="CI606" s="408"/>
      <c r="CJ606" s="408"/>
      <c r="CK606" s="7"/>
      <c r="CL606" s="8"/>
      <c r="CM606" s="8"/>
      <c r="CN606" s="8"/>
    </row>
    <row r="607" spans="1:92" x14ac:dyDescent="0.45">
      <c r="A607" s="9">
        <v>589</v>
      </c>
      <c r="B607" s="9" t="s">
        <v>2427</v>
      </c>
      <c r="C607" s="245" t="s">
        <v>1850</v>
      </c>
      <c r="D607" s="73" t="s">
        <v>1802</v>
      </c>
      <c r="E607" s="56"/>
      <c r="F607" s="62" t="s">
        <v>1996</v>
      </c>
      <c r="G607" s="61" t="s">
        <v>1807</v>
      </c>
      <c r="H607" s="9"/>
      <c r="I607" s="60">
        <v>188.09140237939769</v>
      </c>
      <c r="J607" s="60">
        <v>159.6406020194888</v>
      </c>
      <c r="K607" s="60">
        <v>147.78610186952676</v>
      </c>
      <c r="L607" s="47">
        <v>2889.0657113328693</v>
      </c>
      <c r="M607" s="47">
        <v>2700.4155297240004</v>
      </c>
      <c r="N607" s="47">
        <v>2558.4040769607927</v>
      </c>
      <c r="O607" s="59">
        <v>20.236587487534752</v>
      </c>
      <c r="P607" s="59">
        <v>450.24882944514508</v>
      </c>
      <c r="Q607" s="59">
        <v>281.39588360535583</v>
      </c>
      <c r="R607" s="58"/>
      <c r="S607" s="53" t="s">
        <v>45</v>
      </c>
      <c r="T607" s="8">
        <v>12.285484142763861</v>
      </c>
      <c r="U607" s="53" t="s">
        <v>45</v>
      </c>
      <c r="V607" s="8">
        <v>13.650537936404291</v>
      </c>
      <c r="W607" s="67" t="s">
        <v>38</v>
      </c>
      <c r="X607" s="8">
        <v>12</v>
      </c>
      <c r="Y607" s="245" t="s">
        <v>97</v>
      </c>
      <c r="Z607" s="8">
        <v>125.14032557040247</v>
      </c>
      <c r="AA607" s="245" t="s">
        <v>97</v>
      </c>
      <c r="AB607" s="8">
        <v>56.881966168364755</v>
      </c>
      <c r="AC607" s="67" t="s">
        <v>38</v>
      </c>
      <c r="AD607" s="67" t="s">
        <v>97</v>
      </c>
      <c r="AE607" s="8">
        <v>22.249246802233205</v>
      </c>
      <c r="AF607" s="8">
        <v>10.7</v>
      </c>
      <c r="AG607" s="56" t="s">
        <v>45</v>
      </c>
      <c r="AH607" s="245" t="s">
        <v>97</v>
      </c>
      <c r="AI607" s="8">
        <v>20.492922260887241</v>
      </c>
      <c r="AJ607" s="8">
        <v>13.9</v>
      </c>
      <c r="AK607" s="67" t="s">
        <v>38</v>
      </c>
      <c r="AL607" s="69" t="s">
        <v>1473</v>
      </c>
      <c r="AM607" s="8">
        <v>18.888910748317013</v>
      </c>
      <c r="AN607" s="8">
        <v>6.9666666666666668</v>
      </c>
      <c r="AO607" s="53" t="s">
        <v>45</v>
      </c>
      <c r="AP607" s="78" t="s">
        <v>1473</v>
      </c>
      <c r="AQ607" s="8">
        <v>18.16271060463302</v>
      </c>
      <c r="AR607" s="8">
        <v>8.4250000000000007</v>
      </c>
      <c r="AS607" s="67" t="s">
        <v>38</v>
      </c>
      <c r="AT607" s="14" t="s">
        <v>203</v>
      </c>
      <c r="AU607" s="8">
        <v>17.310371769487251</v>
      </c>
      <c r="AV607" s="8">
        <v>5.177777777777778</v>
      </c>
      <c r="AW607" s="58"/>
      <c r="AX607" s="53" t="s">
        <v>45</v>
      </c>
      <c r="AY607" s="8">
        <v>10.780752923728681</v>
      </c>
      <c r="AZ607" s="67" t="s">
        <v>38</v>
      </c>
      <c r="BA607" s="8">
        <v>5.4013388156779065</v>
      </c>
      <c r="BB607" s="56" t="s">
        <v>45</v>
      </c>
      <c r="BC607" s="8">
        <v>3.5</v>
      </c>
      <c r="BD607" s="67" t="s">
        <v>97</v>
      </c>
      <c r="BE607" s="8">
        <v>147.71129385593019</v>
      </c>
      <c r="BF607" s="245" t="s">
        <v>97</v>
      </c>
      <c r="BG607" s="8">
        <v>2.6856598882896399</v>
      </c>
      <c r="BH607" s="56" t="s">
        <v>45</v>
      </c>
      <c r="BI607" s="245" t="s">
        <v>97</v>
      </c>
      <c r="BJ607" s="8">
        <v>13.905303143560587</v>
      </c>
      <c r="BK607" s="8">
        <v>16.714285714285715</v>
      </c>
      <c r="BL607" s="245" t="s">
        <v>38</v>
      </c>
      <c r="BM607" s="245" t="s">
        <v>97</v>
      </c>
      <c r="BN607" s="8">
        <v>12.762198559139232</v>
      </c>
      <c r="BO607" s="8">
        <v>19.333333333333332</v>
      </c>
      <c r="BP607" s="56" t="s">
        <v>45</v>
      </c>
      <c r="BQ607" s="69" t="s">
        <v>1473</v>
      </c>
      <c r="BR607" s="8">
        <v>12.131820476585549</v>
      </c>
      <c r="BS607" s="8">
        <v>13.857142857142858</v>
      </c>
      <c r="BT607" s="67" t="s">
        <v>38</v>
      </c>
      <c r="BU607" s="78" t="s">
        <v>1473</v>
      </c>
      <c r="BV607" s="8">
        <v>11.239225717028463</v>
      </c>
      <c r="BW607" s="8">
        <v>16</v>
      </c>
      <c r="BX607" s="53" t="s">
        <v>45</v>
      </c>
      <c r="BY607" s="243" t="s">
        <v>203</v>
      </c>
      <c r="BZ607" s="8">
        <v>9.9261094435281798</v>
      </c>
      <c r="CA607" s="8">
        <v>13.857142857142858</v>
      </c>
      <c r="CB607" s="8"/>
      <c r="CC607" s="59" t="s">
        <v>5169</v>
      </c>
      <c r="CD607" s="59" t="s">
        <v>5170</v>
      </c>
      <c r="CE607" s="555">
        <v>114.73653870779081</v>
      </c>
      <c r="CF607" s="555">
        <v>103.44426765929721</v>
      </c>
      <c r="CG607" s="555" t="s">
        <v>5167</v>
      </c>
      <c r="CH607" s="555" t="s">
        <v>5168</v>
      </c>
      <c r="CI607" s="408">
        <v>236.33846906733248</v>
      </c>
      <c r="CJ607" s="408">
        <v>218.48117761616038</v>
      </c>
      <c r="CK607" s="555" t="s">
        <v>5166</v>
      </c>
      <c r="CL607" s="59"/>
      <c r="CM607" s="8">
        <v>281.39588360535583</v>
      </c>
      <c r="CN607" s="8">
        <v>227.05266415589423</v>
      </c>
    </row>
    <row r="608" spans="1:92" x14ac:dyDescent="0.45">
      <c r="A608" s="9">
        <v>590</v>
      </c>
      <c r="B608" s="9" t="s">
        <v>382</v>
      </c>
      <c r="C608" s="61" t="s">
        <v>1807</v>
      </c>
      <c r="D608" s="63"/>
      <c r="E608" s="243" t="s">
        <v>1895</v>
      </c>
      <c r="F608" s="56" t="s">
        <v>1896</v>
      </c>
      <c r="G608" s="77" t="s">
        <v>1803</v>
      </c>
      <c r="H608" s="9"/>
      <c r="I608" s="60">
        <v>88.513601119716554</v>
      </c>
      <c r="J608" s="60">
        <v>83.771801059731743</v>
      </c>
      <c r="K608" s="60">
        <v>146.20550184953183</v>
      </c>
      <c r="L608" s="47">
        <v>979.58199568195744</v>
      </c>
      <c r="M608" s="47">
        <v>1055.3124273675048</v>
      </c>
      <c r="N608" s="47">
        <v>1120.0908741530727</v>
      </c>
      <c r="O608" s="59">
        <v>11.285293585569814</v>
      </c>
      <c r="P608" s="59">
        <v>117.21857978355997</v>
      </c>
      <c r="Q608" s="59">
        <v>64.030286891002561</v>
      </c>
      <c r="R608" s="58"/>
      <c r="S608" s="65" t="s">
        <v>14</v>
      </c>
      <c r="T608" s="8">
        <v>5.4256800559858274</v>
      </c>
      <c r="U608" s="65" t="s">
        <v>14</v>
      </c>
      <c r="V608" s="8">
        <v>6.0285333955398084</v>
      </c>
      <c r="W608" s="66" t="s">
        <v>276</v>
      </c>
      <c r="X608" s="8">
        <v>12.727</v>
      </c>
      <c r="Y608" s="77" t="s">
        <v>3543</v>
      </c>
      <c r="Z608" s="8">
        <v>48.797344604646938</v>
      </c>
      <c r="AA608" s="77" t="s">
        <v>23</v>
      </c>
      <c r="AB608" s="8">
        <v>18.768209463325746</v>
      </c>
      <c r="AC608" s="65" t="s">
        <v>14</v>
      </c>
      <c r="AD608" s="70" t="s">
        <v>23</v>
      </c>
      <c r="AE608" s="8">
        <v>10.386843629256049</v>
      </c>
      <c r="AF608" s="8">
        <v>7.6</v>
      </c>
      <c r="AG608" s="75" t="s">
        <v>276</v>
      </c>
      <c r="AH608" s="77" t="s">
        <v>23</v>
      </c>
      <c r="AI608" s="8">
        <v>9.9583153906399371</v>
      </c>
      <c r="AJ608" s="8">
        <v>6.5285714285714294</v>
      </c>
      <c r="AK608" s="65" t="s">
        <v>14</v>
      </c>
      <c r="AL608" s="70" t="s">
        <v>33</v>
      </c>
      <c r="AM608" s="8">
        <v>8.8696642227355031</v>
      </c>
      <c r="AN608" s="8">
        <v>8.9</v>
      </c>
      <c r="AO608" s="66" t="s">
        <v>276</v>
      </c>
      <c r="AP608" s="77" t="s">
        <v>33</v>
      </c>
      <c r="AQ608" s="8">
        <v>8.3046535283256411</v>
      </c>
      <c r="AR608" s="8">
        <v>7.8285714285714292</v>
      </c>
      <c r="AS608" s="65" t="s">
        <v>14</v>
      </c>
      <c r="AT608" s="13" t="s">
        <v>1466</v>
      </c>
      <c r="AU608" s="8">
        <v>8.2592697321774207</v>
      </c>
      <c r="AV608" s="8">
        <v>5.2333333333333334</v>
      </c>
      <c r="AW608" s="58"/>
      <c r="AX608" s="65" t="s">
        <v>14</v>
      </c>
      <c r="AY608" s="8">
        <v>4.4520304436689457</v>
      </c>
      <c r="AZ608" s="65" t="s">
        <v>14</v>
      </c>
      <c r="BA608" s="8">
        <v>2.2260152218344729</v>
      </c>
      <c r="BB608" s="75" t="s">
        <v>3611</v>
      </c>
      <c r="BC608" s="8">
        <v>3</v>
      </c>
      <c r="BD608" s="70" t="s">
        <v>5580</v>
      </c>
      <c r="BE608" s="8">
        <v>63.136547986041023</v>
      </c>
      <c r="BF608" s="77" t="s">
        <v>23</v>
      </c>
      <c r="BG608" s="8">
        <v>1.2627309597208205</v>
      </c>
      <c r="BH608" s="74" t="s">
        <v>14</v>
      </c>
      <c r="BI608" s="77" t="s">
        <v>23</v>
      </c>
      <c r="BJ608" s="8">
        <v>5.6737812273555983</v>
      </c>
      <c r="BK608" s="8">
        <v>17.666666666666668</v>
      </c>
      <c r="BL608" s="74" t="s">
        <v>14</v>
      </c>
      <c r="BM608" s="77" t="s">
        <v>33</v>
      </c>
      <c r="BN608" s="8">
        <v>5.3765600199830876</v>
      </c>
      <c r="BO608" s="8">
        <v>19.333333333333332</v>
      </c>
      <c r="BP608" s="74" t="s">
        <v>14</v>
      </c>
      <c r="BQ608" s="13" t="s">
        <v>1466</v>
      </c>
      <c r="BR608" s="8">
        <v>4.8545117387967087</v>
      </c>
      <c r="BS608" s="8">
        <v>12.666666666666666</v>
      </c>
      <c r="BT608" s="66" t="s">
        <v>276</v>
      </c>
      <c r="BU608" s="77" t="s">
        <v>23</v>
      </c>
      <c r="BV608" s="8">
        <v>4.7928524131692374</v>
      </c>
      <c r="BW608" s="8">
        <v>17.666666666666664</v>
      </c>
      <c r="BX608" s="66" t="s">
        <v>276</v>
      </c>
      <c r="BY608" s="77" t="s">
        <v>33</v>
      </c>
      <c r="BZ608" s="8">
        <v>4.4910746774474868</v>
      </c>
      <c r="CA608" s="8">
        <v>19.333333333333332</v>
      </c>
      <c r="CB608" s="8"/>
      <c r="CC608" s="59"/>
      <c r="CD608" s="59"/>
      <c r="CE608" s="555"/>
      <c r="CF608" s="555"/>
      <c r="CG608" s="555"/>
      <c r="CH608" s="555"/>
      <c r="CI608" s="408"/>
      <c r="CJ608" s="408"/>
      <c r="CK608" s="7"/>
      <c r="CL608" s="8"/>
      <c r="CM608" s="8"/>
      <c r="CN608" s="8"/>
    </row>
    <row r="609" spans="1:92" x14ac:dyDescent="0.45">
      <c r="A609" s="9">
        <v>591</v>
      </c>
      <c r="B609" s="9" t="s">
        <v>31</v>
      </c>
      <c r="C609" s="61" t="s">
        <v>1807</v>
      </c>
      <c r="D609" s="63"/>
      <c r="E609" s="243" t="s">
        <v>1895</v>
      </c>
      <c r="F609" s="56" t="s">
        <v>1896</v>
      </c>
      <c r="G609" s="77" t="s">
        <v>1803</v>
      </c>
      <c r="H609" s="9"/>
      <c r="I609" s="60">
        <v>134.35100169956979</v>
      </c>
      <c r="J609" s="60">
        <v>121.70620153961028</v>
      </c>
      <c r="K609" s="60">
        <v>208.6392026393319</v>
      </c>
      <c r="L609" s="47">
        <v>2140.8942714763734</v>
      </c>
      <c r="M609" s="47">
        <v>2266.2075786938231</v>
      </c>
      <c r="N609" s="47">
        <v>2371.7191573920836</v>
      </c>
      <c r="O609" s="59">
        <v>22.568200020194865</v>
      </c>
      <c r="P609" s="59">
        <v>345.72350082769753</v>
      </c>
      <c r="Q609" s="59">
        <v>188.18277964140705</v>
      </c>
      <c r="R609" s="58"/>
      <c r="S609" s="65" t="s">
        <v>14</v>
      </c>
      <c r="T609" s="8">
        <v>7.7175500849784893</v>
      </c>
      <c r="U609" s="65" t="s">
        <v>14</v>
      </c>
      <c r="V609" s="8">
        <v>8.5750556499760986</v>
      </c>
      <c r="W609" s="66" t="s">
        <v>276</v>
      </c>
      <c r="X609" s="8">
        <v>12.727</v>
      </c>
      <c r="Y609" s="77" t="s">
        <v>23</v>
      </c>
      <c r="Z609" s="8">
        <v>73.549540917767686</v>
      </c>
      <c r="AA609" s="61" t="s">
        <v>124</v>
      </c>
      <c r="AB609" s="8">
        <v>28.473252528605869</v>
      </c>
      <c r="AC609" s="65" t="s">
        <v>14</v>
      </c>
      <c r="AD609" s="70" t="s">
        <v>23</v>
      </c>
      <c r="AE609" s="8">
        <v>15.319055153637919</v>
      </c>
      <c r="AF609" s="8">
        <v>7.6</v>
      </c>
      <c r="AG609" s="74" t="s">
        <v>14</v>
      </c>
      <c r="AH609" s="61" t="s">
        <v>124</v>
      </c>
      <c r="AI609" s="8">
        <v>14.844350556941643</v>
      </c>
      <c r="AJ609" s="8">
        <v>7.3</v>
      </c>
      <c r="AK609" s="66" t="s">
        <v>276</v>
      </c>
      <c r="AL609" s="70" t="s">
        <v>23</v>
      </c>
      <c r="AM609" s="8">
        <v>14.752686829845592</v>
      </c>
      <c r="AN609" s="8">
        <v>6.5285714285714294</v>
      </c>
      <c r="AO609" s="66" t="s">
        <v>276</v>
      </c>
      <c r="AP609" s="61" t="s">
        <v>124</v>
      </c>
      <c r="AQ609" s="8">
        <v>14.16904512408542</v>
      </c>
      <c r="AR609" s="8">
        <v>6.2285714285714286</v>
      </c>
      <c r="AS609" s="65" t="s">
        <v>14</v>
      </c>
      <c r="AT609" s="65" t="s">
        <v>30</v>
      </c>
      <c r="AU609" s="8">
        <v>12.98544697781856</v>
      </c>
      <c r="AV609" s="8">
        <v>7</v>
      </c>
      <c r="AW609" s="58"/>
      <c r="AX609" s="65" t="s">
        <v>14</v>
      </c>
      <c r="AY609" s="8">
        <v>6.2396890662832218</v>
      </c>
      <c r="AZ609" s="65" t="s">
        <v>14</v>
      </c>
      <c r="BA609" s="8">
        <v>3.1198445331416109</v>
      </c>
      <c r="BB609" s="75" t="s">
        <v>3611</v>
      </c>
      <c r="BC609" s="8">
        <v>3</v>
      </c>
      <c r="BD609" s="70" t="s">
        <v>23</v>
      </c>
      <c r="BE609" s="8">
        <v>95.314403193098002</v>
      </c>
      <c r="BF609" s="77" t="s">
        <v>23</v>
      </c>
      <c r="BG609" s="8">
        <v>1.9062880638619601</v>
      </c>
      <c r="BH609" s="74" t="s">
        <v>14</v>
      </c>
      <c r="BI609" s="77" t="s">
        <v>23</v>
      </c>
      <c r="BJ609" s="8">
        <v>8.3384044572900855</v>
      </c>
      <c r="BK609" s="8">
        <v>17.666666666666668</v>
      </c>
      <c r="BL609" s="74" t="s">
        <v>14</v>
      </c>
      <c r="BM609" s="61" t="s">
        <v>124</v>
      </c>
      <c r="BN609" s="8">
        <v>7.7452321101636832</v>
      </c>
      <c r="BO609" s="8">
        <v>17.666666666666668</v>
      </c>
      <c r="BP609" s="75" t="s">
        <v>276</v>
      </c>
      <c r="BQ609" s="70" t="s">
        <v>23</v>
      </c>
      <c r="BR609" s="8">
        <v>7.0827044433942339</v>
      </c>
      <c r="BS609" s="8">
        <v>17.666666666666664</v>
      </c>
      <c r="BT609" s="65" t="s">
        <v>14</v>
      </c>
      <c r="BU609" s="74" t="s">
        <v>30</v>
      </c>
      <c r="BV609" s="8">
        <v>6.8079608606517761</v>
      </c>
      <c r="BW609" s="8">
        <v>16</v>
      </c>
      <c r="BX609" s="66" t="s">
        <v>276</v>
      </c>
      <c r="BY609" s="61" t="s">
        <v>124</v>
      </c>
      <c r="BZ609" s="8">
        <v>6.4895320962678307</v>
      </c>
      <c r="CA609" s="8">
        <v>17.666666666666664</v>
      </c>
      <c r="CB609" s="8"/>
      <c r="CC609" s="59" t="s">
        <v>5171</v>
      </c>
      <c r="CD609" s="59" t="s">
        <v>5172</v>
      </c>
      <c r="CE609" s="555">
        <v>119.17078017670616</v>
      </c>
      <c r="CF609" s="555">
        <v>106.74747484021718</v>
      </c>
      <c r="CG609" s="555" t="s">
        <v>5775</v>
      </c>
      <c r="CH609" s="555"/>
      <c r="CI609" s="408">
        <v>188.18277964140705</v>
      </c>
      <c r="CJ609" s="408">
        <v>148.39468223883631</v>
      </c>
      <c r="CK609" s="7"/>
      <c r="CL609" s="8"/>
      <c r="CM609" s="8"/>
      <c r="CN609" s="8"/>
    </row>
    <row r="610" spans="1:92" x14ac:dyDescent="0.45">
      <c r="A610" s="9">
        <v>594</v>
      </c>
      <c r="B610" s="9" t="s">
        <v>3198</v>
      </c>
      <c r="C610" s="244" t="s">
        <v>1805</v>
      </c>
      <c r="D610" s="63"/>
      <c r="E610" s="246" t="s">
        <v>1900</v>
      </c>
      <c r="F610" s="57" t="s">
        <v>1901</v>
      </c>
      <c r="G610" s="224"/>
      <c r="H610" s="9"/>
      <c r="I610" s="60">
        <v>120.9159015296128</v>
      </c>
      <c r="J610" s="60">
        <v>115.38380145963052</v>
      </c>
      <c r="K610" s="60">
        <v>278.97590352910669</v>
      </c>
      <c r="L610" s="47">
        <v>2169.3977543925598</v>
      </c>
      <c r="M610" s="47">
        <v>2474.3623731142247</v>
      </c>
      <c r="N610" s="47">
        <v>2748.923133726395</v>
      </c>
      <c r="O610" s="59">
        <v>28.758438811645451</v>
      </c>
      <c r="P610" s="59">
        <v>394.42799607965657</v>
      </c>
      <c r="Q610" s="59">
        <v>236.07832313779642</v>
      </c>
      <c r="R610" s="58"/>
      <c r="S610" s="71" t="s">
        <v>206</v>
      </c>
      <c r="T610" s="8">
        <v>12.607926546842828</v>
      </c>
      <c r="U610" s="71" t="s">
        <v>206</v>
      </c>
      <c r="V610" s="8">
        <v>10.506605455702356</v>
      </c>
      <c r="W610" s="69" t="s">
        <v>5480</v>
      </c>
      <c r="X610" s="8">
        <v>10</v>
      </c>
      <c r="Y610" s="244" t="s">
        <v>197</v>
      </c>
      <c r="Z610" s="8">
        <v>95.314403193097974</v>
      </c>
      <c r="AA610" s="244" t="s">
        <v>197</v>
      </c>
      <c r="AB610" s="8">
        <v>28.883152482756962</v>
      </c>
      <c r="AC610" s="71" t="s">
        <v>206</v>
      </c>
      <c r="AD610" s="71" t="s">
        <v>197</v>
      </c>
      <c r="AE610" s="8">
        <v>13.715208904870622</v>
      </c>
      <c r="AF610" s="8">
        <v>18.899999999999999</v>
      </c>
      <c r="AG610" s="244" t="s">
        <v>206</v>
      </c>
      <c r="AH610" s="224" t="s">
        <v>82</v>
      </c>
      <c r="AI610" s="8">
        <v>13.030261806416839</v>
      </c>
      <c r="AJ610" s="8">
        <v>10.299999999999999</v>
      </c>
      <c r="AK610" s="71" t="s">
        <v>206</v>
      </c>
      <c r="AL610" s="72" t="s">
        <v>132</v>
      </c>
      <c r="AM610" s="8">
        <v>13.021303802310433</v>
      </c>
      <c r="AN610" s="8">
        <v>18.7</v>
      </c>
      <c r="AO610" s="71" t="s">
        <v>1485</v>
      </c>
      <c r="AP610" s="244" t="s">
        <v>197</v>
      </c>
      <c r="AQ610" s="8">
        <v>12.934160953387973</v>
      </c>
      <c r="AR610" s="8">
        <v>13.8</v>
      </c>
      <c r="AS610" s="71" t="s">
        <v>1485</v>
      </c>
      <c r="AT610" s="55" t="s">
        <v>82</v>
      </c>
      <c r="AU610" s="8">
        <v>12.182084548787556</v>
      </c>
      <c r="AV610" s="8">
        <v>7.8</v>
      </c>
      <c r="AW610" s="58"/>
      <c r="AX610" s="71" t="s">
        <v>206</v>
      </c>
      <c r="AY610" s="8">
        <v>12.317728383171758</v>
      </c>
      <c r="AZ610" s="71" t="s">
        <v>206</v>
      </c>
      <c r="BA610" s="8">
        <v>4.1059094610572524</v>
      </c>
      <c r="BB610" s="244" t="s">
        <v>3626</v>
      </c>
      <c r="BC610" s="8">
        <v>2.6666666666666998</v>
      </c>
      <c r="BD610" s="71" t="s">
        <v>197</v>
      </c>
      <c r="BE610" s="8">
        <v>123.60872415102737</v>
      </c>
      <c r="BF610" s="244" t="s">
        <v>197</v>
      </c>
      <c r="BG610" s="8">
        <v>1.6481163220136983</v>
      </c>
      <c r="BH610" s="244" t="s">
        <v>206</v>
      </c>
      <c r="BI610" s="244" t="s">
        <v>197</v>
      </c>
      <c r="BJ610" s="8">
        <v>8.2090103946184581</v>
      </c>
      <c r="BK610" s="8">
        <v>29.125</v>
      </c>
      <c r="BL610" s="244" t="s">
        <v>206</v>
      </c>
      <c r="BM610" s="247" t="s">
        <v>132</v>
      </c>
      <c r="BN610" s="8">
        <v>7.5073867943264556</v>
      </c>
      <c r="BO610" s="8">
        <v>29.125</v>
      </c>
      <c r="BP610" s="244" t="s">
        <v>1485</v>
      </c>
      <c r="BQ610" s="71" t="s">
        <v>197</v>
      </c>
      <c r="BR610" s="8">
        <v>7.2982489903932635</v>
      </c>
      <c r="BS610" s="8">
        <v>29.125</v>
      </c>
      <c r="BT610" s="71" t="s">
        <v>206</v>
      </c>
      <c r="BU610" s="224" t="s">
        <v>82</v>
      </c>
      <c r="BV610" s="8">
        <v>7.2333033539481768</v>
      </c>
      <c r="BW610" s="8">
        <v>21.625</v>
      </c>
      <c r="BX610" s="69" t="s">
        <v>1504</v>
      </c>
      <c r="BY610" s="244" t="s">
        <v>197</v>
      </c>
      <c r="BZ610" s="8">
        <v>6.8428682882806662</v>
      </c>
      <c r="CA610" s="8">
        <v>29.125</v>
      </c>
      <c r="CB610" s="8"/>
      <c r="CC610" s="59" t="s">
        <v>5173</v>
      </c>
      <c r="CD610" s="59" t="s">
        <v>5174</v>
      </c>
      <c r="CE610" s="555">
        <v>146.46875990865897</v>
      </c>
      <c r="CF610" s="555">
        <v>131.59884125742337</v>
      </c>
      <c r="CG610" s="555" t="s">
        <v>5776</v>
      </c>
      <c r="CH610" s="555" t="s">
        <v>5777</v>
      </c>
      <c r="CI610" s="408">
        <v>236.07832313779642</v>
      </c>
      <c r="CJ610" s="408">
        <v>186.34287091919347</v>
      </c>
      <c r="CK610" s="7"/>
      <c r="CL610" s="8"/>
      <c r="CM610" s="8"/>
      <c r="CN610" s="8"/>
    </row>
    <row r="611" spans="1:92" x14ac:dyDescent="0.45">
      <c r="A611" s="9">
        <v>595</v>
      </c>
      <c r="B611" s="9" t="s">
        <v>2428</v>
      </c>
      <c r="C611" s="245" t="s">
        <v>2653</v>
      </c>
      <c r="D611" s="63"/>
      <c r="E611" s="54" t="s">
        <v>1855</v>
      </c>
      <c r="F611" s="56" t="s">
        <v>2666</v>
      </c>
      <c r="G611" s="224"/>
      <c r="H611" s="9"/>
      <c r="I611" s="60">
        <v>98.787501249683658</v>
      </c>
      <c r="J611" s="60">
        <v>89.303901129714035</v>
      </c>
      <c r="K611" s="60">
        <v>120.12560151961533</v>
      </c>
      <c r="L611" s="47">
        <v>1023.1869763645207</v>
      </c>
      <c r="M611" s="47">
        <v>1039.4541507865972</v>
      </c>
      <c r="N611" s="47">
        <v>1052.6539033547344</v>
      </c>
      <c r="O611" s="59">
        <v>9.8379048532293556</v>
      </c>
      <c r="P611" s="59">
        <v>105.52343084813459</v>
      </c>
      <c r="Q611" s="59">
        <v>57.716540581727337</v>
      </c>
      <c r="R611" s="58"/>
      <c r="S611" s="49" t="s">
        <v>74</v>
      </c>
      <c r="T611" s="8">
        <v>5.7418000599848158</v>
      </c>
      <c r="U611" s="65" t="s">
        <v>265</v>
      </c>
      <c r="V611" s="8">
        <v>6.3679464910556121</v>
      </c>
      <c r="W611" s="49" t="s">
        <v>74</v>
      </c>
      <c r="X611" s="8">
        <v>13.635999999999999</v>
      </c>
      <c r="Y611" s="245" t="s">
        <v>126</v>
      </c>
      <c r="Z611" s="8">
        <v>54.345250674829174</v>
      </c>
      <c r="AA611" s="246" t="s">
        <v>301</v>
      </c>
      <c r="AB611" s="8">
        <v>15.81085019495065</v>
      </c>
      <c r="AC611" s="65" t="s">
        <v>265</v>
      </c>
      <c r="AD611" s="49" t="s">
        <v>301</v>
      </c>
      <c r="AE611" s="8">
        <v>10.726209739007167</v>
      </c>
      <c r="AF611" s="8">
        <v>5.416666666666667</v>
      </c>
      <c r="AG611" s="246" t="s">
        <v>74</v>
      </c>
      <c r="AH611" s="246" t="s">
        <v>301</v>
      </c>
      <c r="AI611" s="8">
        <v>10.574834395192941</v>
      </c>
      <c r="AJ611" s="8">
        <v>4.9444444444444446</v>
      </c>
      <c r="AK611" s="65" t="s">
        <v>265</v>
      </c>
      <c r="AL611" s="67" t="s">
        <v>126</v>
      </c>
      <c r="AM611" s="8">
        <v>10.180187810922288</v>
      </c>
      <c r="AN611" s="8">
        <v>8.0749999999999993</v>
      </c>
      <c r="AO611" s="49" t="s">
        <v>74</v>
      </c>
      <c r="AP611" s="245" t="s">
        <v>126</v>
      </c>
      <c r="AQ611" s="8">
        <v>9.9752829241780852</v>
      </c>
      <c r="AR611" s="8">
        <v>7.3666666666666671</v>
      </c>
      <c r="AS611" s="65" t="s">
        <v>265</v>
      </c>
      <c r="AT611" s="52" t="s">
        <v>1497</v>
      </c>
      <c r="AU611" s="8">
        <v>8.9050590601167396</v>
      </c>
      <c r="AV611" s="8">
        <v>4.416666666666667</v>
      </c>
      <c r="AW611" s="58"/>
      <c r="AX611" s="49" t="s">
        <v>74</v>
      </c>
      <c r="AY611" s="8">
        <v>4.8527125487376628</v>
      </c>
      <c r="AZ611" s="65" t="s">
        <v>265</v>
      </c>
      <c r="BA611" s="8">
        <v>2.1052968953073594</v>
      </c>
      <c r="BB611" s="246" t="s">
        <v>74</v>
      </c>
      <c r="BC611" s="8">
        <v>3.6666666666666998</v>
      </c>
      <c r="BD611" s="67" t="s">
        <v>126</v>
      </c>
      <c r="BE611" s="8">
        <v>70.348825877277932</v>
      </c>
      <c r="BF611" s="245" t="s">
        <v>126</v>
      </c>
      <c r="BG611" s="8">
        <v>1.1724804312879655</v>
      </c>
      <c r="BH611" s="74" t="s">
        <v>265</v>
      </c>
      <c r="BI611" s="245" t="s">
        <v>126</v>
      </c>
      <c r="BJ611" s="8">
        <v>5.8667512486443201</v>
      </c>
      <c r="BK611" s="8">
        <v>18.142857142857142</v>
      </c>
      <c r="BL611" s="74" t="s">
        <v>265</v>
      </c>
      <c r="BM611" s="246" t="s">
        <v>301</v>
      </c>
      <c r="BN611" s="8">
        <v>5.6399336341524711</v>
      </c>
      <c r="BO611" s="8">
        <v>13.857142857142858</v>
      </c>
      <c r="BP611" s="246" t="s">
        <v>74</v>
      </c>
      <c r="BQ611" s="67" t="s">
        <v>126</v>
      </c>
      <c r="BR611" s="8">
        <v>5.5759153799702466</v>
      </c>
      <c r="BS611" s="8">
        <v>17.363636363636363</v>
      </c>
      <c r="BT611" s="49" t="s">
        <v>74</v>
      </c>
      <c r="BU611" s="246" t="s">
        <v>301</v>
      </c>
      <c r="BV611" s="8">
        <v>5.3445887613882226</v>
      </c>
      <c r="BW611" s="8">
        <v>13.272727272727273</v>
      </c>
      <c r="BX611" s="65" t="s">
        <v>265</v>
      </c>
      <c r="BY611" s="61" t="s">
        <v>1497</v>
      </c>
      <c r="BZ611" s="8">
        <v>4.3397926616355766</v>
      </c>
      <c r="CA611" s="8">
        <v>11</v>
      </c>
      <c r="CB611" s="8"/>
      <c r="CC611" s="59" t="s">
        <v>5778</v>
      </c>
      <c r="CD611" s="59"/>
      <c r="CE611" s="555">
        <v>57.716540581727337</v>
      </c>
      <c r="CF611" s="555">
        <v>40.571245867403839</v>
      </c>
      <c r="CG611" s="555"/>
      <c r="CH611" s="555"/>
      <c r="CI611" s="408"/>
      <c r="CJ611" s="408"/>
      <c r="CK611" s="7"/>
      <c r="CL611" s="8"/>
      <c r="CM611" s="8"/>
      <c r="CN611" s="8"/>
    </row>
    <row r="612" spans="1:92" x14ac:dyDescent="0.45">
      <c r="A612" s="9">
        <v>596</v>
      </c>
      <c r="B612" s="9" t="s">
        <v>2429</v>
      </c>
      <c r="C612" s="245" t="s">
        <v>2653</v>
      </c>
      <c r="D612" s="63"/>
      <c r="E612" s="54" t="s">
        <v>1855</v>
      </c>
      <c r="F612" s="56" t="s">
        <v>2666</v>
      </c>
      <c r="G612" s="224"/>
      <c r="H612" s="9"/>
      <c r="I612" s="60">
        <v>170.70480215945338</v>
      </c>
      <c r="J612" s="60">
        <v>113.01290142963811</v>
      </c>
      <c r="K612" s="60">
        <v>147.78610186952676</v>
      </c>
      <c r="L612" s="47">
        <v>2206.1068748882499</v>
      </c>
      <c r="M612" s="47">
        <v>2010.6581487166907</v>
      </c>
      <c r="N612" s="47">
        <v>1866.8421181966683</v>
      </c>
      <c r="O612" s="59">
        <v>14.926059247667245</v>
      </c>
      <c r="P612" s="59">
        <v>285.10816365769165</v>
      </c>
      <c r="Q612" s="59">
        <v>172.11813261481763</v>
      </c>
      <c r="R612" s="58"/>
      <c r="S612" s="49" t="s">
        <v>1470</v>
      </c>
      <c r="T612" s="8">
        <v>15.339203381394084</v>
      </c>
      <c r="U612" s="67" t="s">
        <v>27</v>
      </c>
      <c r="V612" s="8">
        <v>10.181716097175402</v>
      </c>
      <c r="W612" s="67" t="s">
        <v>27</v>
      </c>
      <c r="X612" s="8">
        <v>15</v>
      </c>
      <c r="Y612" s="245" t="s">
        <v>126</v>
      </c>
      <c r="Z612" s="8">
        <v>93.180593166104828</v>
      </c>
      <c r="AA612" s="246" t="s">
        <v>301</v>
      </c>
      <c r="AB612" s="8">
        <v>27.029949136874727</v>
      </c>
      <c r="AC612" s="67" t="s">
        <v>27</v>
      </c>
      <c r="AD612" s="49" t="s">
        <v>301</v>
      </c>
      <c r="AE612" s="8">
        <v>19.101368882898576</v>
      </c>
      <c r="AF612" s="8">
        <v>4.7222222222222223</v>
      </c>
      <c r="AG612" s="246" t="s">
        <v>1470</v>
      </c>
      <c r="AH612" s="246" t="s">
        <v>301</v>
      </c>
      <c r="AI612" s="8">
        <v>18.239802605345442</v>
      </c>
      <c r="AJ612" s="8">
        <v>5.0396825396825404</v>
      </c>
      <c r="AK612" s="67" t="s">
        <v>27</v>
      </c>
      <c r="AL612" s="67" t="s">
        <v>126</v>
      </c>
      <c r="AM612" s="8">
        <v>18.0738834346004</v>
      </c>
      <c r="AN612" s="8">
        <v>7.0333333333333341</v>
      </c>
      <c r="AO612" s="49" t="s">
        <v>1470</v>
      </c>
      <c r="AP612" s="245" t="s">
        <v>126</v>
      </c>
      <c r="AQ612" s="8">
        <v>17.271735101825655</v>
      </c>
      <c r="AR612" s="8">
        <v>7.5095238095238095</v>
      </c>
      <c r="AS612" s="67" t="s">
        <v>27</v>
      </c>
      <c r="AT612" s="52" t="s">
        <v>1497</v>
      </c>
      <c r="AU612" s="8">
        <v>15.519491517329076</v>
      </c>
      <c r="AV612" s="8">
        <v>3.7222222222222228</v>
      </c>
      <c r="AW612" s="58"/>
      <c r="AX612" s="49" t="s">
        <v>1470</v>
      </c>
      <c r="AY612" s="8">
        <v>16.977969482124838</v>
      </c>
      <c r="AZ612" s="49" t="s">
        <v>1470</v>
      </c>
      <c r="BA612" s="8">
        <v>4.2444923705312094</v>
      </c>
      <c r="BB612" s="246" t="s">
        <v>3627</v>
      </c>
      <c r="BC612" s="8">
        <v>4</v>
      </c>
      <c r="BD612" s="67" t="s">
        <v>126</v>
      </c>
      <c r="BE612" s="8">
        <v>120.83477111593628</v>
      </c>
      <c r="BF612" s="245" t="s">
        <v>126</v>
      </c>
      <c r="BG612" s="8">
        <v>2.0139128519322713</v>
      </c>
      <c r="BH612" s="246" t="s">
        <v>1470</v>
      </c>
      <c r="BI612" s="245" t="s">
        <v>126</v>
      </c>
      <c r="BJ612" s="8">
        <v>11.531384792119026</v>
      </c>
      <c r="BK612" s="8">
        <v>16</v>
      </c>
      <c r="BL612" s="246" t="s">
        <v>1470</v>
      </c>
      <c r="BM612" s="246" t="s">
        <v>301</v>
      </c>
      <c r="BN612" s="8">
        <v>11.044724397005629</v>
      </c>
      <c r="BO612" s="8">
        <v>12.25</v>
      </c>
      <c r="BP612" s="245" t="s">
        <v>27</v>
      </c>
      <c r="BQ612" s="67" t="s">
        <v>126</v>
      </c>
      <c r="BR612" s="8">
        <v>10.986230926328023</v>
      </c>
      <c r="BS612" s="8">
        <v>16</v>
      </c>
      <c r="BT612" s="49" t="s">
        <v>1470</v>
      </c>
      <c r="BU612" s="77" t="s">
        <v>33</v>
      </c>
      <c r="BV612" s="8">
        <v>10.794852837836228</v>
      </c>
      <c r="BW612" s="8">
        <v>14.75</v>
      </c>
      <c r="BX612" s="67" t="s">
        <v>27</v>
      </c>
      <c r="BY612" s="246" t="s">
        <v>301</v>
      </c>
      <c r="BZ612" s="8">
        <v>10.510696120312401</v>
      </c>
      <c r="CA612" s="8">
        <v>12.25</v>
      </c>
      <c r="CB612" s="8"/>
      <c r="CC612" s="59" t="s">
        <v>5175</v>
      </c>
      <c r="CD612" s="59" t="s">
        <v>5176</v>
      </c>
      <c r="CE612" s="555">
        <v>102.21126616728395</v>
      </c>
      <c r="CF612" s="555">
        <v>92.462694859034499</v>
      </c>
      <c r="CG612" s="555" t="s">
        <v>5779</v>
      </c>
      <c r="CH612" s="555"/>
      <c r="CI612" s="408">
        <v>172.11813261481763</v>
      </c>
      <c r="CJ612" s="408">
        <v>133.33473254456155</v>
      </c>
      <c r="CK612" s="7"/>
      <c r="CL612" s="8"/>
      <c r="CM612" s="8"/>
      <c r="CN612" s="8"/>
    </row>
    <row r="613" spans="1:92" x14ac:dyDescent="0.45">
      <c r="A613" s="9">
        <v>597</v>
      </c>
      <c r="B613" s="9" t="s">
        <v>378</v>
      </c>
      <c r="C613" s="57" t="s">
        <v>1891</v>
      </c>
      <c r="D613" s="73" t="s">
        <v>1802</v>
      </c>
      <c r="E613" s="56" t="s">
        <v>1798</v>
      </c>
      <c r="F613" s="62" t="s">
        <v>2062</v>
      </c>
      <c r="G613" s="77" t="s">
        <v>1803</v>
      </c>
      <c r="H613" s="9"/>
      <c r="I613" s="60">
        <v>76.659100969754519</v>
      </c>
      <c r="J613" s="60">
        <v>134.35100169956979</v>
      </c>
      <c r="K613" s="60">
        <v>112.22260141964064</v>
      </c>
      <c r="L613" s="47">
        <v>941.29194442667472</v>
      </c>
      <c r="M613" s="47">
        <v>1101.3448066004501</v>
      </c>
      <c r="N613" s="47">
        <v>1248.7700699761124</v>
      </c>
      <c r="O613" s="59">
        <v>13.26512884266581</v>
      </c>
      <c r="P613" s="59">
        <v>119.23861640909773</v>
      </c>
      <c r="Q613" s="59">
        <v>64.372146504209354</v>
      </c>
      <c r="R613" s="58"/>
      <c r="S613" s="51" t="s">
        <v>56</v>
      </c>
      <c r="T613" s="8">
        <v>4.6796368465482168</v>
      </c>
      <c r="U613" s="51" t="s">
        <v>56</v>
      </c>
      <c r="V613" s="8">
        <v>6.6851954950688812</v>
      </c>
      <c r="W613" s="13" t="s">
        <v>5520</v>
      </c>
      <c r="X613" s="8">
        <v>10</v>
      </c>
      <c r="Y613" s="57" t="s">
        <v>180</v>
      </c>
      <c r="Z613" s="8">
        <v>46.995460581852711</v>
      </c>
      <c r="AA613" s="57" t="s">
        <v>180</v>
      </c>
      <c r="AB613" s="8">
        <v>17.405726141426928</v>
      </c>
      <c r="AC613" s="51" t="s">
        <v>56</v>
      </c>
      <c r="AD613" s="51" t="s">
        <v>184</v>
      </c>
      <c r="AE613" s="8">
        <v>8.9888773658631944</v>
      </c>
      <c r="AF613" s="8">
        <v>6.8999999999999995</v>
      </c>
      <c r="AG613" s="57" t="s">
        <v>56</v>
      </c>
      <c r="AH613" s="57" t="s">
        <v>180</v>
      </c>
      <c r="AI613" s="8">
        <v>8.8780313090966647</v>
      </c>
      <c r="AJ613" s="8">
        <v>13.2</v>
      </c>
      <c r="AK613" s="51" t="s">
        <v>56</v>
      </c>
      <c r="AL613" s="51" t="s">
        <v>194</v>
      </c>
      <c r="AM613" s="8">
        <v>8.5810055350393473</v>
      </c>
      <c r="AN613" s="8">
        <v>8.2999999999999989</v>
      </c>
      <c r="AO613" s="13" t="s">
        <v>127</v>
      </c>
      <c r="AP613" s="57" t="s">
        <v>184</v>
      </c>
      <c r="AQ613" s="8">
        <v>8.3713118248623566</v>
      </c>
      <c r="AR613" s="8">
        <v>6.9</v>
      </c>
      <c r="AS613" s="13" t="s">
        <v>127</v>
      </c>
      <c r="AT613" s="51" t="s">
        <v>180</v>
      </c>
      <c r="AU613" s="8">
        <v>8.2933079580102351</v>
      </c>
      <c r="AV613" s="8">
        <v>12.7</v>
      </c>
      <c r="AW613" s="58"/>
      <c r="AX613" s="51" t="s">
        <v>56</v>
      </c>
      <c r="AY613" s="8">
        <v>3.9897049378204263</v>
      </c>
      <c r="AZ613" s="13" t="s">
        <v>127</v>
      </c>
      <c r="BA613" s="8">
        <v>2.4948524689102132</v>
      </c>
      <c r="BB613" s="57" t="s">
        <v>56</v>
      </c>
      <c r="BC613" s="8">
        <v>3</v>
      </c>
      <c r="BD613" s="51" t="s">
        <v>180</v>
      </c>
      <c r="BE613" s="8">
        <v>66.773508632049385</v>
      </c>
      <c r="BF613" s="57" t="s">
        <v>180</v>
      </c>
      <c r="BG613" s="8">
        <v>1.0272847481853751</v>
      </c>
      <c r="BH613" s="57" t="s">
        <v>56</v>
      </c>
      <c r="BI613" s="57" t="s">
        <v>180</v>
      </c>
      <c r="BJ613" s="8">
        <v>4.852734358460471</v>
      </c>
      <c r="BK613" s="8">
        <v>22.666666666666668</v>
      </c>
      <c r="BL613" s="62" t="s">
        <v>127</v>
      </c>
      <c r="BM613" s="57" t="s">
        <v>180</v>
      </c>
      <c r="BN613" s="8">
        <v>4.4136183245263085</v>
      </c>
      <c r="BO613" s="8">
        <v>33.5</v>
      </c>
      <c r="BP613" s="57" t="s">
        <v>56</v>
      </c>
      <c r="BQ613" s="51" t="s">
        <v>184</v>
      </c>
      <c r="BR613" s="8">
        <v>4.3077402044145012</v>
      </c>
      <c r="BS613" s="8">
        <v>17.666666666666668</v>
      </c>
      <c r="BT613" s="51" t="s">
        <v>56</v>
      </c>
      <c r="BU613" s="57" t="s">
        <v>194</v>
      </c>
      <c r="BV613" s="8">
        <v>4.2253489706348137</v>
      </c>
      <c r="BW613" s="8">
        <v>21</v>
      </c>
      <c r="BX613" s="13" t="s">
        <v>127</v>
      </c>
      <c r="BY613" s="57" t="s">
        <v>184</v>
      </c>
      <c r="BZ613" s="8">
        <v>4.0471992635477418</v>
      </c>
      <c r="CA613" s="8">
        <v>26</v>
      </c>
      <c r="CB613" s="8"/>
      <c r="CC613" s="59"/>
      <c r="CD613" s="59"/>
      <c r="CE613" s="555"/>
      <c r="CF613" s="555"/>
      <c r="CG613" s="555"/>
      <c r="CH613" s="555"/>
      <c r="CI613" s="408"/>
      <c r="CJ613" s="408"/>
      <c r="CK613" s="7"/>
      <c r="CL613" s="8"/>
      <c r="CM613" s="8"/>
      <c r="CN613" s="8"/>
    </row>
    <row r="614" spans="1:92" x14ac:dyDescent="0.45">
      <c r="A614" s="9">
        <v>598</v>
      </c>
      <c r="B614" s="9" t="s">
        <v>57</v>
      </c>
      <c r="C614" s="57" t="s">
        <v>1891</v>
      </c>
      <c r="D614" s="73" t="s">
        <v>1802</v>
      </c>
      <c r="E614" s="56" t="s">
        <v>1798</v>
      </c>
      <c r="F614" s="62" t="s">
        <v>2062</v>
      </c>
      <c r="G614" s="77" t="s">
        <v>1803</v>
      </c>
      <c r="H614" s="9"/>
      <c r="I614" s="60">
        <v>136.72190172956218</v>
      </c>
      <c r="J614" s="60">
        <v>188.09140237939769</v>
      </c>
      <c r="K614" s="60">
        <v>153.31820193950904</v>
      </c>
      <c r="L614" s="47">
        <v>2321.7712092205352</v>
      </c>
      <c r="M614" s="47">
        <v>2495.7466774164754</v>
      </c>
      <c r="N614" s="47">
        <v>2644.2673689262701</v>
      </c>
      <c r="O614" s="59">
        <v>24.22202913548066</v>
      </c>
      <c r="P614" s="59">
        <v>410.65506998722543</v>
      </c>
      <c r="Q614" s="59">
        <v>234.39372035354836</v>
      </c>
      <c r="R614" s="58"/>
      <c r="S614" s="70" t="s">
        <v>5521</v>
      </c>
      <c r="T614" s="8">
        <v>7.562651283018984</v>
      </c>
      <c r="U614" s="51" t="s">
        <v>56</v>
      </c>
      <c r="V614" s="8">
        <v>10.803787547169978</v>
      </c>
      <c r="W614" s="70" t="s">
        <v>3536</v>
      </c>
      <c r="X614" s="8">
        <v>12.727</v>
      </c>
      <c r="Y614" s="57" t="s">
        <v>180</v>
      </c>
      <c r="Z614" s="8">
        <v>83.033141037737309</v>
      </c>
      <c r="AA614" s="57" t="s">
        <v>180</v>
      </c>
      <c r="AB614" s="8">
        <v>30.753015199161965</v>
      </c>
      <c r="AC614" s="51" t="s">
        <v>56</v>
      </c>
      <c r="AD614" s="70" t="s">
        <v>1471</v>
      </c>
      <c r="AE614" s="8">
        <v>16.953784824975457</v>
      </c>
      <c r="AF614" s="8">
        <v>7.6</v>
      </c>
      <c r="AG614" s="77" t="s">
        <v>3536</v>
      </c>
      <c r="AH614" s="77" t="s">
        <v>1471</v>
      </c>
      <c r="AI614" s="8">
        <v>15.59901686243369</v>
      </c>
      <c r="AJ614" s="8">
        <v>6.5285714285714294</v>
      </c>
      <c r="AK614" s="51" t="s">
        <v>56</v>
      </c>
      <c r="AL614" s="51" t="s">
        <v>180</v>
      </c>
      <c r="AM614" s="8">
        <v>14.88431138507743</v>
      </c>
      <c r="AN614" s="8">
        <v>13.2</v>
      </c>
      <c r="AO614" s="51" t="s">
        <v>56</v>
      </c>
      <c r="AP614" s="246" t="s">
        <v>222</v>
      </c>
      <c r="AQ614" s="8">
        <v>14.17059845814464</v>
      </c>
      <c r="AR614" s="8">
        <v>12.899999999999999</v>
      </c>
      <c r="AS614" s="51" t="s">
        <v>56</v>
      </c>
      <c r="AT614" s="51" t="s">
        <v>1738</v>
      </c>
      <c r="AU614" s="8">
        <v>13.60974343187824</v>
      </c>
      <c r="AV614" s="8">
        <v>5.7333333333333334</v>
      </c>
      <c r="AW614" s="58"/>
      <c r="AX614" s="70" t="s">
        <v>5521</v>
      </c>
      <c r="AY614" s="8">
        <v>6.3321541674529254</v>
      </c>
      <c r="AZ614" s="51" t="s">
        <v>56</v>
      </c>
      <c r="BA614" s="8">
        <v>3.1660770837264627</v>
      </c>
      <c r="BB614" s="77" t="s">
        <v>3536</v>
      </c>
      <c r="BC614" s="8">
        <v>4.3333333333333002</v>
      </c>
      <c r="BD614" s="51" t="s">
        <v>180</v>
      </c>
      <c r="BE614" s="8">
        <v>118.30739168396435</v>
      </c>
      <c r="BF614" s="77" t="s">
        <v>1471</v>
      </c>
      <c r="BG614" s="8">
        <v>1.9395755002830528</v>
      </c>
      <c r="BH614" s="77" t="s">
        <v>3536</v>
      </c>
      <c r="BI614" s="77" t="s">
        <v>1471</v>
      </c>
      <c r="BJ614" s="8">
        <v>9.6768821077093907</v>
      </c>
      <c r="BK614" s="8">
        <v>12.538461538461538</v>
      </c>
      <c r="BL614" s="77" t="s">
        <v>3536</v>
      </c>
      <c r="BM614" s="57" t="s">
        <v>180</v>
      </c>
      <c r="BN614" s="8">
        <v>9.373010157576811</v>
      </c>
      <c r="BO614" s="8">
        <v>16</v>
      </c>
      <c r="BP614" s="57" t="s">
        <v>56</v>
      </c>
      <c r="BQ614" s="70" t="s">
        <v>1471</v>
      </c>
      <c r="BR614" s="8">
        <v>8.476229796769454</v>
      </c>
      <c r="BS614" s="8">
        <v>17.666666666666668</v>
      </c>
      <c r="BT614" s="51" t="s">
        <v>56</v>
      </c>
      <c r="BU614" s="57" t="s">
        <v>180</v>
      </c>
      <c r="BV614" s="8">
        <v>8.2458409631487228</v>
      </c>
      <c r="BW614" s="8">
        <v>22.666666666666668</v>
      </c>
      <c r="BX614" s="70" t="s">
        <v>3536</v>
      </c>
      <c r="BY614" s="246" t="s">
        <v>222</v>
      </c>
      <c r="BZ614" s="8">
        <v>8.0219135733781144</v>
      </c>
      <c r="CA614" s="8">
        <v>14.846153846153845</v>
      </c>
      <c r="CB614" s="8"/>
      <c r="CC614" s="59" t="s">
        <v>5178</v>
      </c>
      <c r="CD614" s="59" t="s">
        <v>5179</v>
      </c>
      <c r="CE614" s="555">
        <v>131.72527495845904</v>
      </c>
      <c r="CF614" s="555">
        <v>119.25173880407762</v>
      </c>
      <c r="CG614" s="555" t="s">
        <v>5177</v>
      </c>
      <c r="CH614" s="555"/>
      <c r="CI614" s="408">
        <v>234.39372035354836</v>
      </c>
      <c r="CJ614" s="408">
        <v>187.41798478929246</v>
      </c>
      <c r="CK614" s="555"/>
      <c r="CL614" s="59"/>
      <c r="CM614" s="8"/>
      <c r="CN614" s="8"/>
    </row>
    <row r="615" spans="1:92" x14ac:dyDescent="0.45">
      <c r="A615" s="9">
        <v>599</v>
      </c>
      <c r="B615" s="9" t="s">
        <v>374</v>
      </c>
      <c r="C615" s="57" t="s">
        <v>1787</v>
      </c>
      <c r="D615" s="63"/>
      <c r="E615" s="56" t="s">
        <v>2042</v>
      </c>
      <c r="F615" s="62" t="s">
        <v>2043</v>
      </c>
      <c r="G615" s="61" t="s">
        <v>1801</v>
      </c>
      <c r="H615" s="9"/>
      <c r="I615" s="60">
        <v>89.303901129714035</v>
      </c>
      <c r="J615" s="60">
        <v>107.48080135965583</v>
      </c>
      <c r="K615" s="60">
        <v>106.69050134965836</v>
      </c>
      <c r="L615" s="47">
        <v>956.31013129483892</v>
      </c>
      <c r="M615" s="47">
        <v>1015.9789777043941</v>
      </c>
      <c r="N615" s="47">
        <v>1066.3836892424165</v>
      </c>
      <c r="O615" s="59">
        <v>10.287279860866533</v>
      </c>
      <c r="P615" s="59">
        <v>87.722445635311828</v>
      </c>
      <c r="Q615" s="59">
        <v>62.65434735064445</v>
      </c>
      <c r="R615" s="58"/>
      <c r="S615" s="49" t="s">
        <v>1470</v>
      </c>
      <c r="T615" s="8">
        <v>7.2512730790799829</v>
      </c>
      <c r="U615" s="49" t="s">
        <v>1470</v>
      </c>
      <c r="V615" s="8">
        <v>4.5320456744249888</v>
      </c>
      <c r="W615" s="49" t="s">
        <v>74</v>
      </c>
      <c r="X615" s="8">
        <v>13.635999999999999</v>
      </c>
      <c r="Y615" s="246" t="s">
        <v>1469</v>
      </c>
      <c r="Z615" s="8">
        <v>63.512730790799822</v>
      </c>
      <c r="AA615" s="246" t="s">
        <v>1469</v>
      </c>
      <c r="AB615" s="8">
        <v>17.165602916432384</v>
      </c>
      <c r="AC615" s="49" t="s">
        <v>1470</v>
      </c>
      <c r="AD615" s="49" t="s">
        <v>1469</v>
      </c>
      <c r="AE615" s="8">
        <v>8.5272731783076683</v>
      </c>
      <c r="AF615" s="8">
        <v>11.700000000000001</v>
      </c>
      <c r="AG615" s="246" t="s">
        <v>74</v>
      </c>
      <c r="AH615" s="246" t="s">
        <v>1469</v>
      </c>
      <c r="AI615" s="8">
        <v>8.3787564129052416</v>
      </c>
      <c r="AJ615" s="8">
        <v>11.4</v>
      </c>
      <c r="AK615" s="49" t="s">
        <v>1470</v>
      </c>
      <c r="AL615" s="49" t="s">
        <v>301</v>
      </c>
      <c r="AM615" s="8">
        <v>8.2413375859492675</v>
      </c>
      <c r="AN615" s="8">
        <v>5.0396825396825404</v>
      </c>
      <c r="AO615" s="49" t="s">
        <v>74</v>
      </c>
      <c r="AP615" s="246" t="s">
        <v>301</v>
      </c>
      <c r="AQ615" s="8">
        <v>8.1271243080490958</v>
      </c>
      <c r="AR615" s="8">
        <v>4.9444444444444446</v>
      </c>
      <c r="AS615" s="49" t="s">
        <v>1470</v>
      </c>
      <c r="AT615" s="13" t="s">
        <v>213</v>
      </c>
      <c r="AU615" s="8">
        <v>6.337872069585611</v>
      </c>
      <c r="AV615" s="8">
        <v>4.4396825396825399</v>
      </c>
      <c r="AW615" s="58"/>
      <c r="AX615" s="49" t="s">
        <v>1470</v>
      </c>
      <c r="AY615" s="8">
        <v>7.9657042881176947</v>
      </c>
      <c r="AZ615" s="49" t="s">
        <v>1470</v>
      </c>
      <c r="BA615" s="8">
        <v>1.9914260720294237</v>
      </c>
      <c r="BB615" s="246" t="s">
        <v>1470</v>
      </c>
      <c r="BC615" s="8">
        <v>4</v>
      </c>
      <c r="BD615" s="49" t="s">
        <v>1469</v>
      </c>
      <c r="BE615" s="8">
        <v>88.071303601471186</v>
      </c>
      <c r="BF615" s="246" t="s">
        <v>1469</v>
      </c>
      <c r="BG615" s="8">
        <v>1.1008912950183898</v>
      </c>
      <c r="BH615" s="246" t="s">
        <v>1470</v>
      </c>
      <c r="BI615" s="246" t="s">
        <v>1469</v>
      </c>
      <c r="BJ615" s="8">
        <v>6.090467859145698</v>
      </c>
      <c r="BK615" s="8">
        <v>21</v>
      </c>
      <c r="BL615" s="246" t="s">
        <v>74</v>
      </c>
      <c r="BM615" s="246" t="s">
        <v>1469</v>
      </c>
      <c r="BN615" s="8">
        <v>5.1034839942368109</v>
      </c>
      <c r="BO615" s="8">
        <v>22.818181818181817</v>
      </c>
      <c r="BP615" s="246" t="s">
        <v>1470</v>
      </c>
      <c r="BQ615" s="49" t="s">
        <v>301</v>
      </c>
      <c r="BR615" s="8">
        <v>4.9905666561334856</v>
      </c>
      <c r="BS615" s="8">
        <v>12.25</v>
      </c>
      <c r="BT615" s="49" t="s">
        <v>74</v>
      </c>
      <c r="BU615" s="246" t="s">
        <v>301</v>
      </c>
      <c r="BV615" s="8">
        <v>4.1208687390585803</v>
      </c>
      <c r="BW615" s="8">
        <v>13.272727272727273</v>
      </c>
      <c r="BX615" s="49" t="s">
        <v>1470</v>
      </c>
      <c r="BY615" s="62" t="s">
        <v>213</v>
      </c>
      <c r="BZ615" s="8">
        <v>4.012115910365444</v>
      </c>
      <c r="CA615" s="8">
        <v>11</v>
      </c>
      <c r="CB615" s="8"/>
      <c r="CC615" s="59"/>
      <c r="CD615" s="59"/>
      <c r="CE615" s="555"/>
      <c r="CF615" s="555"/>
      <c r="CG615" s="555"/>
      <c r="CH615" s="555"/>
      <c r="CI615" s="408"/>
      <c r="CJ615" s="408"/>
      <c r="CK615" s="7"/>
      <c r="CL615" s="8"/>
      <c r="CM615" s="8"/>
      <c r="CN615" s="8"/>
    </row>
    <row r="616" spans="1:92" x14ac:dyDescent="0.45">
      <c r="A616" s="9">
        <v>600</v>
      </c>
      <c r="B616" s="9" t="s">
        <v>371</v>
      </c>
      <c r="C616" s="57" t="s">
        <v>1787</v>
      </c>
      <c r="D616" s="63"/>
      <c r="E616" s="56" t="s">
        <v>2042</v>
      </c>
      <c r="F616" s="62" t="s">
        <v>2043</v>
      </c>
      <c r="G616" s="61" t="s">
        <v>1801</v>
      </c>
      <c r="H616" s="9"/>
      <c r="I616" s="60">
        <v>130.39950164958245</v>
      </c>
      <c r="J616" s="60">
        <v>149.36670188952169</v>
      </c>
      <c r="K616" s="60">
        <v>134.35100169956979</v>
      </c>
      <c r="L616" s="47">
        <v>1847.2398199270604</v>
      </c>
      <c r="M616" s="47">
        <v>1898.9509835661506</v>
      </c>
      <c r="N616" s="47">
        <v>1941.3602497255586</v>
      </c>
      <c r="O616" s="59">
        <v>17.414057689588248</v>
      </c>
      <c r="P616" s="59">
        <v>223.59572723340057</v>
      </c>
      <c r="Q616" s="59">
        <v>148.03791933401018</v>
      </c>
      <c r="R616" s="58"/>
      <c r="S616" s="49" t="s">
        <v>74</v>
      </c>
      <c r="T616" s="8">
        <v>6.215980065983298</v>
      </c>
      <c r="U616" s="49" t="s">
        <v>115</v>
      </c>
      <c r="V616" s="8">
        <v>7.0999792353992692</v>
      </c>
      <c r="W616" s="49" t="s">
        <v>74</v>
      </c>
      <c r="X616" s="8">
        <v>13.635999999999999</v>
      </c>
      <c r="Y616" s="246" t="s">
        <v>1469</v>
      </c>
      <c r="Z616" s="8">
        <v>92.279651154707707</v>
      </c>
      <c r="AA616" s="246" t="s">
        <v>1469</v>
      </c>
      <c r="AB616" s="8">
        <v>24.940446258029109</v>
      </c>
      <c r="AC616" s="49" t="s">
        <v>115</v>
      </c>
      <c r="AD616" s="49" t="s">
        <v>1469</v>
      </c>
      <c r="AE616" s="8">
        <v>12.839955581810608</v>
      </c>
      <c r="AF616" s="8">
        <v>11.5</v>
      </c>
      <c r="AG616" s="246" t="s">
        <v>115</v>
      </c>
      <c r="AH616" s="246" t="s">
        <v>182</v>
      </c>
      <c r="AI616" s="8">
        <v>12.765555646812839</v>
      </c>
      <c r="AJ616" s="8">
        <v>6.25</v>
      </c>
      <c r="AK616" s="49" t="s">
        <v>74</v>
      </c>
      <c r="AL616" s="49" t="s">
        <v>182</v>
      </c>
      <c r="AM616" s="8">
        <v>11.980497439963887</v>
      </c>
      <c r="AN616" s="8">
        <v>6.166666666666667</v>
      </c>
      <c r="AO616" s="49" t="s">
        <v>74</v>
      </c>
      <c r="AP616" s="246" t="s">
        <v>1469</v>
      </c>
      <c r="AQ616" s="8">
        <v>11.91153610671849</v>
      </c>
      <c r="AR616" s="8">
        <v>11.4</v>
      </c>
      <c r="AS616" s="49" t="s">
        <v>115</v>
      </c>
      <c r="AT616" s="13" t="s">
        <v>213</v>
      </c>
      <c r="AU616" s="8">
        <v>9.4476956539034322</v>
      </c>
      <c r="AV616" s="8">
        <v>4.4000000000000004</v>
      </c>
      <c r="AW616" s="58"/>
      <c r="AX616" s="49" t="s">
        <v>74</v>
      </c>
      <c r="AY616" s="8">
        <v>5.2379838036114297</v>
      </c>
      <c r="AZ616" s="49" t="s">
        <v>115</v>
      </c>
      <c r="BA616" s="8">
        <v>1.771395141083429</v>
      </c>
      <c r="BB616" s="246" t="s">
        <v>115</v>
      </c>
      <c r="BC616" s="8">
        <v>4.5</v>
      </c>
      <c r="BD616" s="49" t="s">
        <v>1469</v>
      </c>
      <c r="BE616" s="8">
        <v>128.13951410834289</v>
      </c>
      <c r="BF616" s="246" t="s">
        <v>1469</v>
      </c>
      <c r="BG616" s="8">
        <v>1.6017439263542861</v>
      </c>
      <c r="BH616" s="246" t="s">
        <v>115</v>
      </c>
      <c r="BI616" s="246" t="s">
        <v>1469</v>
      </c>
      <c r="BJ616" s="8">
        <v>8.5010582813516855</v>
      </c>
      <c r="BK616" s="8">
        <v>18.777777777777779</v>
      </c>
      <c r="BL616" s="246" t="s">
        <v>115</v>
      </c>
      <c r="BM616" s="246" t="s">
        <v>182</v>
      </c>
      <c r="BN616" s="8">
        <v>7.4824104344893172</v>
      </c>
      <c r="BO616" s="8">
        <v>13.222222222222221</v>
      </c>
      <c r="BP616" s="246" t="s">
        <v>74</v>
      </c>
      <c r="BQ616" s="49" t="s">
        <v>1469</v>
      </c>
      <c r="BR616" s="8">
        <v>7.2851528266162804</v>
      </c>
      <c r="BS616" s="8">
        <v>22.818181818181817</v>
      </c>
      <c r="BT616" s="49" t="s">
        <v>74</v>
      </c>
      <c r="BU616" s="246" t="s">
        <v>182</v>
      </c>
      <c r="BV616" s="8">
        <v>6.4671017176914303</v>
      </c>
      <c r="BW616" s="8">
        <v>16</v>
      </c>
      <c r="BX616" s="49" t="s">
        <v>115</v>
      </c>
      <c r="BY616" s="62" t="s">
        <v>213</v>
      </c>
      <c r="BZ616" s="8">
        <v>5.1218701701876093</v>
      </c>
      <c r="CA616" s="8">
        <v>9.8888888888888893</v>
      </c>
      <c r="CB616" s="8"/>
      <c r="CC616" s="59" t="s">
        <v>5180</v>
      </c>
      <c r="CD616" s="59" t="s">
        <v>5181</v>
      </c>
      <c r="CE616" s="555">
        <v>115.08608850281077</v>
      </c>
      <c r="CF616" s="555">
        <v>104.45089818438603</v>
      </c>
      <c r="CG616" s="555"/>
      <c r="CH616" s="555"/>
      <c r="CI616" s="408"/>
      <c r="CJ616" s="408"/>
      <c r="CK616" s="7"/>
      <c r="CL616" s="8"/>
      <c r="CM616" s="8"/>
      <c r="CN616" s="8"/>
    </row>
    <row r="617" spans="1:92" x14ac:dyDescent="0.45">
      <c r="A617" s="9">
        <v>601</v>
      </c>
      <c r="B617" s="9" t="s">
        <v>369</v>
      </c>
      <c r="C617" s="57" t="s">
        <v>1787</v>
      </c>
      <c r="D617" s="63"/>
      <c r="E617" s="56" t="s">
        <v>2042</v>
      </c>
      <c r="F617" s="62" t="s">
        <v>2043</v>
      </c>
      <c r="G617" s="61" t="s">
        <v>1801</v>
      </c>
      <c r="H617" s="9"/>
      <c r="I617" s="60">
        <v>169.12420213945842</v>
      </c>
      <c r="J617" s="60">
        <v>180.97870228942048</v>
      </c>
      <c r="K617" s="60">
        <v>134.35100169956979</v>
      </c>
      <c r="L617" s="47">
        <v>2637.1810724851425</v>
      </c>
      <c r="M617" s="47">
        <v>2566.7452061774111</v>
      </c>
      <c r="N617" s="47">
        <v>2511.7534484188536</v>
      </c>
      <c r="O617" s="59">
        <v>20.53478700316067</v>
      </c>
      <c r="P617" s="59">
        <v>346.62812035849254</v>
      </c>
      <c r="Q617" s="59">
        <v>235.53578194920263</v>
      </c>
      <c r="R617" s="58"/>
      <c r="S617" s="49" t="s">
        <v>74</v>
      </c>
      <c r="T617" s="8">
        <v>7.764968085578337</v>
      </c>
      <c r="U617" s="49" t="s">
        <v>115</v>
      </c>
      <c r="V617" s="8">
        <v>8.7135084224774353</v>
      </c>
      <c r="W617" s="49" t="s">
        <v>74</v>
      </c>
      <c r="X617" s="8">
        <v>13.635999999999999</v>
      </c>
      <c r="Y617" s="62" t="s">
        <v>112</v>
      </c>
      <c r="Z617" s="8">
        <v>127.84315160459381</v>
      </c>
      <c r="AA617" s="57" t="s">
        <v>180</v>
      </c>
      <c r="AB617" s="8">
        <v>37.953526401361124</v>
      </c>
      <c r="AC617" s="49" t="s">
        <v>115</v>
      </c>
      <c r="AD617" s="13" t="s">
        <v>112</v>
      </c>
      <c r="AE617" s="8">
        <v>16.8800445948205</v>
      </c>
      <c r="AF617" s="8">
        <v>11.6</v>
      </c>
      <c r="AG617" s="246" t="s">
        <v>115</v>
      </c>
      <c r="AH617" s="246" t="s">
        <v>1469</v>
      </c>
      <c r="AI617" s="8">
        <v>16.291504973299556</v>
      </c>
      <c r="AJ617" s="8">
        <v>11.5</v>
      </c>
      <c r="AK617" s="49" t="s">
        <v>115</v>
      </c>
      <c r="AL617" s="51" t="s">
        <v>180</v>
      </c>
      <c r="AM617" s="8">
        <v>16.232370188476096</v>
      </c>
      <c r="AN617" s="8">
        <v>10.5</v>
      </c>
      <c r="AO617" s="49" t="s">
        <v>74</v>
      </c>
      <c r="AP617" s="62" t="s">
        <v>112</v>
      </c>
      <c r="AQ617" s="8">
        <v>15.843298104664536</v>
      </c>
      <c r="AR617" s="8">
        <v>11.5</v>
      </c>
      <c r="AS617" s="49" t="s">
        <v>74</v>
      </c>
      <c r="AT617" s="49" t="s">
        <v>1469</v>
      </c>
      <c r="AU617" s="8">
        <v>15.240501587427126</v>
      </c>
      <c r="AV617" s="8">
        <v>11.4</v>
      </c>
      <c r="AW617" s="58"/>
      <c r="AX617" s="49" t="s">
        <v>74</v>
      </c>
      <c r="AY617" s="8">
        <v>6.4965365695323989</v>
      </c>
      <c r="AZ617" s="49" t="s">
        <v>74</v>
      </c>
      <c r="BA617" s="8">
        <v>2.165512189844133</v>
      </c>
      <c r="BB617" s="246" t="s">
        <v>115</v>
      </c>
      <c r="BC617" s="8">
        <v>4.5</v>
      </c>
      <c r="BD617" s="49" t="s">
        <v>5581</v>
      </c>
      <c r="BE617" s="8">
        <v>165.89609708597197</v>
      </c>
      <c r="BF617" s="57" t="s">
        <v>180</v>
      </c>
      <c r="BG617" s="8">
        <v>2.2478240836254666</v>
      </c>
      <c r="BH617" s="246" t="s">
        <v>115</v>
      </c>
      <c r="BI617" s="57" t="s">
        <v>180</v>
      </c>
      <c r="BJ617" s="8">
        <v>11.470086439803319</v>
      </c>
      <c r="BK617" s="8">
        <v>15.444444444444445</v>
      </c>
      <c r="BL617" s="246" t="s">
        <v>115</v>
      </c>
      <c r="BM617" s="246" t="s">
        <v>1469</v>
      </c>
      <c r="BN617" s="8">
        <v>10.869222657463329</v>
      </c>
      <c r="BO617" s="8">
        <v>18.777777777777779</v>
      </c>
      <c r="BP617" s="246" t="s">
        <v>115</v>
      </c>
      <c r="BQ617" s="13" t="s">
        <v>112</v>
      </c>
      <c r="BR617" s="8">
        <v>10.869222657463329</v>
      </c>
      <c r="BS617" s="8">
        <v>18.777777777777779</v>
      </c>
      <c r="BT617" s="49" t="s">
        <v>74</v>
      </c>
      <c r="BU617" s="57" t="s">
        <v>180</v>
      </c>
      <c r="BV617" s="8">
        <v>9.8517917320961867</v>
      </c>
      <c r="BW617" s="8">
        <v>18.727272727272727</v>
      </c>
      <c r="BX617" s="49" t="s">
        <v>74</v>
      </c>
      <c r="BY617" s="246" t="s">
        <v>1469</v>
      </c>
      <c r="BZ617" s="8">
        <v>9.3409561494353941</v>
      </c>
      <c r="CA617" s="8">
        <v>22.818181818181817</v>
      </c>
      <c r="CB617" s="8"/>
      <c r="CC617" s="59" t="s">
        <v>5185</v>
      </c>
      <c r="CD617" s="59" t="s">
        <v>5186</v>
      </c>
      <c r="CE617" s="555">
        <v>110.07236170961377</v>
      </c>
      <c r="CF617" s="555">
        <v>98.849843979382968</v>
      </c>
      <c r="CG617" s="555" t="s">
        <v>5183</v>
      </c>
      <c r="CH617" s="555" t="s">
        <v>5184</v>
      </c>
      <c r="CI617" s="408">
        <v>223.16194985873625</v>
      </c>
      <c r="CJ617" s="408">
        <v>188.89814136988241</v>
      </c>
      <c r="CK617" s="555" t="s">
        <v>5182</v>
      </c>
      <c r="CL617" s="59"/>
      <c r="CM617" s="8">
        <v>235.53578194920263</v>
      </c>
      <c r="CN617" s="8">
        <v>188.89814136988241</v>
      </c>
    </row>
    <row r="618" spans="1:92" x14ac:dyDescent="0.45">
      <c r="A618" s="9">
        <v>607</v>
      </c>
      <c r="B618" s="9" t="s">
        <v>367</v>
      </c>
      <c r="C618" s="75" t="s">
        <v>1832</v>
      </c>
      <c r="D618" s="63"/>
      <c r="E618" s="78" t="s">
        <v>1958</v>
      </c>
      <c r="F618" s="61" t="s">
        <v>1959</v>
      </c>
      <c r="G618" s="62" t="s">
        <v>1960</v>
      </c>
      <c r="H618" s="9"/>
      <c r="I618" s="60">
        <v>97.206901229688725</v>
      </c>
      <c r="J618" s="60">
        <v>89.303901129714035</v>
      </c>
      <c r="K618" s="60">
        <v>120.12560151961533</v>
      </c>
      <c r="L618" s="47">
        <v>1006.8159847426883</v>
      </c>
      <c r="M618" s="47">
        <v>1028.3368609134404</v>
      </c>
      <c r="N618" s="47">
        <v>1045.8843019951289</v>
      </c>
      <c r="O618" s="59">
        <v>9.8379048532293556</v>
      </c>
      <c r="P618" s="59">
        <v>98.364769182807095</v>
      </c>
      <c r="Q618" s="59">
        <v>55.863889073646369</v>
      </c>
      <c r="R618" s="58"/>
      <c r="S618" s="68" t="s">
        <v>138</v>
      </c>
      <c r="T618" s="8">
        <v>6.8324140737813233</v>
      </c>
      <c r="U618" s="68" t="s">
        <v>138</v>
      </c>
      <c r="V618" s="8">
        <v>6.8324140737813233</v>
      </c>
      <c r="W618" s="66" t="s">
        <v>276</v>
      </c>
      <c r="X618" s="8">
        <v>12.727</v>
      </c>
      <c r="Y618" s="73" t="s">
        <v>269</v>
      </c>
      <c r="Z618" s="8">
        <v>56.40793370092257</v>
      </c>
      <c r="AA618" s="73" t="s">
        <v>269</v>
      </c>
      <c r="AB618" s="8">
        <v>18.802644566974191</v>
      </c>
      <c r="AC618" s="68" t="s">
        <v>138</v>
      </c>
      <c r="AD618" s="68" t="s">
        <v>279</v>
      </c>
      <c r="AE618" s="8">
        <v>9.9985485375494587</v>
      </c>
      <c r="AF618" s="8">
        <v>7.6</v>
      </c>
      <c r="AG618" s="73" t="s">
        <v>138</v>
      </c>
      <c r="AH618" s="73" t="s">
        <v>269</v>
      </c>
      <c r="AI618" s="8">
        <v>9.594774956825832</v>
      </c>
      <c r="AJ618" s="8">
        <v>13</v>
      </c>
      <c r="AK618" s="66" t="s">
        <v>276</v>
      </c>
      <c r="AL618" s="68" t="s">
        <v>279</v>
      </c>
      <c r="AM618" s="8">
        <v>9.5062707022081234</v>
      </c>
      <c r="AN618" s="8">
        <v>6.5285714285714294</v>
      </c>
      <c r="AO618" s="68" t="s">
        <v>138</v>
      </c>
      <c r="AP618" s="73" t="s">
        <v>1468</v>
      </c>
      <c r="AQ618" s="8">
        <v>9.0563007610850939</v>
      </c>
      <c r="AR618" s="8">
        <v>7.1333333333333329</v>
      </c>
      <c r="AS618" s="66" t="s">
        <v>276</v>
      </c>
      <c r="AT618" s="68" t="s">
        <v>269</v>
      </c>
      <c r="AU618" s="8">
        <v>8.6216426926375451</v>
      </c>
      <c r="AV618" s="8">
        <v>11.8</v>
      </c>
      <c r="AW618" s="58"/>
      <c r="AX618" s="68" t="s">
        <v>138</v>
      </c>
      <c r="AY618" s="8">
        <v>5.5492829775494323</v>
      </c>
      <c r="AZ618" s="68" t="s">
        <v>138</v>
      </c>
      <c r="BA618" s="8">
        <v>2.7746414887747162</v>
      </c>
      <c r="BB618" s="75" t="s">
        <v>3628</v>
      </c>
      <c r="BC618" s="8">
        <v>3</v>
      </c>
      <c r="BD618" s="68" t="s">
        <v>269</v>
      </c>
      <c r="BE618" s="8">
        <v>73.030313811199349</v>
      </c>
      <c r="BF618" s="73" t="s">
        <v>1468</v>
      </c>
      <c r="BG618" s="8">
        <v>1.0814993614282009</v>
      </c>
      <c r="BH618" s="73" t="s">
        <v>138</v>
      </c>
      <c r="BI618" s="73" t="s">
        <v>1468</v>
      </c>
      <c r="BJ618" s="8">
        <v>5.6784335594899238</v>
      </c>
      <c r="BK618" s="8">
        <v>17.666666666666668</v>
      </c>
      <c r="BL618" s="73" t="s">
        <v>138</v>
      </c>
      <c r="BM618" s="73" t="s">
        <v>269</v>
      </c>
      <c r="BN618" s="8">
        <v>5.4767827319448941</v>
      </c>
      <c r="BO618" s="8">
        <v>26</v>
      </c>
      <c r="BP618" s="73" t="s">
        <v>138</v>
      </c>
      <c r="BQ618" s="68" t="s">
        <v>279</v>
      </c>
      <c r="BR618" s="8">
        <v>5.4281066568420613</v>
      </c>
      <c r="BS618" s="8">
        <v>19.333333333333332</v>
      </c>
      <c r="BT618" s="66" t="s">
        <v>276</v>
      </c>
      <c r="BU618" s="73" t="s">
        <v>1468</v>
      </c>
      <c r="BV618" s="8">
        <v>4.5674727675508393</v>
      </c>
      <c r="BW618" s="8">
        <v>17.666666666666664</v>
      </c>
      <c r="BX618" s="66" t="s">
        <v>276</v>
      </c>
      <c r="BY618" s="73" t="s">
        <v>269</v>
      </c>
      <c r="BZ618" s="8">
        <v>4.344457309391597</v>
      </c>
      <c r="CA618" s="8">
        <v>26</v>
      </c>
      <c r="CB618" s="8"/>
      <c r="CC618" s="59" t="s">
        <v>5778</v>
      </c>
      <c r="CD618" s="59"/>
      <c r="CE618" s="555">
        <v>55.863889073646369</v>
      </c>
      <c r="CF618" s="555">
        <v>39.207397988939611</v>
      </c>
      <c r="CG618" s="555"/>
      <c r="CH618" s="555"/>
      <c r="CI618" s="408"/>
      <c r="CJ618" s="408"/>
      <c r="CK618" s="7"/>
      <c r="CL618" s="8"/>
      <c r="CM618" s="8"/>
      <c r="CN618" s="8"/>
    </row>
    <row r="619" spans="1:92" x14ac:dyDescent="0.45">
      <c r="A619" s="9">
        <v>608</v>
      </c>
      <c r="B619" s="9" t="s">
        <v>365</v>
      </c>
      <c r="C619" s="75" t="s">
        <v>1832</v>
      </c>
      <c r="D619" s="63"/>
      <c r="E619" s="78" t="s">
        <v>1958</v>
      </c>
      <c r="F619" s="61" t="s">
        <v>1959</v>
      </c>
      <c r="G619" s="62" t="s">
        <v>1960</v>
      </c>
      <c r="H619" s="9"/>
      <c r="I619" s="60">
        <v>145.41520183953435</v>
      </c>
      <c r="J619" s="60">
        <v>102.739001299671</v>
      </c>
      <c r="K619" s="60">
        <v>134.35100169956979</v>
      </c>
      <c r="L619" s="47">
        <v>1708.4329334151425</v>
      </c>
      <c r="M619" s="47">
        <v>1591.197322491239</v>
      </c>
      <c r="N619" s="47">
        <v>1503.2282299296483</v>
      </c>
      <c r="O619" s="59">
        <v>12.484392188840978</v>
      </c>
      <c r="P619" s="59">
        <v>181.84329583180025</v>
      </c>
      <c r="Q619" s="59">
        <v>101.7807387746834</v>
      </c>
      <c r="R619" s="58"/>
      <c r="S619" s="68" t="s">
        <v>138</v>
      </c>
      <c r="T619" s="8">
        <v>9.7249121103720597</v>
      </c>
      <c r="U619" s="68" t="s">
        <v>138</v>
      </c>
      <c r="V619" s="8">
        <v>9.7249121103720597</v>
      </c>
      <c r="W619" s="66" t="s">
        <v>276</v>
      </c>
      <c r="X619" s="8">
        <v>12.727</v>
      </c>
      <c r="Y619" s="73" t="s">
        <v>269</v>
      </c>
      <c r="Z619" s="8">
        <v>83.886665048534582</v>
      </c>
      <c r="AA619" s="73" t="s">
        <v>269</v>
      </c>
      <c r="AB619" s="8">
        <v>27.962221682844859</v>
      </c>
      <c r="AC619" s="68" t="s">
        <v>138</v>
      </c>
      <c r="AD619" s="68" t="s">
        <v>279</v>
      </c>
      <c r="AE619" s="8">
        <v>14.565650700587463</v>
      </c>
      <c r="AF619" s="8">
        <v>7.6</v>
      </c>
      <c r="AG619" s="73" t="s">
        <v>138</v>
      </c>
      <c r="AH619" s="73" t="s">
        <v>269</v>
      </c>
      <c r="AI619" s="8">
        <v>13.933522011711936</v>
      </c>
      <c r="AJ619" s="8">
        <v>13</v>
      </c>
      <c r="AK619" s="66" t="s">
        <v>276</v>
      </c>
      <c r="AL619" s="68" t="s">
        <v>279</v>
      </c>
      <c r="AM619" s="8">
        <v>13.873499685244466</v>
      </c>
      <c r="AN619" s="8">
        <v>6.5285714285714294</v>
      </c>
      <c r="AO619" s="68" t="s">
        <v>138</v>
      </c>
      <c r="AP619" s="77" t="s">
        <v>33</v>
      </c>
      <c r="AQ619" s="8">
        <v>12.928247346028176</v>
      </c>
      <c r="AR619" s="8">
        <v>8.9</v>
      </c>
      <c r="AS619" s="66" t="s">
        <v>276</v>
      </c>
      <c r="AT619" s="68" t="s">
        <v>269</v>
      </c>
      <c r="AU619" s="8">
        <v>12.519161233467438</v>
      </c>
      <c r="AV619" s="8">
        <v>11.8</v>
      </c>
      <c r="AW619" s="58"/>
      <c r="AX619" s="68" t="s">
        <v>138</v>
      </c>
      <c r="AY619" s="8">
        <v>7.8054314460902079</v>
      </c>
      <c r="AZ619" s="68" t="s">
        <v>138</v>
      </c>
      <c r="BA619" s="8">
        <v>3.9027157230451039</v>
      </c>
      <c r="BB619" s="75" t="s">
        <v>3628</v>
      </c>
      <c r="BC619" s="8">
        <v>3</v>
      </c>
      <c r="BD619" s="68" t="s">
        <v>269</v>
      </c>
      <c r="BE619" s="8">
        <v>108.75266456309495</v>
      </c>
      <c r="BF619" s="77" t="s">
        <v>33</v>
      </c>
      <c r="BG619" s="8">
        <v>1.5648707832023199</v>
      </c>
      <c r="BH619" s="73" t="s">
        <v>138</v>
      </c>
      <c r="BI619" s="77" t="s">
        <v>33</v>
      </c>
      <c r="BJ619" s="8">
        <v>8.1526386895838527</v>
      </c>
      <c r="BK619" s="8">
        <v>19.333333333333332</v>
      </c>
      <c r="BL619" s="73" t="s">
        <v>138</v>
      </c>
      <c r="BM619" s="73" t="s">
        <v>269</v>
      </c>
      <c r="BN619" s="8">
        <v>7.9354060630470213</v>
      </c>
      <c r="BO619" s="8">
        <v>26</v>
      </c>
      <c r="BP619" s="73" t="s">
        <v>138</v>
      </c>
      <c r="BQ619" s="68" t="s">
        <v>279</v>
      </c>
      <c r="BR619" s="8">
        <v>7.8593011272523796</v>
      </c>
      <c r="BS619" s="8">
        <v>19.333333333333332</v>
      </c>
      <c r="BT619" s="66" t="s">
        <v>276</v>
      </c>
      <c r="BU619" s="77" t="s">
        <v>33</v>
      </c>
      <c r="BV619" s="8">
        <v>6.5604979633962621</v>
      </c>
      <c r="BW619" s="8">
        <v>19.333333333333332</v>
      </c>
      <c r="BX619" s="66" t="s">
        <v>276</v>
      </c>
      <c r="BY619" s="73" t="s">
        <v>269</v>
      </c>
      <c r="BZ619" s="8">
        <v>6.3209976343952681</v>
      </c>
      <c r="CA619" s="8">
        <v>26</v>
      </c>
      <c r="CB619" s="8"/>
      <c r="CC619" s="59" t="s">
        <v>5187</v>
      </c>
      <c r="CD619" s="59" t="s">
        <v>5188</v>
      </c>
      <c r="CE619" s="555">
        <v>87.672648990777859</v>
      </c>
      <c r="CF619" s="555">
        <v>76.545070152066174</v>
      </c>
      <c r="CG619" s="555"/>
      <c r="CH619" s="555"/>
      <c r="CI619" s="408"/>
      <c r="CJ619" s="408"/>
      <c r="CK619" s="7"/>
      <c r="CL619" s="8"/>
      <c r="CM619" s="8"/>
      <c r="CN619" s="8"/>
    </row>
    <row r="620" spans="1:92" x14ac:dyDescent="0.45">
      <c r="A620" s="9">
        <v>609</v>
      </c>
      <c r="B620" s="9" t="s">
        <v>362</v>
      </c>
      <c r="C620" s="75" t="s">
        <v>1832</v>
      </c>
      <c r="D620" s="63"/>
      <c r="E620" s="78" t="s">
        <v>1958</v>
      </c>
      <c r="F620" s="61" t="s">
        <v>1959</v>
      </c>
      <c r="G620" s="62" t="s">
        <v>1960</v>
      </c>
      <c r="H620" s="9"/>
      <c r="I620" s="60">
        <v>226.02580285927621</v>
      </c>
      <c r="J620" s="60">
        <v>155.68910196950145</v>
      </c>
      <c r="K620" s="60">
        <v>134.35100169956979</v>
      </c>
      <c r="L620" s="47">
        <v>3268.944760099731</v>
      </c>
      <c r="M620" s="47">
        <v>2816.8999925276521</v>
      </c>
      <c r="N620" s="47">
        <v>2500.7052516228418</v>
      </c>
      <c r="O620" s="59">
        <v>18.051861550273362</v>
      </c>
      <c r="P620" s="59">
        <v>502.86041180413798</v>
      </c>
      <c r="Q620" s="59">
        <v>333.14321249907579</v>
      </c>
      <c r="R620" s="58"/>
      <c r="S620" s="68" t="s">
        <v>36</v>
      </c>
      <c r="T620" s="8">
        <v>19.986167440179202</v>
      </c>
      <c r="U620" s="68" t="s">
        <v>36</v>
      </c>
      <c r="V620" s="8">
        <v>18.169243127435635</v>
      </c>
      <c r="W620" s="66" t="s">
        <v>70</v>
      </c>
      <c r="X620" s="8">
        <v>12.5</v>
      </c>
      <c r="Y620" s="73" t="s">
        <v>48</v>
      </c>
      <c r="Z620" s="8">
        <v>217.98477074490515</v>
      </c>
      <c r="AA620" s="73" t="s">
        <v>48</v>
      </c>
      <c r="AB620" s="8">
        <v>54.496192686226287</v>
      </c>
      <c r="AC620" s="68" t="s">
        <v>36</v>
      </c>
      <c r="AD620" s="68" t="s">
        <v>48</v>
      </c>
      <c r="AE620" s="8">
        <v>27.856429676446478</v>
      </c>
      <c r="AF620" s="8">
        <v>15</v>
      </c>
      <c r="AG620" s="73" t="s">
        <v>36</v>
      </c>
      <c r="AH620" s="75" t="s">
        <v>73</v>
      </c>
      <c r="AI620" s="8">
        <v>27.828978696054321</v>
      </c>
      <c r="AJ620" s="8">
        <v>8.5</v>
      </c>
      <c r="AK620" s="66" t="s">
        <v>70</v>
      </c>
      <c r="AL620" s="66" t="s">
        <v>73</v>
      </c>
      <c r="AM620" s="8">
        <v>26.450567945822041</v>
      </c>
      <c r="AN620" s="8">
        <v>7</v>
      </c>
      <c r="AO620" s="66" t="s">
        <v>70</v>
      </c>
      <c r="AP620" s="73" t="s">
        <v>48</v>
      </c>
      <c r="AQ620" s="8">
        <v>25.799645802080736</v>
      </c>
      <c r="AR620" s="8">
        <v>12.4</v>
      </c>
      <c r="AS620" s="68" t="s">
        <v>36</v>
      </c>
      <c r="AT620" s="70" t="s">
        <v>33</v>
      </c>
      <c r="AU620" s="8">
        <v>21.557707285911732</v>
      </c>
      <c r="AV620" s="8">
        <v>9.4</v>
      </c>
      <c r="AW620" s="58"/>
      <c r="AX620" s="68" t="s">
        <v>36</v>
      </c>
      <c r="AY620" s="8">
        <v>16.86701136072119</v>
      </c>
      <c r="AZ620" s="68" t="s">
        <v>36</v>
      </c>
      <c r="BA620" s="8">
        <v>5.6223371202403962</v>
      </c>
      <c r="BB620" s="75" t="s">
        <v>70</v>
      </c>
      <c r="BC620" s="8">
        <v>3.6666666666666998</v>
      </c>
      <c r="BD620" s="68" t="s">
        <v>48</v>
      </c>
      <c r="BE620" s="8">
        <v>230.19016409930609</v>
      </c>
      <c r="BF620" s="73" t="s">
        <v>48</v>
      </c>
      <c r="BG620" s="8">
        <v>4.185275710896474</v>
      </c>
      <c r="BH620" s="73" t="s">
        <v>36</v>
      </c>
      <c r="BI620" s="73" t="s">
        <v>48</v>
      </c>
      <c r="BJ620" s="8">
        <v>18.454784376187007</v>
      </c>
      <c r="BK620" s="8">
        <v>17.5</v>
      </c>
      <c r="BL620" s="75" t="s">
        <v>70</v>
      </c>
      <c r="BM620" s="73" t="s">
        <v>48</v>
      </c>
      <c r="BN620" s="8">
        <v>18.005012623023546</v>
      </c>
      <c r="BO620" s="8">
        <v>16</v>
      </c>
      <c r="BP620" s="73" t="s">
        <v>36</v>
      </c>
      <c r="BQ620" s="66" t="s">
        <v>73</v>
      </c>
      <c r="BR620" s="8">
        <v>15.432496497954398</v>
      </c>
      <c r="BS620" s="8">
        <v>17.5</v>
      </c>
      <c r="BT620" s="66" t="s">
        <v>70</v>
      </c>
      <c r="BU620" s="75" t="s">
        <v>73</v>
      </c>
      <c r="BV620" s="8">
        <v>14.699385256206631</v>
      </c>
      <c r="BW620" s="8">
        <v>16</v>
      </c>
      <c r="BX620" s="68" t="s">
        <v>36</v>
      </c>
      <c r="BY620" s="77" t="s">
        <v>33</v>
      </c>
      <c r="BZ620" s="8">
        <v>12.913923266093894</v>
      </c>
      <c r="CA620" s="8">
        <v>17.5</v>
      </c>
      <c r="CB620" s="8"/>
      <c r="CC620" s="59" t="s">
        <v>5192</v>
      </c>
      <c r="CD620" s="59" t="s">
        <v>5193</v>
      </c>
      <c r="CE620" s="555">
        <v>112.09329216838246</v>
      </c>
      <c r="CF620" s="555">
        <v>100.47982774178324</v>
      </c>
      <c r="CG620" s="555" t="s">
        <v>5190</v>
      </c>
      <c r="CH620" s="555" t="s">
        <v>5191</v>
      </c>
      <c r="CI620" s="408">
        <v>232.11558367194993</v>
      </c>
      <c r="CJ620" s="408">
        <v>212.83368987416077</v>
      </c>
      <c r="CK620" s="555" t="s">
        <v>5189</v>
      </c>
      <c r="CL620" s="59"/>
      <c r="CM620" s="8">
        <v>333.14321249907579</v>
      </c>
      <c r="CN620" s="8">
        <v>268.56891660924003</v>
      </c>
    </row>
    <row r="621" spans="1:92" x14ac:dyDescent="0.45">
      <c r="A621" s="9">
        <v>610</v>
      </c>
      <c r="B621" s="9" t="s">
        <v>2430</v>
      </c>
      <c r="C621" s="76" t="s">
        <v>1794</v>
      </c>
      <c r="D621" s="63"/>
      <c r="E621" s="247" t="s">
        <v>1977</v>
      </c>
      <c r="F621" s="73" t="s">
        <v>1978</v>
      </c>
      <c r="G621" s="224"/>
      <c r="H621" s="9"/>
      <c r="I621" s="60">
        <v>133.56070168957231</v>
      </c>
      <c r="J621" s="60">
        <v>91.674801159706433</v>
      </c>
      <c r="K621" s="60">
        <v>114.59350144963305</v>
      </c>
      <c r="L621" s="47">
        <v>1368.9376724397414</v>
      </c>
      <c r="M621" s="47">
        <v>1253.3117335913719</v>
      </c>
      <c r="N621" s="47">
        <v>1167.8833041365556</v>
      </c>
      <c r="O621" s="59">
        <v>9.5732972136979981</v>
      </c>
      <c r="P621" s="59">
        <v>135.10052306827797</v>
      </c>
      <c r="Q621" s="59">
        <v>70.699405172933481</v>
      </c>
      <c r="R621" s="58"/>
      <c r="S621" s="51" t="s">
        <v>1</v>
      </c>
      <c r="T621" s="8">
        <v>11.017052626717923</v>
      </c>
      <c r="U621" s="51" t="s">
        <v>1</v>
      </c>
      <c r="V621" s="8">
        <v>10.015502387925384</v>
      </c>
      <c r="W621" s="13" t="s">
        <v>1475</v>
      </c>
      <c r="X621" s="8">
        <v>8</v>
      </c>
      <c r="Y621" s="76" t="s">
        <v>252</v>
      </c>
      <c r="Z621" s="8">
        <v>73.122778912369043</v>
      </c>
      <c r="AA621" s="76" t="s">
        <v>261</v>
      </c>
      <c r="AB621" s="8">
        <v>24.157770886395113</v>
      </c>
      <c r="AC621" s="13" t="s">
        <v>1475</v>
      </c>
      <c r="AD621" s="64" t="s">
        <v>261</v>
      </c>
      <c r="AE621" s="8">
        <v>14.112224874306495</v>
      </c>
      <c r="AF621" s="8">
        <v>5.8666666666666671</v>
      </c>
      <c r="AG621" s="62" t="s">
        <v>1475</v>
      </c>
      <c r="AH621" s="76" t="s">
        <v>252</v>
      </c>
      <c r="AI621" s="8">
        <v>13.777466197559255</v>
      </c>
      <c r="AJ621" s="8">
        <v>9.85</v>
      </c>
      <c r="AK621" s="51" t="s">
        <v>1</v>
      </c>
      <c r="AL621" s="64" t="s">
        <v>261</v>
      </c>
      <c r="AM621" s="8">
        <v>13.480697895100191</v>
      </c>
      <c r="AN621" s="8">
        <v>6.9380952380952383</v>
      </c>
      <c r="AO621" s="51" t="s">
        <v>1</v>
      </c>
      <c r="AP621" s="76" t="s">
        <v>252</v>
      </c>
      <c r="AQ621" s="8">
        <v>13.250774111252859</v>
      </c>
      <c r="AR621" s="8">
        <v>11.457142857142859</v>
      </c>
      <c r="AS621" s="13" t="s">
        <v>1475</v>
      </c>
      <c r="AT621" s="71" t="s">
        <v>305</v>
      </c>
      <c r="AU621" s="8">
        <v>12.546211677712005</v>
      </c>
      <c r="AV621" s="8">
        <v>6.0666666666666664</v>
      </c>
      <c r="AW621" s="58"/>
      <c r="AX621" s="51" t="s">
        <v>1</v>
      </c>
      <c r="AY621" s="8">
        <v>8.8133010488399801</v>
      </c>
      <c r="AZ621" s="13" t="s">
        <v>1475</v>
      </c>
      <c r="BA621" s="8">
        <v>4.4725782439288801</v>
      </c>
      <c r="BB621" s="57" t="s">
        <v>3629</v>
      </c>
      <c r="BC621" s="8">
        <v>2</v>
      </c>
      <c r="BD621" s="64" t="s">
        <v>252</v>
      </c>
      <c r="BE621" s="8">
        <v>94.759612586079768</v>
      </c>
      <c r="BF621" s="76" t="s">
        <v>252</v>
      </c>
      <c r="BG621" s="8">
        <v>1.5793268764346629</v>
      </c>
      <c r="BH621" s="62" t="s">
        <v>1475</v>
      </c>
      <c r="BI621" s="76" t="s">
        <v>252</v>
      </c>
      <c r="BJ621" s="8">
        <v>7.3850632227079407</v>
      </c>
      <c r="BK621" s="8">
        <v>31</v>
      </c>
      <c r="BL621" s="62" t="s">
        <v>1475</v>
      </c>
      <c r="BM621" s="76" t="s">
        <v>261</v>
      </c>
      <c r="BN621" s="8">
        <v>7.1004752933885724</v>
      </c>
      <c r="BO621" s="8">
        <v>18.5</v>
      </c>
      <c r="BP621" s="62" t="s">
        <v>1475</v>
      </c>
      <c r="BQ621" s="71" t="s">
        <v>305</v>
      </c>
      <c r="BR621" s="8">
        <v>6.6312079631279142</v>
      </c>
      <c r="BS621" s="8">
        <v>18.5</v>
      </c>
      <c r="BT621" s="51" t="s">
        <v>1</v>
      </c>
      <c r="BU621" s="76" t="s">
        <v>252</v>
      </c>
      <c r="BV621" s="8">
        <v>5.8997620346606308</v>
      </c>
      <c r="BW621" s="8">
        <v>31</v>
      </c>
      <c r="BX621" s="51" t="s">
        <v>1</v>
      </c>
      <c r="BY621" s="76" t="s">
        <v>261</v>
      </c>
      <c r="BZ621" s="8">
        <v>5.6486268348017887</v>
      </c>
      <c r="CA621" s="8">
        <v>18.5</v>
      </c>
      <c r="CB621" s="8"/>
      <c r="CC621" s="59" t="s">
        <v>5194</v>
      </c>
      <c r="CD621" s="59"/>
      <c r="CE621" s="555">
        <v>70.699405172933481</v>
      </c>
      <c r="CF621" s="555">
        <v>51.40919491873511</v>
      </c>
      <c r="CG621" s="555"/>
      <c r="CH621" s="555"/>
      <c r="CI621" s="408"/>
      <c r="CJ621" s="408"/>
      <c r="CK621" s="7"/>
      <c r="CL621" s="8"/>
      <c r="CM621" s="8"/>
      <c r="CN621" s="8"/>
    </row>
    <row r="622" spans="1:92" x14ac:dyDescent="0.45">
      <c r="A622" s="9">
        <v>611</v>
      </c>
      <c r="B622" s="9" t="s">
        <v>2431</v>
      </c>
      <c r="C622" s="76" t="s">
        <v>1794</v>
      </c>
      <c r="D622" s="63"/>
      <c r="E622" s="247" t="s">
        <v>1977</v>
      </c>
      <c r="F622" s="73" t="s">
        <v>1978</v>
      </c>
      <c r="G622" s="224"/>
      <c r="H622" s="9"/>
      <c r="I622" s="60">
        <v>179.39810226942552</v>
      </c>
      <c r="J622" s="60">
        <v>109.06140137965076</v>
      </c>
      <c r="K622" s="60">
        <v>142.25400179954448</v>
      </c>
      <c r="L622" s="47">
        <v>2234.5271088851241</v>
      </c>
      <c r="M622" s="47">
        <v>1978.6498235443039</v>
      </c>
      <c r="N622" s="47">
        <v>1795.2113731057229</v>
      </c>
      <c r="O622" s="59">
        <v>13.963806671700262</v>
      </c>
      <c r="P622" s="59">
        <v>286.14675166237868</v>
      </c>
      <c r="Q622" s="59">
        <v>143.94058707291401</v>
      </c>
      <c r="R622" s="58"/>
      <c r="S622" s="64" t="s">
        <v>88</v>
      </c>
      <c r="T622" s="8">
        <v>17.145829204248297</v>
      </c>
      <c r="U622" s="64" t="s">
        <v>88</v>
      </c>
      <c r="V622" s="8">
        <v>15.587117458407542</v>
      </c>
      <c r="W622" s="64" t="s">
        <v>88</v>
      </c>
      <c r="X622" s="8">
        <v>8.1820000000000004</v>
      </c>
      <c r="Y622" s="76" t="s">
        <v>261</v>
      </c>
      <c r="Z622" s="8">
        <v>54.819430680827658</v>
      </c>
      <c r="AA622" s="76" t="s">
        <v>261</v>
      </c>
      <c r="AB622" s="8">
        <v>32.246723929898621</v>
      </c>
      <c r="AC622" s="64" t="s">
        <v>88</v>
      </c>
      <c r="AD622" s="64" t="s">
        <v>261</v>
      </c>
      <c r="AE622" s="8">
        <v>20.492030460597668</v>
      </c>
      <c r="AF622" s="8">
        <v>5.7740740740740746</v>
      </c>
      <c r="AG622" s="76" t="s">
        <v>88</v>
      </c>
      <c r="AH622" s="244" t="s">
        <v>305</v>
      </c>
      <c r="AI622" s="8">
        <v>18.304526415024501</v>
      </c>
      <c r="AJ622" s="8">
        <v>5.9740740740740748</v>
      </c>
      <c r="AK622" s="51" t="s">
        <v>1</v>
      </c>
      <c r="AL622" s="64" t="s">
        <v>261</v>
      </c>
      <c r="AM622" s="8">
        <v>17.822194998751353</v>
      </c>
      <c r="AN622" s="8">
        <v>6.9380952380952383</v>
      </c>
      <c r="AO622" s="64" t="s">
        <v>88</v>
      </c>
      <c r="AP622" s="74" t="s">
        <v>1477</v>
      </c>
      <c r="AQ622" s="8">
        <v>17.429280464837376</v>
      </c>
      <c r="AR622" s="8">
        <v>6.2740740740740755</v>
      </c>
      <c r="AS622" s="51" t="s">
        <v>1</v>
      </c>
      <c r="AT622" s="71" t="s">
        <v>305</v>
      </c>
      <c r="AU622" s="8">
        <v>16.066216170348067</v>
      </c>
      <c r="AV622" s="8">
        <v>7.1380952380952385</v>
      </c>
      <c r="AW622" s="58"/>
      <c r="AX622" s="64" t="s">
        <v>88</v>
      </c>
      <c r="AY622" s="8">
        <v>13.593746779313673</v>
      </c>
      <c r="AZ622" s="64" t="s">
        <v>88</v>
      </c>
      <c r="BA622" s="8">
        <v>4.5312489264378906</v>
      </c>
      <c r="BB622" s="76" t="s">
        <v>88</v>
      </c>
      <c r="BC622" s="8">
        <v>3.3333333333333002</v>
      </c>
      <c r="BD622" s="64" t="s">
        <v>261</v>
      </c>
      <c r="BE622" s="8">
        <v>70.965259885075952</v>
      </c>
      <c r="BF622" s="76" t="s">
        <v>261</v>
      </c>
      <c r="BG622" s="8">
        <v>2.0275788538593127</v>
      </c>
      <c r="BH622" s="76" t="s">
        <v>88</v>
      </c>
      <c r="BI622" s="76" t="s">
        <v>261</v>
      </c>
      <c r="BJ622" s="8">
        <v>10.308119444580331</v>
      </c>
      <c r="BK622" s="8">
        <v>11.5</v>
      </c>
      <c r="BL622" s="76" t="s">
        <v>88</v>
      </c>
      <c r="BM622" s="244" t="s">
        <v>305</v>
      </c>
      <c r="BN622" s="8">
        <v>9.2941301708835784</v>
      </c>
      <c r="BO622" s="8">
        <v>11.5</v>
      </c>
      <c r="BP622" s="76" t="s">
        <v>88</v>
      </c>
      <c r="BQ622" s="65" t="s">
        <v>1477</v>
      </c>
      <c r="BR622" s="8">
        <v>9.2941301708835784</v>
      </c>
      <c r="BS622" s="8">
        <v>11.5</v>
      </c>
      <c r="BT622" s="51" t="s">
        <v>1</v>
      </c>
      <c r="BU622" s="76" t="s">
        <v>261</v>
      </c>
      <c r="BV622" s="8">
        <v>7.4604430063703111</v>
      </c>
      <c r="BW622" s="8">
        <v>18.5</v>
      </c>
      <c r="BX622" s="51" t="s">
        <v>1</v>
      </c>
      <c r="BY622" s="244" t="s">
        <v>305</v>
      </c>
      <c r="BZ622" s="8">
        <v>6.8301253497480046</v>
      </c>
      <c r="CA622" s="8">
        <v>18.5</v>
      </c>
      <c r="CB622" s="8"/>
      <c r="CC622" s="59" t="s">
        <v>5195</v>
      </c>
      <c r="CD622" s="59" t="s">
        <v>5196</v>
      </c>
      <c r="CE622" s="555">
        <v>83.609893199813143</v>
      </c>
      <c r="CF622" s="555">
        <v>75.315771263649069</v>
      </c>
      <c r="CG622" s="555" t="s">
        <v>5780</v>
      </c>
      <c r="CH622" s="555"/>
      <c r="CI622" s="408">
        <v>143.94058707291401</v>
      </c>
      <c r="CJ622" s="408">
        <v>111.17477944848596</v>
      </c>
      <c r="CK622" s="555"/>
      <c r="CL622" s="59"/>
      <c r="CM622" s="8"/>
      <c r="CN622" s="8"/>
    </row>
    <row r="623" spans="1:92" x14ac:dyDescent="0.45">
      <c r="A623" s="9">
        <v>612</v>
      </c>
      <c r="B623" s="9" t="s">
        <v>2432</v>
      </c>
      <c r="C623" s="76" t="s">
        <v>1794</v>
      </c>
      <c r="D623" s="63"/>
      <c r="E623" s="247" t="s">
        <v>1977</v>
      </c>
      <c r="F623" s="73" t="s">
        <v>1978</v>
      </c>
      <c r="G623" s="224"/>
      <c r="H623" s="9"/>
      <c r="I623" s="60">
        <v>236.29970298924331</v>
      </c>
      <c r="J623" s="60">
        <v>147.78610186952676</v>
      </c>
      <c r="K623" s="60">
        <v>156.47940197949893</v>
      </c>
      <c r="L623" s="47">
        <v>3593.4248068737047</v>
      </c>
      <c r="M623" s="47">
        <v>3102.4345740687559</v>
      </c>
      <c r="N623" s="47">
        <v>2758.4040870972181</v>
      </c>
      <c r="O623" s="59">
        <v>20.086174465864794</v>
      </c>
      <c r="P623" s="59">
        <v>536.97017249050532</v>
      </c>
      <c r="Q623" s="59">
        <v>316.81752537322768</v>
      </c>
      <c r="R623" s="58"/>
      <c r="S623" s="64" t="s">
        <v>88</v>
      </c>
      <c r="T623" s="8">
        <v>22.266973269031897</v>
      </c>
      <c r="U623" s="64" t="s">
        <v>88</v>
      </c>
      <c r="V623" s="8">
        <v>20.242702971847176</v>
      </c>
      <c r="W623" s="53" t="s">
        <v>45</v>
      </c>
      <c r="X623" s="8">
        <v>8.89</v>
      </c>
      <c r="Y623" s="78" t="s">
        <v>79</v>
      </c>
      <c r="Z623" s="8">
        <v>166.40979209247033</v>
      </c>
      <c r="AA623" s="78" t="s">
        <v>79</v>
      </c>
      <c r="AB623" s="8">
        <v>46.224942247908423</v>
      </c>
      <c r="AC623" s="64" t="s">
        <v>88</v>
      </c>
      <c r="AD623" s="64" t="s">
        <v>261</v>
      </c>
      <c r="AE623" s="8">
        <v>26.733322136729061</v>
      </c>
      <c r="AF623" s="8">
        <v>5.7740740740740746</v>
      </c>
      <c r="AG623" s="76" t="s">
        <v>88</v>
      </c>
      <c r="AH623" s="78" t="s">
        <v>79</v>
      </c>
      <c r="AI623" s="8">
        <v>25.810325673860302</v>
      </c>
      <c r="AJ623" s="8">
        <v>16.8</v>
      </c>
      <c r="AK623" s="64" t="s">
        <v>88</v>
      </c>
      <c r="AL623" s="71" t="s">
        <v>218</v>
      </c>
      <c r="AM623" s="8">
        <v>25.796945870485512</v>
      </c>
      <c r="AN623" s="8">
        <v>7.8111111111111118</v>
      </c>
      <c r="AO623" s="53" t="s">
        <v>45</v>
      </c>
      <c r="AP623" s="76" t="s">
        <v>261</v>
      </c>
      <c r="AQ623" s="8">
        <v>24.794771249678984</v>
      </c>
      <c r="AR623" s="8">
        <v>5.45</v>
      </c>
      <c r="AS623" s="64" t="s">
        <v>88</v>
      </c>
      <c r="AT623" s="71" t="s">
        <v>305</v>
      </c>
      <c r="AU623" s="8">
        <v>23.86063435883808</v>
      </c>
      <c r="AV623" s="8">
        <v>5.9740740740740748</v>
      </c>
      <c r="AW623" s="58"/>
      <c r="AX623" s="64" t="s">
        <v>88</v>
      </c>
      <c r="AY623" s="8">
        <v>17.588239149844881</v>
      </c>
      <c r="AZ623" s="53" t="s">
        <v>45</v>
      </c>
      <c r="BA623" s="8">
        <v>6.6437922777203262</v>
      </c>
      <c r="BB623" s="56" t="s">
        <v>45</v>
      </c>
      <c r="BC623" s="8">
        <v>3.5</v>
      </c>
      <c r="BD623" s="69" t="s">
        <v>79</v>
      </c>
      <c r="BE623" s="8">
        <v>185.31376833160979</v>
      </c>
      <c r="BF623" s="78" t="s">
        <v>79</v>
      </c>
      <c r="BG623" s="8">
        <v>2.8509810512555354</v>
      </c>
      <c r="BH623" s="56" t="s">
        <v>45</v>
      </c>
      <c r="BI623" s="78" t="s">
        <v>79</v>
      </c>
      <c r="BJ623" s="8">
        <v>15.772915141787671</v>
      </c>
      <c r="BK623" s="8">
        <v>19.571428571428573</v>
      </c>
      <c r="BL623" s="76" t="s">
        <v>88</v>
      </c>
      <c r="BM623" s="78" t="s">
        <v>79</v>
      </c>
      <c r="BN623" s="8">
        <v>14.616454771004951</v>
      </c>
      <c r="BO623" s="8">
        <v>20.5</v>
      </c>
      <c r="BP623" s="56" t="s">
        <v>45</v>
      </c>
      <c r="BQ623" s="64" t="s">
        <v>261</v>
      </c>
      <c r="BR623" s="8">
        <v>14.508618813000743</v>
      </c>
      <c r="BS623" s="8">
        <v>11</v>
      </c>
      <c r="BT623" s="53" t="s">
        <v>45</v>
      </c>
      <c r="BU623" s="244" t="s">
        <v>218</v>
      </c>
      <c r="BV623" s="8">
        <v>14.22252590584268</v>
      </c>
      <c r="BW623" s="8">
        <v>12.428571428571429</v>
      </c>
      <c r="BX623" s="64" t="s">
        <v>88</v>
      </c>
      <c r="BY623" s="76" t="s">
        <v>261</v>
      </c>
      <c r="BZ623" s="8">
        <v>13.453540973066259</v>
      </c>
      <c r="CA623" s="8">
        <v>11.5</v>
      </c>
      <c r="CB623" s="8"/>
      <c r="CC623" s="59" t="s">
        <v>5200</v>
      </c>
      <c r="CD623" s="59" t="s">
        <v>5201</v>
      </c>
      <c r="CE623" s="555">
        <v>93.28286329494415</v>
      </c>
      <c r="CF623" s="555">
        <v>84.150605703874007</v>
      </c>
      <c r="CG623" s="555" t="s">
        <v>5198</v>
      </c>
      <c r="CH623" s="555" t="s">
        <v>5199</v>
      </c>
      <c r="CI623" s="408">
        <v>192.64764908603433</v>
      </c>
      <c r="CJ623" s="408">
        <v>177.73436660898651</v>
      </c>
      <c r="CK623" s="555" t="s">
        <v>5197</v>
      </c>
      <c r="CL623" s="59"/>
      <c r="CM623" s="8">
        <v>316.81752537322768</v>
      </c>
      <c r="CN623" s="8">
        <v>258.61486231915012</v>
      </c>
    </row>
    <row r="624" spans="1:92" x14ac:dyDescent="0.45">
      <c r="A624" s="9">
        <v>613</v>
      </c>
      <c r="B624" s="9" t="s">
        <v>2133</v>
      </c>
      <c r="C624" s="247" t="s">
        <v>1799</v>
      </c>
      <c r="D624" s="63"/>
      <c r="E624" s="56" t="s">
        <v>1922</v>
      </c>
      <c r="F624" s="247" t="s">
        <v>1799</v>
      </c>
      <c r="G624" s="224"/>
      <c r="H624" s="9"/>
      <c r="I624" s="60">
        <v>113.01290142963811</v>
      </c>
      <c r="J624" s="60">
        <v>70.336700889774761</v>
      </c>
      <c r="K624" s="60">
        <v>127.23830160959255</v>
      </c>
      <c r="L624" s="47">
        <v>1069.1236919063094</v>
      </c>
      <c r="M624" s="47">
        <v>1007.5932628091062</v>
      </c>
      <c r="N624" s="47">
        <v>960.92854814617726</v>
      </c>
      <c r="O624" s="59">
        <v>8.3457485906776423</v>
      </c>
      <c r="P624" s="59">
        <v>93.468812615219562</v>
      </c>
      <c r="Q624" s="59">
        <v>54.712108209310919</v>
      </c>
      <c r="R624" s="58"/>
      <c r="S624" s="12" t="s">
        <v>161</v>
      </c>
      <c r="T624" s="8">
        <v>12.301290142963811</v>
      </c>
      <c r="U624" s="12" t="s">
        <v>161</v>
      </c>
      <c r="V624" s="8">
        <v>8.2008600953092081</v>
      </c>
      <c r="W624" s="72" t="s">
        <v>59</v>
      </c>
      <c r="X624" s="8">
        <v>15</v>
      </c>
      <c r="Y624" s="63" t="s">
        <v>84</v>
      </c>
      <c r="Z624" s="8">
        <v>51.855805643337149</v>
      </c>
      <c r="AA624" s="247" t="s">
        <v>114</v>
      </c>
      <c r="AB624" s="8">
        <v>18.370458120469173</v>
      </c>
      <c r="AC624" s="72" t="s">
        <v>59</v>
      </c>
      <c r="AD624" s="72" t="s">
        <v>114</v>
      </c>
      <c r="AE624" s="8">
        <v>11.199572045535373</v>
      </c>
      <c r="AF624" s="8">
        <v>4.1222222222222218</v>
      </c>
      <c r="AG624" s="63" t="s">
        <v>161</v>
      </c>
      <c r="AH624" s="247" t="s">
        <v>114</v>
      </c>
      <c r="AI624" s="8">
        <v>11.198668257873992</v>
      </c>
      <c r="AJ624" s="8">
        <v>6.4454545454545462</v>
      </c>
      <c r="AK624" s="12" t="s">
        <v>161</v>
      </c>
      <c r="AL624" s="12" t="s">
        <v>84</v>
      </c>
      <c r="AM624" s="8">
        <v>11.089601208839095</v>
      </c>
      <c r="AN624" s="8">
        <v>9.7181818181818187</v>
      </c>
      <c r="AO624" s="72" t="s">
        <v>59</v>
      </c>
      <c r="AP624" s="63" t="s">
        <v>84</v>
      </c>
      <c r="AQ624" s="8">
        <v>11.029522002389367</v>
      </c>
      <c r="AR624" s="8">
        <v>6.2333333333333334</v>
      </c>
      <c r="AS624" s="12" t="s">
        <v>161</v>
      </c>
      <c r="AT624" s="72" t="s">
        <v>69</v>
      </c>
      <c r="AU624" s="8">
        <v>10.064589738433689</v>
      </c>
      <c r="AV624" s="8">
        <v>7.8454545454545457</v>
      </c>
      <c r="AW624" s="58"/>
      <c r="AX624" s="12" t="s">
        <v>161</v>
      </c>
      <c r="AY624" s="8">
        <v>12.753341748682363</v>
      </c>
      <c r="AZ624" s="12" t="s">
        <v>161</v>
      </c>
      <c r="BA624" s="8">
        <v>4.251113916227454</v>
      </c>
      <c r="BB624" s="247" t="s">
        <v>59</v>
      </c>
      <c r="BC624" s="8">
        <v>4</v>
      </c>
      <c r="BD624" s="12" t="s">
        <v>84</v>
      </c>
      <c r="BE624" s="8">
        <v>67.112547336338295</v>
      </c>
      <c r="BF624" s="247" t="s">
        <v>114</v>
      </c>
      <c r="BG624" s="8">
        <v>1.2370633678328686</v>
      </c>
      <c r="BH624" s="247" t="s">
        <v>59</v>
      </c>
      <c r="BI624" s="247" t="s">
        <v>114</v>
      </c>
      <c r="BJ624" s="8">
        <v>6.5556861214852997</v>
      </c>
      <c r="BK624" s="8">
        <v>11</v>
      </c>
      <c r="BL624" s="247" t="s">
        <v>59</v>
      </c>
      <c r="BM624" s="247" t="s">
        <v>69</v>
      </c>
      <c r="BN624" s="8">
        <v>6.4774532302018057</v>
      </c>
      <c r="BO624" s="8">
        <v>12.25</v>
      </c>
      <c r="BP624" s="63" t="s">
        <v>161</v>
      </c>
      <c r="BQ624" s="72" t="s">
        <v>114</v>
      </c>
      <c r="BR624" s="8">
        <v>6.404991097041135</v>
      </c>
      <c r="BS624" s="8">
        <v>21</v>
      </c>
      <c r="BT624" s="12" t="s">
        <v>161</v>
      </c>
      <c r="BU624" s="247" t="s">
        <v>69</v>
      </c>
      <c r="BV624" s="8">
        <v>6.3634085525186528</v>
      </c>
      <c r="BW624" s="8">
        <v>23.5</v>
      </c>
      <c r="BX624" s="72" t="s">
        <v>59</v>
      </c>
      <c r="BY624" s="63" t="s">
        <v>84</v>
      </c>
      <c r="BZ624" s="8">
        <v>6.3160978919296005</v>
      </c>
      <c r="CA624" s="8">
        <v>16</v>
      </c>
      <c r="CB624" s="8"/>
      <c r="CC624" s="59" t="s">
        <v>5781</v>
      </c>
      <c r="CD624" s="59"/>
      <c r="CE624" s="555">
        <v>54.712108209310919</v>
      </c>
      <c r="CF624" s="555">
        <v>37.648189777208913</v>
      </c>
      <c r="CG624" s="555"/>
      <c r="CH624" s="555"/>
      <c r="CI624" s="408"/>
      <c r="CJ624" s="408"/>
      <c r="CK624" s="7"/>
      <c r="CL624" s="8"/>
      <c r="CM624" s="8"/>
      <c r="CN624" s="8"/>
    </row>
    <row r="625" spans="1:92" x14ac:dyDescent="0.45">
      <c r="A625" s="9">
        <v>614</v>
      </c>
      <c r="B625" s="9" t="s">
        <v>2134</v>
      </c>
      <c r="C625" s="247" t="s">
        <v>1799</v>
      </c>
      <c r="D625" s="63"/>
      <c r="E625" s="56" t="s">
        <v>1922</v>
      </c>
      <c r="F625" s="247" t="s">
        <v>1799</v>
      </c>
      <c r="G625" s="224"/>
      <c r="H625" s="9"/>
      <c r="I625" s="60">
        <v>195.99440247937238</v>
      </c>
      <c r="J625" s="60">
        <v>131.98010166957738</v>
      </c>
      <c r="K625" s="60">
        <v>182.55930230941541</v>
      </c>
      <c r="L625" s="47">
        <v>3042.2848953592706</v>
      </c>
      <c r="M625" s="47">
        <v>2814.7342397421608</v>
      </c>
      <c r="N625" s="47">
        <v>2645.0105463988784</v>
      </c>
      <c r="O625" s="59">
        <v>21.219788641545026</v>
      </c>
      <c r="P625" s="59">
        <v>402.37673634478364</v>
      </c>
      <c r="Q625" s="59">
        <v>232.75547383991923</v>
      </c>
      <c r="R625" s="58"/>
      <c r="S625" s="12" t="s">
        <v>161</v>
      </c>
      <c r="T625" s="8">
        <v>20.599440247937238</v>
      </c>
      <c r="U625" s="12" t="s">
        <v>161</v>
      </c>
      <c r="V625" s="8">
        <v>13.732960165291493</v>
      </c>
      <c r="W625" s="72" t="s">
        <v>59</v>
      </c>
      <c r="X625" s="8">
        <v>15</v>
      </c>
      <c r="Y625" s="63" t="s">
        <v>84</v>
      </c>
      <c r="Z625" s="8">
        <v>89.197481115717579</v>
      </c>
      <c r="AA625" s="244" t="s">
        <v>218</v>
      </c>
      <c r="AB625" s="8">
        <v>38.057753415174133</v>
      </c>
      <c r="AC625" s="12" t="s">
        <v>161</v>
      </c>
      <c r="AD625" s="72" t="s">
        <v>114</v>
      </c>
      <c r="AE625" s="8">
        <v>18.962334787679879</v>
      </c>
      <c r="AF625" s="8">
        <v>6.4454545454545462</v>
      </c>
      <c r="AG625" s="247" t="s">
        <v>59</v>
      </c>
      <c r="AH625" s="247" t="s">
        <v>114</v>
      </c>
      <c r="AI625" s="8">
        <v>18.849079689473143</v>
      </c>
      <c r="AJ625" s="8">
        <v>4.1222222222222218</v>
      </c>
      <c r="AK625" s="12" t="s">
        <v>161</v>
      </c>
      <c r="AL625" s="12" t="s">
        <v>84</v>
      </c>
      <c r="AM625" s="8">
        <v>18.813323710661884</v>
      </c>
      <c r="AN625" s="8">
        <v>9.7181818181818187</v>
      </c>
      <c r="AO625" s="72" t="s">
        <v>59</v>
      </c>
      <c r="AP625" s="63" t="s">
        <v>84</v>
      </c>
      <c r="AQ625" s="8">
        <v>18.617669959343679</v>
      </c>
      <c r="AR625" s="8">
        <v>6.2333333333333334</v>
      </c>
      <c r="AS625" s="12" t="s">
        <v>161</v>
      </c>
      <c r="AT625" s="71" t="s">
        <v>218</v>
      </c>
      <c r="AU625" s="8">
        <v>18.587534698619191</v>
      </c>
      <c r="AV625" s="8">
        <v>8.5181818181818194</v>
      </c>
      <c r="AW625" s="58"/>
      <c r="AX625" s="12" t="s">
        <v>161</v>
      </c>
      <c r="AY625" s="8">
        <v>21.383417857854727</v>
      </c>
      <c r="AZ625" s="12" t="s">
        <v>161</v>
      </c>
      <c r="BA625" s="8">
        <v>7.1278059526182425</v>
      </c>
      <c r="BB625" s="247" t="s">
        <v>59</v>
      </c>
      <c r="BC625" s="8">
        <v>4</v>
      </c>
      <c r="BD625" s="12" t="s">
        <v>84</v>
      </c>
      <c r="BE625" s="8">
        <v>115.65672545043284</v>
      </c>
      <c r="BF625" s="247" t="s">
        <v>114</v>
      </c>
      <c r="BG625" s="8">
        <v>2.1270399665912687</v>
      </c>
      <c r="BH625" s="247" t="s">
        <v>59</v>
      </c>
      <c r="BI625" s="247" t="s">
        <v>114</v>
      </c>
      <c r="BJ625" s="8">
        <v>10.968793222766623</v>
      </c>
      <c r="BK625" s="8">
        <v>11</v>
      </c>
      <c r="BL625" s="247" t="s">
        <v>59</v>
      </c>
      <c r="BM625" s="244" t="s">
        <v>218</v>
      </c>
      <c r="BN625" s="8">
        <v>10.852978348574267</v>
      </c>
      <c r="BO625" s="8">
        <v>11</v>
      </c>
      <c r="BP625" s="63" t="s">
        <v>161</v>
      </c>
      <c r="BQ625" s="72" t="s">
        <v>114</v>
      </c>
      <c r="BR625" s="8">
        <v>10.839891319810267</v>
      </c>
      <c r="BS625" s="8">
        <v>21</v>
      </c>
      <c r="BT625" s="12" t="s">
        <v>161</v>
      </c>
      <c r="BU625" s="244" t="s">
        <v>218</v>
      </c>
      <c r="BV625" s="8">
        <v>10.77922638570951</v>
      </c>
      <c r="BW625" s="8">
        <v>21</v>
      </c>
      <c r="BX625" s="12" t="s">
        <v>161</v>
      </c>
      <c r="BY625" s="63" t="s">
        <v>84</v>
      </c>
      <c r="BZ625" s="8">
        <v>10.628738839644521</v>
      </c>
      <c r="CA625" s="8">
        <v>31</v>
      </c>
      <c r="CB625" s="8"/>
      <c r="CC625" s="59" t="s">
        <v>5205</v>
      </c>
      <c r="CD625" s="59" t="s">
        <v>5206</v>
      </c>
      <c r="CE625" s="555">
        <v>87.914144355764691</v>
      </c>
      <c r="CF625" s="555">
        <v>79.016253131050888</v>
      </c>
      <c r="CG625" s="555" t="s">
        <v>5203</v>
      </c>
      <c r="CH625" s="555" t="s">
        <v>5204</v>
      </c>
      <c r="CI625" s="408">
        <v>181.12209615504202</v>
      </c>
      <c r="CJ625" s="408">
        <v>168.29135777725006</v>
      </c>
      <c r="CK625" s="555" t="s">
        <v>5202</v>
      </c>
      <c r="CL625" s="59"/>
      <c r="CM625" s="8">
        <v>232.75547383991923</v>
      </c>
      <c r="CN625" s="8">
        <v>188.48160740477837</v>
      </c>
    </row>
    <row r="626" spans="1:92" x14ac:dyDescent="0.45">
      <c r="A626" s="9">
        <v>615</v>
      </c>
      <c r="B626" s="9" t="s">
        <v>2135</v>
      </c>
      <c r="C626" s="247" t="s">
        <v>1799</v>
      </c>
      <c r="D626" s="63"/>
      <c r="E626" s="56" t="s">
        <v>1922</v>
      </c>
      <c r="F626" s="247" t="s">
        <v>1799</v>
      </c>
      <c r="G626" s="224"/>
      <c r="H626" s="9"/>
      <c r="I626" s="60">
        <v>162.01150204948121</v>
      </c>
      <c r="J626" s="60">
        <v>184.13990232941035</v>
      </c>
      <c r="K626" s="60">
        <v>162.01150204948121</v>
      </c>
      <c r="L626" s="47">
        <v>2798.290041803074</v>
      </c>
      <c r="M626" s="47">
        <v>2858.6417811759811</v>
      </c>
      <c r="N626" s="47">
        <v>2907.8590059243274</v>
      </c>
      <c r="O626" s="59">
        <v>25.191841030508591</v>
      </c>
      <c r="P626" s="59">
        <v>434.30024231312001</v>
      </c>
      <c r="Q626" s="59">
        <v>259.92626581459581</v>
      </c>
      <c r="R626" s="58"/>
      <c r="S626" s="72" t="s">
        <v>240</v>
      </c>
      <c r="T626" s="8">
        <v>12.664828147562647</v>
      </c>
      <c r="U626" s="72" t="s">
        <v>109</v>
      </c>
      <c r="V626" s="8">
        <v>11.911877914409857</v>
      </c>
      <c r="W626" s="72" t="s">
        <v>240</v>
      </c>
      <c r="X626" s="8">
        <v>10</v>
      </c>
      <c r="Y626" s="77" t="s">
        <v>9</v>
      </c>
      <c r="Z626" s="8">
        <v>146.8103518445331</v>
      </c>
      <c r="AA626" s="77" t="s">
        <v>9</v>
      </c>
      <c r="AB626" s="8">
        <v>29.961296294802672</v>
      </c>
      <c r="AC626" s="72" t="s">
        <v>109</v>
      </c>
      <c r="AD626" s="70" t="s">
        <v>9</v>
      </c>
      <c r="AE626" s="8">
        <v>17.239718279706533</v>
      </c>
      <c r="AF626" s="8">
        <v>16.600000000000001</v>
      </c>
      <c r="AG626" s="247" t="s">
        <v>240</v>
      </c>
      <c r="AH626" s="77" t="s">
        <v>9</v>
      </c>
      <c r="AI626" s="8">
        <v>16.611070393159039</v>
      </c>
      <c r="AJ626" s="8">
        <v>15.7</v>
      </c>
      <c r="AK626" s="72" t="s">
        <v>109</v>
      </c>
      <c r="AL626" s="72" t="s">
        <v>108</v>
      </c>
      <c r="AM626" s="8">
        <v>15.887720354474814</v>
      </c>
      <c r="AN626" s="8">
        <v>9.1750000000000007</v>
      </c>
      <c r="AO626" s="72" t="s">
        <v>240</v>
      </c>
      <c r="AP626" s="247" t="s">
        <v>108</v>
      </c>
      <c r="AQ626" s="8">
        <v>15.384285177223626</v>
      </c>
      <c r="AR626" s="8">
        <v>8.5500000000000007</v>
      </c>
      <c r="AS626" s="72" t="s">
        <v>109</v>
      </c>
      <c r="AT626" s="65" t="s">
        <v>1477</v>
      </c>
      <c r="AU626" s="8">
        <v>14.482759275866769</v>
      </c>
      <c r="AV626" s="8">
        <v>5.95</v>
      </c>
      <c r="AW626" s="58"/>
      <c r="AX626" s="72" t="s">
        <v>240</v>
      </c>
      <c r="AY626" s="8">
        <v>12.37320744387358</v>
      </c>
      <c r="AZ626" s="72" t="s">
        <v>109</v>
      </c>
      <c r="BA626" s="8">
        <v>4.9229140059508367</v>
      </c>
      <c r="BB626" s="247" t="s">
        <v>240</v>
      </c>
      <c r="BC626" s="8">
        <v>3.3333333333333002</v>
      </c>
      <c r="BD626" s="70" t="s">
        <v>9</v>
      </c>
      <c r="BE626" s="8">
        <v>158.96121449824417</v>
      </c>
      <c r="BF626" s="77" t="s">
        <v>9</v>
      </c>
      <c r="BG626" s="8">
        <v>1.9870151812280521</v>
      </c>
      <c r="BH626" s="247" t="s">
        <v>240</v>
      </c>
      <c r="BI626" s="77" t="s">
        <v>9</v>
      </c>
      <c r="BJ626" s="8">
        <v>10.317874961969313</v>
      </c>
      <c r="BK626" s="8">
        <v>25</v>
      </c>
      <c r="BL626" s="247" t="s">
        <v>109</v>
      </c>
      <c r="BM626" s="77" t="s">
        <v>9</v>
      </c>
      <c r="BN626" s="8">
        <v>9.590741293596091</v>
      </c>
      <c r="BO626" s="8">
        <v>33</v>
      </c>
      <c r="BP626" s="247" t="s">
        <v>240</v>
      </c>
      <c r="BQ626" s="72" t="s">
        <v>108</v>
      </c>
      <c r="BR626" s="8">
        <v>9.2807590495851446</v>
      </c>
      <c r="BS626" s="8">
        <v>19</v>
      </c>
      <c r="BT626" s="72" t="s">
        <v>109</v>
      </c>
      <c r="BU626" s="247" t="s">
        <v>108</v>
      </c>
      <c r="BV626" s="8">
        <v>8.8098045368678548</v>
      </c>
      <c r="BW626" s="8">
        <v>25</v>
      </c>
      <c r="BX626" s="72" t="s">
        <v>240</v>
      </c>
      <c r="BY626" s="74" t="s">
        <v>1477</v>
      </c>
      <c r="BZ626" s="8">
        <v>8.4313012364903415</v>
      </c>
      <c r="CA626" s="8">
        <v>11.5</v>
      </c>
      <c r="CB626" s="8"/>
      <c r="CC626" s="59" t="s">
        <v>5210</v>
      </c>
      <c r="CD626" s="59" t="s">
        <v>5211</v>
      </c>
      <c r="CE626" s="555">
        <v>110.65154955601089</v>
      </c>
      <c r="CF626" s="555">
        <v>100.65761682799189</v>
      </c>
      <c r="CG626" s="555" t="s">
        <v>5208</v>
      </c>
      <c r="CH626" s="555" t="s">
        <v>5209</v>
      </c>
      <c r="CI626" s="408">
        <v>229.43303031293064</v>
      </c>
      <c r="CJ626" s="408">
        <v>211.39320472281281</v>
      </c>
      <c r="CK626" s="555" t="s">
        <v>5207</v>
      </c>
      <c r="CL626" s="59"/>
      <c r="CM626" s="8">
        <v>259.92626581459581</v>
      </c>
      <c r="CN626" s="8">
        <v>211.39320472281281</v>
      </c>
    </row>
    <row r="627" spans="1:92" x14ac:dyDescent="0.45">
      <c r="A627" s="9">
        <v>616</v>
      </c>
      <c r="B627" s="9" t="s">
        <v>2433</v>
      </c>
      <c r="C627" s="245" t="s">
        <v>1788</v>
      </c>
      <c r="D627" s="63"/>
      <c r="E627" s="243" t="s">
        <v>1902</v>
      </c>
      <c r="F627" s="56" t="s">
        <v>1903</v>
      </c>
      <c r="G627" s="224"/>
      <c r="H627" s="9"/>
      <c r="I627" s="60">
        <v>68.756100869779829</v>
      </c>
      <c r="J627" s="60">
        <v>122.49650154960774</v>
      </c>
      <c r="K627" s="60">
        <v>120.12560151961533</v>
      </c>
      <c r="L627" s="47">
        <v>834.0476644141072</v>
      </c>
      <c r="M627" s="47">
        <v>1007.8138769615798</v>
      </c>
      <c r="N627" s="47">
        <v>1172.5514411865274</v>
      </c>
      <c r="O627" s="59">
        <v>13.095435189027441</v>
      </c>
      <c r="P627" s="59">
        <v>96.874882726261703</v>
      </c>
      <c r="Q627" s="59">
        <v>54.507297327770836</v>
      </c>
      <c r="R627" s="58"/>
      <c r="S627" s="67" t="s">
        <v>10</v>
      </c>
      <c r="T627" s="8">
        <v>5.1253660521867896</v>
      </c>
      <c r="U627" s="52" t="s">
        <v>104</v>
      </c>
      <c r="V627" s="8">
        <v>5.1175306739251152</v>
      </c>
      <c r="W627" s="67" t="s">
        <v>10</v>
      </c>
      <c r="X627" s="8">
        <v>12.727</v>
      </c>
      <c r="Y627" s="245" t="s">
        <v>126</v>
      </c>
      <c r="Z627" s="8">
        <v>38.128294469681109</v>
      </c>
      <c r="AA627" s="245" t="s">
        <v>1520</v>
      </c>
      <c r="AB627" s="8">
        <v>11.013877721172731</v>
      </c>
      <c r="AC627" s="67" t="s">
        <v>10</v>
      </c>
      <c r="AD627" s="67" t="s">
        <v>126</v>
      </c>
      <c r="AE627" s="8">
        <v>7.3976069773864701</v>
      </c>
      <c r="AF627" s="8">
        <v>7.628571428571429</v>
      </c>
      <c r="AG627" s="245" t="s">
        <v>10</v>
      </c>
      <c r="AH627" s="245" t="s">
        <v>1520</v>
      </c>
      <c r="AI627" s="8">
        <v>7.3580725741522217</v>
      </c>
      <c r="AJ627" s="8">
        <v>6.8285714285714292</v>
      </c>
      <c r="AK627" s="52" t="s">
        <v>104</v>
      </c>
      <c r="AL627" s="67" t="s">
        <v>126</v>
      </c>
      <c r="AM627" s="8">
        <v>7.3236721654375492</v>
      </c>
      <c r="AN627" s="8">
        <v>8.7000000000000011</v>
      </c>
      <c r="AO627" s="52" t="s">
        <v>104</v>
      </c>
      <c r="AP627" s="245" t="s">
        <v>1520</v>
      </c>
      <c r="AQ627" s="8">
        <v>7.2820125013957586</v>
      </c>
      <c r="AR627" s="8">
        <v>7.9</v>
      </c>
      <c r="AS627" s="52" t="s">
        <v>104</v>
      </c>
      <c r="AT627" s="13" t="s">
        <v>1466</v>
      </c>
      <c r="AU627" s="8">
        <v>6.7351835918207668</v>
      </c>
      <c r="AV627" s="8">
        <v>5.2333333333333334</v>
      </c>
      <c r="AW627" s="58"/>
      <c r="AX627" s="67" t="s">
        <v>10</v>
      </c>
      <c r="AY627" s="8">
        <v>4.2177855207056965</v>
      </c>
      <c r="AZ627" s="52" t="s">
        <v>104</v>
      </c>
      <c r="BA627" s="8">
        <v>1.8407439669607066</v>
      </c>
      <c r="BB627" s="245" t="s">
        <v>10</v>
      </c>
      <c r="BC627" s="8">
        <v>3.6666666666666998</v>
      </c>
      <c r="BD627" s="67" t="s">
        <v>126</v>
      </c>
      <c r="BE627" s="8">
        <v>49.26678281058544</v>
      </c>
      <c r="BF627" s="245" t="s">
        <v>126</v>
      </c>
      <c r="BG627" s="8">
        <v>0.82111304684309061</v>
      </c>
      <c r="BH627" s="245" t="s">
        <v>10</v>
      </c>
      <c r="BI627" s="245" t="s">
        <v>126</v>
      </c>
      <c r="BJ627" s="8">
        <v>4.1623127861716318</v>
      </c>
      <c r="BK627" s="8">
        <v>17.363636363636363</v>
      </c>
      <c r="BL627" s="245" t="s">
        <v>10</v>
      </c>
      <c r="BM627" s="62" t="s">
        <v>1466</v>
      </c>
      <c r="BN627" s="8">
        <v>3.9102255685866796</v>
      </c>
      <c r="BO627" s="8">
        <v>10.545454545454545</v>
      </c>
      <c r="BP627" s="245" t="s">
        <v>10</v>
      </c>
      <c r="BQ627" s="67" t="s">
        <v>1520</v>
      </c>
      <c r="BR627" s="8">
        <v>3.8944529132718553</v>
      </c>
      <c r="BS627" s="8">
        <v>16</v>
      </c>
      <c r="BT627" s="52" t="s">
        <v>104</v>
      </c>
      <c r="BU627" s="245" t="s">
        <v>126</v>
      </c>
      <c r="BV627" s="8">
        <v>3.737785520705696</v>
      </c>
      <c r="BW627" s="8">
        <v>25</v>
      </c>
      <c r="BX627" s="52" t="s">
        <v>104</v>
      </c>
      <c r="BY627" s="62" t="s">
        <v>1466</v>
      </c>
      <c r="BZ627" s="8">
        <v>3.5723529917776018</v>
      </c>
      <c r="CA627" s="8">
        <v>15</v>
      </c>
      <c r="CB627" s="8"/>
      <c r="CC627" s="59"/>
      <c r="CD627" s="59"/>
      <c r="CE627" s="555"/>
      <c r="CF627" s="555"/>
      <c r="CG627" s="555"/>
      <c r="CH627" s="555"/>
      <c r="CI627" s="408"/>
      <c r="CJ627" s="408"/>
      <c r="CK627" s="7"/>
      <c r="CL627" s="8"/>
      <c r="CM627" s="8"/>
      <c r="CN627" s="8"/>
    </row>
    <row r="628" spans="1:92" x14ac:dyDescent="0.45">
      <c r="A628" s="9">
        <v>617</v>
      </c>
      <c r="B628" s="9" t="s">
        <v>2434</v>
      </c>
      <c r="C628" s="245" t="s">
        <v>1788</v>
      </c>
      <c r="D628" s="63"/>
      <c r="E628" s="243" t="s">
        <v>1902</v>
      </c>
      <c r="F628" s="56" t="s">
        <v>1903</v>
      </c>
      <c r="G628" s="224"/>
      <c r="H628" s="9"/>
      <c r="I628" s="60">
        <v>185.72050234940528</v>
      </c>
      <c r="J628" s="60">
        <v>106.69050134965836</v>
      </c>
      <c r="K628" s="60">
        <v>162.01150204948121</v>
      </c>
      <c r="L628" s="47">
        <v>2441.7188272776725</v>
      </c>
      <c r="M628" s="47">
        <v>2176.1440297140616</v>
      </c>
      <c r="N628" s="47">
        <v>1984.6376383018055</v>
      </c>
      <c r="O628" s="59">
        <v>15.617610522152503</v>
      </c>
      <c r="P628" s="59">
        <v>296.15091436581474</v>
      </c>
      <c r="Q628" s="59">
        <v>180.64356385232719</v>
      </c>
      <c r="R628" s="58"/>
      <c r="S628" s="67" t="s">
        <v>10</v>
      </c>
      <c r="T628" s="8">
        <v>12.143230140964317</v>
      </c>
      <c r="U628" s="52" t="s">
        <v>104</v>
      </c>
      <c r="V628" s="8">
        <v>11.696778257154048</v>
      </c>
      <c r="W628" s="67" t="s">
        <v>10</v>
      </c>
      <c r="X628" s="8">
        <v>12.727</v>
      </c>
      <c r="Y628" s="56" t="s">
        <v>187</v>
      </c>
      <c r="Z628" s="8">
        <v>131.00435164458369</v>
      </c>
      <c r="AA628" s="56" t="s">
        <v>187</v>
      </c>
      <c r="AB628" s="8">
        <v>37.429814755595338</v>
      </c>
      <c r="AC628" s="67" t="s">
        <v>10</v>
      </c>
      <c r="AD628" s="67" t="s">
        <v>126</v>
      </c>
      <c r="AE628" s="8">
        <v>18.962626449529211</v>
      </c>
      <c r="AF628" s="8">
        <v>7.628571428571429</v>
      </c>
      <c r="AG628" s="245" t="s">
        <v>10</v>
      </c>
      <c r="AH628" s="245" t="s">
        <v>1520</v>
      </c>
      <c r="AI628" s="8">
        <v>18.736408701354275</v>
      </c>
      <c r="AJ628" s="8">
        <v>6.8285714285714292</v>
      </c>
      <c r="AK628" s="67" t="s">
        <v>10</v>
      </c>
      <c r="AL628" s="53" t="s">
        <v>187</v>
      </c>
      <c r="AM628" s="8">
        <v>18.548796160349447</v>
      </c>
      <c r="AN628" s="8">
        <v>12.3</v>
      </c>
      <c r="AO628" s="52" t="s">
        <v>104</v>
      </c>
      <c r="AP628" s="245" t="s">
        <v>126</v>
      </c>
      <c r="AQ628" s="8">
        <v>18.364708339591846</v>
      </c>
      <c r="AR628" s="8">
        <v>8.7000000000000011</v>
      </c>
      <c r="AS628" s="52" t="s">
        <v>104</v>
      </c>
      <c r="AT628" s="53" t="s">
        <v>187</v>
      </c>
      <c r="AU628" s="8">
        <v>18.176319821509768</v>
      </c>
      <c r="AV628" s="8">
        <v>13.9</v>
      </c>
      <c r="AW628" s="58"/>
      <c r="AX628" s="67" t="s">
        <v>10</v>
      </c>
      <c r="AY628" s="8">
        <v>9.6917195099521667</v>
      </c>
      <c r="AZ628" s="52" t="s">
        <v>104</v>
      </c>
      <c r="BA628" s="8">
        <v>4.1215497958134026</v>
      </c>
      <c r="BB628" s="245" t="s">
        <v>10</v>
      </c>
      <c r="BC628" s="8">
        <v>3.6666666666666998</v>
      </c>
      <c r="BD628" s="53" t="s">
        <v>187</v>
      </c>
      <c r="BE628" s="8">
        <v>182.07748979067014</v>
      </c>
      <c r="BF628" s="56" t="s">
        <v>187</v>
      </c>
      <c r="BG628" s="8">
        <v>2.4276998638756018</v>
      </c>
      <c r="BH628" s="245" t="s">
        <v>10</v>
      </c>
      <c r="BI628" s="56" t="s">
        <v>187</v>
      </c>
      <c r="BJ628" s="8">
        <v>11.566658266710951</v>
      </c>
      <c r="BK628" s="8">
        <v>21.454545454545453</v>
      </c>
      <c r="BL628" s="245" t="s">
        <v>10</v>
      </c>
      <c r="BM628" s="245" t="s">
        <v>126</v>
      </c>
      <c r="BN628" s="8">
        <v>10.610664344184491</v>
      </c>
      <c r="BO628" s="8">
        <v>17.363636363636363</v>
      </c>
      <c r="BP628" s="245" t="s">
        <v>10</v>
      </c>
      <c r="BQ628" s="67" t="s">
        <v>1520</v>
      </c>
      <c r="BR628" s="8">
        <v>9.8815682140101835</v>
      </c>
      <c r="BS628" s="8">
        <v>16</v>
      </c>
      <c r="BT628" s="52" t="s">
        <v>104</v>
      </c>
      <c r="BU628" s="56" t="s">
        <v>187</v>
      </c>
      <c r="BV628" s="8">
        <v>9.8620639891958781</v>
      </c>
      <c r="BW628" s="8">
        <v>31</v>
      </c>
      <c r="BX628" s="52" t="s">
        <v>104</v>
      </c>
      <c r="BY628" s="245" t="s">
        <v>126</v>
      </c>
      <c r="BZ628" s="8">
        <v>9.211719509952168</v>
      </c>
      <c r="CA628" s="8">
        <v>25</v>
      </c>
      <c r="CB628" s="8"/>
      <c r="CC628" s="59" t="s">
        <v>5213</v>
      </c>
      <c r="CD628" s="59" t="s">
        <v>5214</v>
      </c>
      <c r="CE628" s="555">
        <v>91.822447519478246</v>
      </c>
      <c r="CF628" s="555">
        <v>83.272531418355854</v>
      </c>
      <c r="CG628" s="555" t="s">
        <v>5212</v>
      </c>
      <c r="CH628" s="555"/>
      <c r="CI628" s="408">
        <v>180.64356385232719</v>
      </c>
      <c r="CJ628" s="408">
        <v>140.99705368796526</v>
      </c>
      <c r="CK628" s="7"/>
      <c r="CL628" s="8"/>
      <c r="CM628" s="8"/>
      <c r="CN628" s="8"/>
    </row>
    <row r="629" spans="1:92" x14ac:dyDescent="0.45">
      <c r="A629" s="9">
        <v>618</v>
      </c>
      <c r="B629" s="9" t="s">
        <v>3450</v>
      </c>
      <c r="C629" s="78" t="s">
        <v>3466</v>
      </c>
      <c r="D629" s="63"/>
      <c r="E629" s="78" t="s">
        <v>3461</v>
      </c>
      <c r="F629" s="61" t="s">
        <v>3463</v>
      </c>
      <c r="G629" s="224"/>
      <c r="H629" s="246" t="s">
        <v>1804</v>
      </c>
      <c r="I629" s="60">
        <v>125.65770158959762</v>
      </c>
      <c r="J629" s="60">
        <v>146.99580185952928</v>
      </c>
      <c r="K629" s="60">
        <v>201.52650254935466</v>
      </c>
      <c r="L629" s="47">
        <v>2162.7566771971569</v>
      </c>
      <c r="M629" s="47">
        <v>2401.8772437672878</v>
      </c>
      <c r="N629" s="47">
        <v>2612.0730857046537</v>
      </c>
      <c r="O629" s="59">
        <v>25.759602716823068</v>
      </c>
      <c r="P629" s="59">
        <v>360.0181806802027</v>
      </c>
      <c r="Q629" s="59">
        <v>197.67077439685409</v>
      </c>
      <c r="R629" s="58"/>
      <c r="S629" s="49" t="s">
        <v>5522</v>
      </c>
      <c r="T629" s="8">
        <v>4.7697310476879284</v>
      </c>
      <c r="U629" s="49" t="s">
        <v>5522</v>
      </c>
      <c r="V629" s="8">
        <v>7.9495517461465477</v>
      </c>
      <c r="W629" s="49" t="s">
        <v>115</v>
      </c>
      <c r="X629" s="8">
        <v>13.333</v>
      </c>
      <c r="Y629" s="246" t="s">
        <v>301</v>
      </c>
      <c r="Z629" s="8">
        <v>50.006503619943068</v>
      </c>
      <c r="AA629" s="246" t="s">
        <v>301</v>
      </c>
      <c r="AB629" s="8">
        <v>20.002601447977227</v>
      </c>
      <c r="AC629" s="49" t="s">
        <v>115</v>
      </c>
      <c r="AD629" s="49" t="s">
        <v>301</v>
      </c>
      <c r="AE629" s="8">
        <v>13.976076597061887</v>
      </c>
      <c r="AF629" s="8">
        <v>5</v>
      </c>
      <c r="AG629" s="78" t="s">
        <v>144</v>
      </c>
      <c r="AH629" s="246" t="s">
        <v>301</v>
      </c>
      <c r="AI629" s="8">
        <v>13.574308273667532</v>
      </c>
      <c r="AJ629" s="8">
        <v>5.3571428571428568</v>
      </c>
      <c r="AK629" s="49" t="s">
        <v>115</v>
      </c>
      <c r="AL629" s="69" t="s">
        <v>99</v>
      </c>
      <c r="AM629" s="8">
        <v>12.987691852069498</v>
      </c>
      <c r="AN629" s="8">
        <v>4.8</v>
      </c>
      <c r="AO629" s="69" t="s">
        <v>144</v>
      </c>
      <c r="AP629" s="78" t="s">
        <v>99</v>
      </c>
      <c r="AQ629" s="8">
        <v>12.63879018268425</v>
      </c>
      <c r="AR629" s="8">
        <v>5.1571428571428566</v>
      </c>
      <c r="AS629" s="49" t="s">
        <v>115</v>
      </c>
      <c r="AT629" s="71" t="s">
        <v>178</v>
      </c>
      <c r="AU629" s="8">
        <v>11.125171226120377</v>
      </c>
      <c r="AV629" s="8">
        <v>4.7</v>
      </c>
      <c r="AW629" s="58"/>
      <c r="AX629" s="49" t="s">
        <v>5522</v>
      </c>
      <c r="AY629" s="8">
        <v>3.9403902171965846</v>
      </c>
      <c r="AZ629" s="49" t="s">
        <v>5522</v>
      </c>
      <c r="BA629" s="8">
        <v>1.9701951085982923</v>
      </c>
      <c r="BB629" s="246" t="s">
        <v>3630</v>
      </c>
      <c r="BC629" s="8">
        <v>4.5</v>
      </c>
      <c r="BD629" s="49" t="s">
        <v>301</v>
      </c>
      <c r="BE629" s="8">
        <v>64.708454705926002</v>
      </c>
      <c r="BF629" s="246" t="s">
        <v>301</v>
      </c>
      <c r="BG629" s="8">
        <v>1.437965660131689</v>
      </c>
      <c r="BH629" s="246" t="s">
        <v>115</v>
      </c>
      <c r="BI629" s="246" t="s">
        <v>301</v>
      </c>
      <c r="BJ629" s="8">
        <v>7.6736732538099028</v>
      </c>
      <c r="BK629" s="8">
        <v>11</v>
      </c>
      <c r="BL629" s="78" t="s">
        <v>144</v>
      </c>
      <c r="BM629" s="246" t="s">
        <v>301</v>
      </c>
      <c r="BN629" s="8">
        <v>7.6736732538099028</v>
      </c>
      <c r="BO629" s="8">
        <v>11</v>
      </c>
      <c r="BP629" s="246" t="s">
        <v>115</v>
      </c>
      <c r="BQ629" s="69" t="s">
        <v>99</v>
      </c>
      <c r="BR629" s="8">
        <v>7.3233707250033691</v>
      </c>
      <c r="BS629" s="8">
        <v>9.8888888888888893</v>
      </c>
      <c r="BT629" s="69" t="s">
        <v>144</v>
      </c>
      <c r="BU629" s="78" t="s">
        <v>99</v>
      </c>
      <c r="BV629" s="8">
        <v>7.3233707250033691</v>
      </c>
      <c r="BW629" s="8">
        <v>9.8888888888888893</v>
      </c>
      <c r="BX629" s="49" t="s">
        <v>115</v>
      </c>
      <c r="BY629" s="244" t="s">
        <v>178</v>
      </c>
      <c r="BZ629" s="8">
        <v>5.1164278684377411</v>
      </c>
      <c r="CA629" s="8">
        <v>8.7777777777777786</v>
      </c>
      <c r="CB629" s="8"/>
      <c r="CC629" s="59" t="s">
        <v>5215</v>
      </c>
      <c r="CD629" s="59" t="s">
        <v>5216</v>
      </c>
      <c r="CE629" s="555">
        <v>124.00257531235991</v>
      </c>
      <c r="CF629" s="555">
        <v>111.55231121958803</v>
      </c>
      <c r="CG629" s="555" t="s">
        <v>5782</v>
      </c>
      <c r="CH629" s="555"/>
      <c r="CI629" s="408">
        <v>197.67077439685409</v>
      </c>
      <c r="CJ629" s="408">
        <v>157.53332787315659</v>
      </c>
      <c r="CK629" s="555"/>
      <c r="CL629" s="59"/>
      <c r="CM629" s="8"/>
      <c r="CN629" s="8"/>
    </row>
    <row r="630" spans="1:92" x14ac:dyDescent="0.45">
      <c r="A630" s="9">
        <v>618</v>
      </c>
      <c r="B630" s="9" t="s">
        <v>3936</v>
      </c>
      <c r="C630" s="78" t="s">
        <v>1820</v>
      </c>
      <c r="D630" s="63"/>
      <c r="E630" s="56" t="s">
        <v>1931</v>
      </c>
      <c r="F630" s="62" t="s">
        <v>1932</v>
      </c>
      <c r="G630" s="54" t="s">
        <v>1824</v>
      </c>
      <c r="H630" s="61" t="s">
        <v>1801</v>
      </c>
      <c r="I630" s="60">
        <v>125.65770158959762</v>
      </c>
      <c r="J630" s="60">
        <v>146.99580185952928</v>
      </c>
      <c r="K630" s="60">
        <v>201.52650254935466</v>
      </c>
      <c r="L630" s="47">
        <v>2162.7566771971569</v>
      </c>
      <c r="M630" s="47">
        <v>2401.8772437672878</v>
      </c>
      <c r="N630" s="47">
        <v>2612.0730857046537</v>
      </c>
      <c r="O630" s="59">
        <v>25.759602716823068</v>
      </c>
      <c r="P630" s="59">
        <v>387.35502827165317</v>
      </c>
      <c r="Q630" s="59">
        <v>245.30292250141855</v>
      </c>
      <c r="R630" s="58"/>
      <c r="S630" s="51" t="s">
        <v>56</v>
      </c>
      <c r="T630" s="8">
        <v>7.0315696763006859</v>
      </c>
      <c r="U630" s="51" t="s">
        <v>56</v>
      </c>
      <c r="V630" s="8">
        <v>10.045099537572408</v>
      </c>
      <c r="W630" s="69" t="s">
        <v>144</v>
      </c>
      <c r="X630" s="8">
        <v>11.667</v>
      </c>
      <c r="Y630" s="78" t="s">
        <v>79</v>
      </c>
      <c r="Z630" s="8">
        <v>106.552469335262</v>
      </c>
      <c r="AA630" s="78" t="s">
        <v>79</v>
      </c>
      <c r="AB630" s="8">
        <v>29.597908148683889</v>
      </c>
      <c r="AC630" s="51" t="s">
        <v>56</v>
      </c>
      <c r="AD630" s="69" t="s">
        <v>79</v>
      </c>
      <c r="AE630" s="8">
        <v>15.037305991473213</v>
      </c>
      <c r="AF630" s="8">
        <v>14.1</v>
      </c>
      <c r="AG630" s="78" t="s">
        <v>144</v>
      </c>
      <c r="AH630" s="78" t="s">
        <v>79</v>
      </c>
      <c r="AI630" s="8">
        <v>14.134796432585787</v>
      </c>
      <c r="AJ630" s="8">
        <v>12.6</v>
      </c>
      <c r="AK630" s="51" t="s">
        <v>56</v>
      </c>
      <c r="AL630" s="51" t="s">
        <v>180</v>
      </c>
      <c r="AM630" s="8">
        <v>13.777891371080974</v>
      </c>
      <c r="AN630" s="8">
        <v>13.2</v>
      </c>
      <c r="AO630" s="51" t="s">
        <v>56</v>
      </c>
      <c r="AP630" s="54" t="s">
        <v>40</v>
      </c>
      <c r="AQ630" s="8">
        <v>13.180334847233908</v>
      </c>
      <c r="AR630" s="8">
        <v>7.7</v>
      </c>
      <c r="AS630" s="69" t="s">
        <v>144</v>
      </c>
      <c r="AT630" s="51" t="s">
        <v>180</v>
      </c>
      <c r="AU630" s="8">
        <v>12.644494587100642</v>
      </c>
      <c r="AV630" s="8">
        <v>11.7</v>
      </c>
      <c r="AW630" s="58"/>
      <c r="AX630" s="51" t="s">
        <v>56</v>
      </c>
      <c r="AY630" s="8">
        <v>5.9006503619943071</v>
      </c>
      <c r="AZ630" s="51" t="s">
        <v>56</v>
      </c>
      <c r="BA630" s="8">
        <v>2.9503251809971536</v>
      </c>
      <c r="BB630" s="78" t="s">
        <v>144</v>
      </c>
      <c r="BC630" s="8">
        <v>4.5</v>
      </c>
      <c r="BD630" s="69" t="s">
        <v>79</v>
      </c>
      <c r="BE630" s="8">
        <v>118.61560868786337</v>
      </c>
      <c r="BF630" s="78" t="s">
        <v>79</v>
      </c>
      <c r="BG630" s="8">
        <v>1.8248555182748212</v>
      </c>
      <c r="BH630" s="78" t="s">
        <v>144</v>
      </c>
      <c r="BI630" s="78" t="s">
        <v>79</v>
      </c>
      <c r="BJ630" s="8">
        <v>9.5227758439463912</v>
      </c>
      <c r="BK630" s="8">
        <v>15.444444444444445</v>
      </c>
      <c r="BL630" s="78" t="s">
        <v>144</v>
      </c>
      <c r="BM630" s="57" t="s">
        <v>180</v>
      </c>
      <c r="BN630" s="8">
        <v>8.8881592503068401</v>
      </c>
      <c r="BO630" s="8">
        <v>15.444444444444445</v>
      </c>
      <c r="BP630" s="57" t="s">
        <v>56</v>
      </c>
      <c r="BQ630" s="69" t="s">
        <v>79</v>
      </c>
      <c r="BR630" s="8">
        <v>8.0532053357118389</v>
      </c>
      <c r="BS630" s="8">
        <v>22.666666666666668</v>
      </c>
      <c r="BT630" s="69" t="s">
        <v>144</v>
      </c>
      <c r="BU630" s="54" t="s">
        <v>40</v>
      </c>
      <c r="BV630" s="8">
        <v>7.8221778102339723</v>
      </c>
      <c r="BW630" s="8">
        <v>11</v>
      </c>
      <c r="BX630" s="51" t="s">
        <v>56</v>
      </c>
      <c r="BY630" s="57" t="s">
        <v>180</v>
      </c>
      <c r="BZ630" s="8">
        <v>7.6207950096535182</v>
      </c>
      <c r="CA630" s="8">
        <v>22.666666666666668</v>
      </c>
      <c r="CB630" s="8"/>
      <c r="CC630" s="59" t="s">
        <v>5217</v>
      </c>
      <c r="CD630" s="59" t="s">
        <v>5218</v>
      </c>
      <c r="CE630" s="555">
        <v>153.29342945728669</v>
      </c>
      <c r="CF630" s="555">
        <v>138.0767063102067</v>
      </c>
      <c r="CG630" s="555" t="s">
        <v>5783</v>
      </c>
      <c r="CH630" s="555"/>
      <c r="CI630" s="408">
        <v>245.30292250141855</v>
      </c>
      <c r="CJ630" s="408">
        <v>195.18690275512893</v>
      </c>
      <c r="CK630" s="7"/>
      <c r="CL630" s="8"/>
      <c r="CM630" s="8"/>
      <c r="CN630" s="8"/>
    </row>
    <row r="631" spans="1:92" x14ac:dyDescent="0.45">
      <c r="A631" s="9">
        <v>622</v>
      </c>
      <c r="B631" s="9" t="s">
        <v>359</v>
      </c>
      <c r="C631" s="78" t="s">
        <v>1892</v>
      </c>
      <c r="D631" s="63"/>
      <c r="E631" s="75" t="s">
        <v>2063</v>
      </c>
      <c r="F631" s="245" t="s">
        <v>1852</v>
      </c>
      <c r="G631" s="62" t="s">
        <v>2064</v>
      </c>
      <c r="H631" s="9"/>
      <c r="I631" s="60">
        <v>112.22260141964064</v>
      </c>
      <c r="J631" s="60">
        <v>84.562101069729209</v>
      </c>
      <c r="K631" s="60">
        <v>132.77040167957483</v>
      </c>
      <c r="L631" s="47">
        <v>1189.1012864336326</v>
      </c>
      <c r="M631" s="47">
        <v>1166.5541707338546</v>
      </c>
      <c r="N631" s="47">
        <v>1148.8246886696193</v>
      </c>
      <c r="O631" s="59">
        <v>10.291893226026168</v>
      </c>
      <c r="P631" s="59">
        <v>118.55152886846847</v>
      </c>
      <c r="Q631" s="59">
        <v>60.248616575843926</v>
      </c>
      <c r="R631" s="58"/>
      <c r="S631" s="69" t="s">
        <v>80</v>
      </c>
      <c r="T631" s="8">
        <v>13.120040953321189</v>
      </c>
      <c r="U631" s="69" t="s">
        <v>80</v>
      </c>
      <c r="V631" s="8">
        <v>9.3714578238008492</v>
      </c>
      <c r="W631" s="66" t="s">
        <v>276</v>
      </c>
      <c r="X631" s="8">
        <v>12.727</v>
      </c>
      <c r="Y631" s="75" t="s">
        <v>129</v>
      </c>
      <c r="Z631" s="8">
        <v>41.400136511070627</v>
      </c>
      <c r="AA631" s="75" t="s">
        <v>1467</v>
      </c>
      <c r="AB631" s="8">
        <v>16.431426082772795</v>
      </c>
      <c r="AC631" s="69" t="s">
        <v>80</v>
      </c>
      <c r="AD631" s="66" t="s">
        <v>1467</v>
      </c>
      <c r="AE631" s="8">
        <v>11.518923318080587</v>
      </c>
      <c r="AF631" s="8">
        <v>5.5888888888888895</v>
      </c>
      <c r="AG631" s="78" t="s">
        <v>80</v>
      </c>
      <c r="AH631" s="75" t="s">
        <v>129</v>
      </c>
      <c r="AI631" s="8">
        <v>11.391340768763904</v>
      </c>
      <c r="AJ631" s="8">
        <v>8.4333333333333336</v>
      </c>
      <c r="AK631" s="69" t="s">
        <v>80</v>
      </c>
      <c r="AL631" s="53" t="s">
        <v>106</v>
      </c>
      <c r="AM631" s="8">
        <v>10.910965716364027</v>
      </c>
      <c r="AN631" s="8">
        <v>5.4888888888888889</v>
      </c>
      <c r="AO631" s="66" t="s">
        <v>276</v>
      </c>
      <c r="AP631" s="75" t="s">
        <v>1467</v>
      </c>
      <c r="AQ631" s="8">
        <v>9.988270722845936</v>
      </c>
      <c r="AR631" s="8">
        <v>4.3190476190476188</v>
      </c>
      <c r="AS631" s="66" t="s">
        <v>276</v>
      </c>
      <c r="AT631" s="66" t="s">
        <v>129</v>
      </c>
      <c r="AU631" s="8">
        <v>9.83518768667534</v>
      </c>
      <c r="AV631" s="8">
        <v>6.5285714285714294</v>
      </c>
      <c r="AW631" s="58"/>
      <c r="AX631" s="69" t="s">
        <v>80</v>
      </c>
      <c r="AY631" s="8">
        <v>10.628699201805167</v>
      </c>
      <c r="AZ631" s="69" t="s">
        <v>80</v>
      </c>
      <c r="BA631" s="8">
        <v>3.5428997339350556</v>
      </c>
      <c r="BB631" s="75" t="s">
        <v>276</v>
      </c>
      <c r="BC631" s="8">
        <v>3</v>
      </c>
      <c r="BD631" s="66" t="s">
        <v>129</v>
      </c>
      <c r="BE631" s="8">
        <v>53.520177464391821</v>
      </c>
      <c r="BF631" s="75" t="s">
        <v>1467</v>
      </c>
      <c r="BG631" s="8">
        <v>1.028955761226511</v>
      </c>
      <c r="BH631" s="78" t="s">
        <v>80</v>
      </c>
      <c r="BI631" s="75" t="s">
        <v>129</v>
      </c>
      <c r="BJ631" s="8">
        <v>5.8539877214706282</v>
      </c>
      <c r="BK631" s="8">
        <v>21.625</v>
      </c>
      <c r="BL631" s="78" t="s">
        <v>80</v>
      </c>
      <c r="BM631" s="75" t="s">
        <v>1467</v>
      </c>
      <c r="BN631" s="8">
        <v>5.8416998690849908</v>
      </c>
      <c r="BO631" s="8">
        <v>14.125</v>
      </c>
      <c r="BP631" s="78" t="s">
        <v>80</v>
      </c>
      <c r="BQ631" s="53" t="s">
        <v>106</v>
      </c>
      <c r="BR631" s="8">
        <v>5.4285617966020654</v>
      </c>
      <c r="BS631" s="8">
        <v>14.125</v>
      </c>
      <c r="BT631" s="66" t="s">
        <v>276</v>
      </c>
      <c r="BU631" s="75" t="s">
        <v>1467</v>
      </c>
      <c r="BV631" s="8">
        <v>4.4939027695101794</v>
      </c>
      <c r="BW631" s="8">
        <v>12.666666666666666</v>
      </c>
      <c r="BX631" s="66" t="s">
        <v>276</v>
      </c>
      <c r="BY631" s="75" t="s">
        <v>129</v>
      </c>
      <c r="BZ631" s="8">
        <v>4.4678107886474461</v>
      </c>
      <c r="CA631" s="8">
        <v>19.333333333333332</v>
      </c>
      <c r="CB631" s="8"/>
      <c r="CC631" s="59" t="s">
        <v>5784</v>
      </c>
      <c r="CD631" s="59"/>
      <c r="CE631" s="555">
        <v>60.248616575843926</v>
      </c>
      <c r="CF631" s="555">
        <v>42.896921972513525</v>
      </c>
      <c r="CG631" s="555"/>
      <c r="CH631" s="555"/>
      <c r="CI631" s="408"/>
      <c r="CJ631" s="408"/>
      <c r="CK631" s="555"/>
      <c r="CL631" s="59"/>
      <c r="CM631" s="8"/>
      <c r="CN631" s="8"/>
    </row>
    <row r="632" spans="1:92" x14ac:dyDescent="0.45">
      <c r="A632" s="9">
        <v>623</v>
      </c>
      <c r="B632" s="9" t="s">
        <v>357</v>
      </c>
      <c r="C632" s="78" t="s">
        <v>1892</v>
      </c>
      <c r="D632" s="63"/>
      <c r="E632" s="75" t="s">
        <v>2063</v>
      </c>
      <c r="F632" s="245" t="s">
        <v>1852</v>
      </c>
      <c r="G632" s="62" t="s">
        <v>2064</v>
      </c>
      <c r="H632" s="9"/>
      <c r="I632" s="60">
        <v>187.30110236940021</v>
      </c>
      <c r="J632" s="60">
        <v>133.56070168957231</v>
      </c>
      <c r="K632" s="60">
        <v>173.86600219944324</v>
      </c>
      <c r="L632" s="47">
        <v>2854.2171648409039</v>
      </c>
      <c r="M632" s="47">
        <v>2664.5413390634703</v>
      </c>
      <c r="N632" s="47">
        <v>2521.917188245111</v>
      </c>
      <c r="O632" s="59">
        <v>20.383558955295921</v>
      </c>
      <c r="P632" s="59">
        <v>436.1206293570188</v>
      </c>
      <c r="Q632" s="59">
        <v>235.50161251745627</v>
      </c>
      <c r="R632" s="58"/>
      <c r="S632" s="69" t="s">
        <v>80</v>
      </c>
      <c r="T632" s="8">
        <v>21.228519055895223</v>
      </c>
      <c r="U632" s="69" t="s">
        <v>80</v>
      </c>
      <c r="V632" s="8">
        <v>15.163227897068017</v>
      </c>
      <c r="W632" s="66" t="s">
        <v>276</v>
      </c>
      <c r="X632" s="8">
        <v>12.727</v>
      </c>
      <c r="Y632" s="78" t="s">
        <v>153</v>
      </c>
      <c r="Z632" s="8">
        <v>113.38066142164013</v>
      </c>
      <c r="AA632" s="56" t="s">
        <v>266</v>
      </c>
      <c r="AB632" s="8">
        <v>31.587220765270402</v>
      </c>
      <c r="AC632" s="69" t="s">
        <v>80</v>
      </c>
      <c r="AD632" s="69" t="s">
        <v>153</v>
      </c>
      <c r="AE632" s="8">
        <v>21.395705740763628</v>
      </c>
      <c r="AF632" s="8">
        <v>9.4333333333333336</v>
      </c>
      <c r="AG632" s="78" t="s">
        <v>80</v>
      </c>
      <c r="AH632" s="56" t="s">
        <v>266</v>
      </c>
      <c r="AI632" s="8">
        <v>20.359881890522683</v>
      </c>
      <c r="AJ632" s="8">
        <v>8.5333333333333332</v>
      </c>
      <c r="AK632" s="66" t="s">
        <v>276</v>
      </c>
      <c r="AL632" s="69" t="s">
        <v>153</v>
      </c>
      <c r="AM632" s="8">
        <v>19.799353942974594</v>
      </c>
      <c r="AN632" s="8">
        <v>7.5285714285714294</v>
      </c>
      <c r="AO632" s="69" t="s">
        <v>80</v>
      </c>
      <c r="AP632" s="75" t="s">
        <v>1467</v>
      </c>
      <c r="AQ632" s="8">
        <v>18.773028976447016</v>
      </c>
      <c r="AR632" s="8">
        <v>5.5888888888888895</v>
      </c>
      <c r="AS632" s="66" t="s">
        <v>276</v>
      </c>
      <c r="AT632" s="53" t="s">
        <v>266</v>
      </c>
      <c r="AU632" s="8">
        <v>18.249133519545062</v>
      </c>
      <c r="AV632" s="8">
        <v>6.628571428571429</v>
      </c>
      <c r="AW632" s="58"/>
      <c r="AX632" s="69" t="s">
        <v>80</v>
      </c>
      <c r="AY632" s="8">
        <v>17.070434583294539</v>
      </c>
      <c r="AZ632" s="69" t="s">
        <v>80</v>
      </c>
      <c r="BA632" s="8">
        <v>5.6901448610981795</v>
      </c>
      <c r="BB632" s="75" t="s">
        <v>276</v>
      </c>
      <c r="BC632" s="8">
        <v>3</v>
      </c>
      <c r="BD632" s="69" t="s">
        <v>153</v>
      </c>
      <c r="BE632" s="8">
        <v>132.48537386331896</v>
      </c>
      <c r="BF632" s="78" t="s">
        <v>153</v>
      </c>
      <c r="BG632" s="8">
        <v>2.408824979333072</v>
      </c>
      <c r="BH632" s="78" t="s">
        <v>80</v>
      </c>
      <c r="BI632" s="78" t="s">
        <v>153</v>
      </c>
      <c r="BJ632" s="8">
        <v>11.553508051952321</v>
      </c>
      <c r="BK632" s="8">
        <v>21.625</v>
      </c>
      <c r="BL632" s="78" t="s">
        <v>80</v>
      </c>
      <c r="BM632" s="56" t="s">
        <v>266</v>
      </c>
      <c r="BN632" s="8">
        <v>11.000575242110886</v>
      </c>
      <c r="BO632" s="8">
        <v>19.75</v>
      </c>
      <c r="BP632" s="78" t="s">
        <v>80</v>
      </c>
      <c r="BQ632" s="66" t="s">
        <v>1467</v>
      </c>
      <c r="BR632" s="8">
        <v>9.4952987781356786</v>
      </c>
      <c r="BS632" s="8">
        <v>14.125</v>
      </c>
      <c r="BT632" s="66" t="s">
        <v>276</v>
      </c>
      <c r="BU632" s="78" t="s">
        <v>153</v>
      </c>
      <c r="BV632" s="8">
        <v>9.4777541916795069</v>
      </c>
      <c r="BW632" s="8">
        <v>19.333333333333332</v>
      </c>
      <c r="BX632" s="66" t="s">
        <v>276</v>
      </c>
      <c r="BY632" s="56" t="s">
        <v>266</v>
      </c>
      <c r="BZ632" s="8">
        <v>8.8702984502844213</v>
      </c>
      <c r="CA632" s="8">
        <v>17.666666666666664</v>
      </c>
      <c r="CB632" s="8"/>
      <c r="CC632" s="59" t="s">
        <v>5222</v>
      </c>
      <c r="CD632" s="59" t="s">
        <v>5223</v>
      </c>
      <c r="CE632" s="555">
        <v>96.570403951372484</v>
      </c>
      <c r="CF632" s="555">
        <v>87.101710141513209</v>
      </c>
      <c r="CG632" s="555" t="s">
        <v>5220</v>
      </c>
      <c r="CH632" s="555" t="s">
        <v>5221</v>
      </c>
      <c r="CI632" s="408">
        <v>201.17902002488302</v>
      </c>
      <c r="CJ632" s="408">
        <v>186.87559171863339</v>
      </c>
      <c r="CK632" s="555" t="s">
        <v>5219</v>
      </c>
      <c r="CL632" s="59" t="s">
        <v>4189</v>
      </c>
      <c r="CM632" s="8">
        <v>235.50161251745627</v>
      </c>
      <c r="CN632" s="8">
        <v>190.62990701038993</v>
      </c>
    </row>
    <row r="633" spans="1:92" x14ac:dyDescent="0.45">
      <c r="A633" s="9">
        <v>627</v>
      </c>
      <c r="B633" s="9" t="s">
        <v>3199</v>
      </c>
      <c r="C633" s="62" t="s">
        <v>1811</v>
      </c>
      <c r="D633" s="63"/>
      <c r="E633" s="54" t="s">
        <v>1907</v>
      </c>
      <c r="F633" s="245" t="s">
        <v>1819</v>
      </c>
      <c r="G633" s="78" t="s">
        <v>1892</v>
      </c>
      <c r="H633" s="9"/>
      <c r="I633" s="60">
        <v>130.39950164958245</v>
      </c>
      <c r="J633" s="60">
        <v>88.513601119716554</v>
      </c>
      <c r="K633" s="60">
        <v>147.78610186952676</v>
      </c>
      <c r="L633" s="47">
        <v>1491.4123453080401</v>
      </c>
      <c r="M633" s="47">
        <v>1427.6213159138199</v>
      </c>
      <c r="N633" s="47">
        <v>1378.5586762467271</v>
      </c>
      <c r="O633" s="59">
        <v>11.953455934049746</v>
      </c>
      <c r="P633" s="59">
        <v>163.35618006557377</v>
      </c>
      <c r="Q633" s="59">
        <v>100.377366688496</v>
      </c>
      <c r="R633" s="58"/>
      <c r="S633" s="14" t="s">
        <v>1501</v>
      </c>
      <c r="T633" s="8">
        <v>8.8239700989749466</v>
      </c>
      <c r="U633" s="14" t="s">
        <v>1491</v>
      </c>
      <c r="V633" s="8">
        <v>9.0739700989749448</v>
      </c>
      <c r="W633" s="14" t="s">
        <v>1491</v>
      </c>
      <c r="X633" s="8">
        <v>11.25</v>
      </c>
      <c r="Y633" s="243" t="s">
        <v>1503</v>
      </c>
      <c r="Z633" s="8">
        <v>71.415730890774512</v>
      </c>
      <c r="AA633" s="243" t="s">
        <v>1503</v>
      </c>
      <c r="AB633" s="8">
        <v>35.707865445387256</v>
      </c>
      <c r="AC633" s="14" t="s">
        <v>1491</v>
      </c>
      <c r="AD633" s="14" t="s">
        <v>1503</v>
      </c>
      <c r="AE633" s="8">
        <v>13.66602102077017</v>
      </c>
      <c r="AF633" s="8">
        <v>11.600000000000001</v>
      </c>
      <c r="AG633" s="243" t="s">
        <v>1501</v>
      </c>
      <c r="AH633" s="243" t="s">
        <v>1503</v>
      </c>
      <c r="AI633" s="8">
        <v>13.304619323376997</v>
      </c>
      <c r="AJ633" s="8">
        <v>12</v>
      </c>
      <c r="AK633" s="14" t="s">
        <v>1491</v>
      </c>
      <c r="AL633" s="14" t="s">
        <v>203</v>
      </c>
      <c r="AM633" s="8">
        <v>13.22359922386585</v>
      </c>
      <c r="AN633" s="8">
        <v>5.3629629629629632</v>
      </c>
      <c r="AO633" s="14" t="s">
        <v>1501</v>
      </c>
      <c r="AP633" s="243" t="s">
        <v>203</v>
      </c>
      <c r="AQ633" s="8">
        <v>12.81018648969977</v>
      </c>
      <c r="AR633" s="8">
        <v>5.7333333333333334</v>
      </c>
      <c r="AS633" s="14" t="s">
        <v>1491</v>
      </c>
      <c r="AT633" s="50" t="s">
        <v>1474</v>
      </c>
      <c r="AU633" s="8">
        <v>11.376703984813698</v>
      </c>
      <c r="AV633" s="8">
        <v>7.6444444444444448</v>
      </c>
      <c r="AW633" s="58"/>
      <c r="AX633" s="14" t="s">
        <v>1501</v>
      </c>
      <c r="AY633" s="8">
        <v>7.1026966772004592</v>
      </c>
      <c r="AZ633" s="14" t="s">
        <v>1501</v>
      </c>
      <c r="BA633" s="8">
        <v>3.5513483386002296</v>
      </c>
      <c r="BB633" s="243" t="s">
        <v>1491</v>
      </c>
      <c r="BC633" s="8">
        <v>3.5</v>
      </c>
      <c r="BD633" s="14" t="s">
        <v>1503</v>
      </c>
      <c r="BE633" s="8">
        <v>92.540450158006877</v>
      </c>
      <c r="BF633" s="243" t="s">
        <v>1503</v>
      </c>
      <c r="BG633" s="8">
        <v>1.6825536392364886</v>
      </c>
      <c r="BH633" s="243" t="s">
        <v>1491</v>
      </c>
      <c r="BI633" s="243" t="s">
        <v>1503</v>
      </c>
      <c r="BJ633" s="8">
        <v>8.3973511294393379</v>
      </c>
      <c r="BK633" s="8">
        <v>16.714285714285715</v>
      </c>
      <c r="BL633" s="243" t="s">
        <v>1501</v>
      </c>
      <c r="BM633" s="243" t="s">
        <v>1503</v>
      </c>
      <c r="BN633" s="8">
        <v>7.4204397220526923</v>
      </c>
      <c r="BO633" s="8">
        <v>23</v>
      </c>
      <c r="BP633" s="243" t="s">
        <v>1491</v>
      </c>
      <c r="BQ633" s="14" t="s">
        <v>203</v>
      </c>
      <c r="BR633" s="8">
        <v>6.9323796788527146</v>
      </c>
      <c r="BS633" s="8">
        <v>13.857142857142858</v>
      </c>
      <c r="BT633" s="14" t="s">
        <v>1501</v>
      </c>
      <c r="BU633" s="243" t="s">
        <v>203</v>
      </c>
      <c r="BV633" s="8">
        <v>6.361350331709211</v>
      </c>
      <c r="BW633" s="8">
        <v>19</v>
      </c>
      <c r="BX633" s="14" t="s">
        <v>1491</v>
      </c>
      <c r="BY633" s="54" t="s">
        <v>1474</v>
      </c>
      <c r="BZ633" s="8">
        <v>6.2004507607397095</v>
      </c>
      <c r="CA633" s="8">
        <v>18.142857142857142</v>
      </c>
      <c r="CB633" s="8"/>
      <c r="CC633" s="59" t="s">
        <v>5224</v>
      </c>
      <c r="CD633" s="59"/>
      <c r="CE633" s="555">
        <v>100.377366688496</v>
      </c>
      <c r="CF633" s="555">
        <v>73.841567130912836</v>
      </c>
      <c r="CG633" s="555"/>
      <c r="CH633" s="555"/>
      <c r="CI633" s="408"/>
      <c r="CJ633" s="408"/>
      <c r="CK633" s="555"/>
      <c r="CL633" s="59"/>
      <c r="CM633" s="8"/>
      <c r="CN633" s="8"/>
    </row>
    <row r="634" spans="1:92" x14ac:dyDescent="0.45">
      <c r="A634" s="9">
        <v>628</v>
      </c>
      <c r="B634" s="9" t="s">
        <v>3200</v>
      </c>
      <c r="C634" s="62" t="s">
        <v>1811</v>
      </c>
      <c r="D634" s="63"/>
      <c r="E634" s="54" t="s">
        <v>1907</v>
      </c>
      <c r="F634" s="245" t="s">
        <v>1819</v>
      </c>
      <c r="G634" s="78" t="s">
        <v>1892</v>
      </c>
      <c r="H634" s="9"/>
      <c r="I634" s="60">
        <v>195.20410246937493</v>
      </c>
      <c r="J634" s="60">
        <v>131.98010166957738</v>
      </c>
      <c r="K634" s="60">
        <v>189.67200239939262</v>
      </c>
      <c r="L634" s="47">
        <v>3088.4799375872731</v>
      </c>
      <c r="M634" s="47">
        <v>2879.6105252259435</v>
      </c>
      <c r="N634" s="47">
        <v>2722.7321934539445</v>
      </c>
      <c r="O634" s="59">
        <v>22.035934358527527</v>
      </c>
      <c r="P634" s="59">
        <v>441.31942043684228</v>
      </c>
      <c r="Q634" s="59">
        <v>259.74320138733896</v>
      </c>
      <c r="R634" s="58"/>
      <c r="S634" s="14" t="s">
        <v>158</v>
      </c>
      <c r="T634" s="8">
        <v>17.397144607427492</v>
      </c>
      <c r="U634" s="51" t="s">
        <v>185</v>
      </c>
      <c r="V634" s="8">
        <v>14.670282044769527</v>
      </c>
      <c r="W634" s="14" t="s">
        <v>158</v>
      </c>
      <c r="X634" s="8">
        <v>8.33</v>
      </c>
      <c r="Y634" s="243" t="s">
        <v>1503</v>
      </c>
      <c r="Z634" s="8">
        <v>106.41021533346246</v>
      </c>
      <c r="AA634" s="243" t="s">
        <v>1503</v>
      </c>
      <c r="AB634" s="8">
        <v>53.20510766673123</v>
      </c>
      <c r="AC634" s="14" t="s">
        <v>158</v>
      </c>
      <c r="AD634" s="14" t="s">
        <v>1503</v>
      </c>
      <c r="AE634" s="8">
        <v>20.0272615291241</v>
      </c>
      <c r="AF634" s="8">
        <v>14</v>
      </c>
      <c r="AG634" s="57" t="s">
        <v>185</v>
      </c>
      <c r="AH634" s="243" t="s">
        <v>1503</v>
      </c>
      <c r="AI634" s="8">
        <v>19.610644303995386</v>
      </c>
      <c r="AJ634" s="8">
        <v>15.600000000000001</v>
      </c>
      <c r="AK634" s="14" t="s">
        <v>158</v>
      </c>
      <c r="AL634" s="50" t="s">
        <v>40</v>
      </c>
      <c r="AM634" s="8">
        <v>19.088202761481316</v>
      </c>
      <c r="AN634" s="8">
        <v>8.6999999999999993</v>
      </c>
      <c r="AO634" s="51" t="s">
        <v>185</v>
      </c>
      <c r="AP634" s="54" t="s">
        <v>40</v>
      </c>
      <c r="AQ634" s="8">
        <v>18.884361703154465</v>
      </c>
      <c r="AR634" s="8">
        <v>9.3666666666666671</v>
      </c>
      <c r="AS634" s="14" t="s">
        <v>158</v>
      </c>
      <c r="AT634" s="68" t="s">
        <v>269</v>
      </c>
      <c r="AU634" s="8">
        <v>17.846226316481868</v>
      </c>
      <c r="AV634" s="8">
        <v>15</v>
      </c>
      <c r="AW634" s="58"/>
      <c r="AX634" s="14" t="s">
        <v>158</v>
      </c>
      <c r="AY634" s="8">
        <v>14.70332799335012</v>
      </c>
      <c r="AZ634" s="51" t="s">
        <v>185</v>
      </c>
      <c r="BA634" s="8">
        <v>4.9408933311782794</v>
      </c>
      <c r="BB634" s="243" t="s">
        <v>158</v>
      </c>
      <c r="BC634" s="8">
        <v>3</v>
      </c>
      <c r="BD634" s="14" t="s">
        <v>1503</v>
      </c>
      <c r="BE634" s="8">
        <v>138.03327993350121</v>
      </c>
      <c r="BF634" s="243" t="s">
        <v>1503</v>
      </c>
      <c r="BG634" s="8">
        <v>2.5096959987909311</v>
      </c>
      <c r="BH634" s="243" t="s">
        <v>158</v>
      </c>
      <c r="BI634" s="243" t="s">
        <v>1503</v>
      </c>
      <c r="BJ634" s="8">
        <v>11.787256086412457</v>
      </c>
      <c r="BK634" s="8">
        <v>19.333333333333332</v>
      </c>
      <c r="BL634" s="243" t="s">
        <v>158</v>
      </c>
      <c r="BM634" s="54" t="s">
        <v>40</v>
      </c>
      <c r="BN634" s="8">
        <v>11.001423328176598</v>
      </c>
      <c r="BO634" s="8">
        <v>16</v>
      </c>
      <c r="BP634" s="57" t="s">
        <v>185</v>
      </c>
      <c r="BQ634" s="14" t="s">
        <v>1503</v>
      </c>
      <c r="BR634" s="8">
        <v>10.727518835627103</v>
      </c>
      <c r="BS634" s="8">
        <v>23</v>
      </c>
      <c r="BT634" s="51" t="s">
        <v>185</v>
      </c>
      <c r="BU634" s="54" t="s">
        <v>40</v>
      </c>
      <c r="BV634" s="8">
        <v>10.075905960278105</v>
      </c>
      <c r="BW634" s="8">
        <v>19</v>
      </c>
      <c r="BX634" s="14" t="s">
        <v>158</v>
      </c>
      <c r="BY634" s="73" t="s">
        <v>269</v>
      </c>
      <c r="BZ634" s="8">
        <v>9.3871640981829501</v>
      </c>
      <c r="CA634" s="8">
        <v>26</v>
      </c>
      <c r="CB634" s="8"/>
      <c r="CC634" s="59" t="s">
        <v>5228</v>
      </c>
      <c r="CD634" s="59" t="s">
        <v>5229</v>
      </c>
      <c r="CE634" s="555">
        <v>95.166357466714501</v>
      </c>
      <c r="CF634" s="555">
        <v>85.861058887927257</v>
      </c>
      <c r="CG634" s="555" t="s">
        <v>5226</v>
      </c>
      <c r="CH634" s="555" t="s">
        <v>5227</v>
      </c>
      <c r="CI634" s="408">
        <v>197.82618381081357</v>
      </c>
      <c r="CJ634" s="408">
        <v>182.96180399380532</v>
      </c>
      <c r="CK634" s="555" t="s">
        <v>5225</v>
      </c>
      <c r="CL634" s="59"/>
      <c r="CM634" s="8">
        <v>259.74320138733896</v>
      </c>
      <c r="CN634" s="8">
        <v>210.58197321291905</v>
      </c>
    </row>
    <row r="635" spans="1:92" x14ac:dyDescent="0.45">
      <c r="A635" s="9">
        <v>631</v>
      </c>
      <c r="B635" s="9" t="s">
        <v>354</v>
      </c>
      <c r="C635" s="73" t="s">
        <v>1802</v>
      </c>
      <c r="D635" s="63"/>
      <c r="E635" s="78" t="s">
        <v>1897</v>
      </c>
      <c r="F635" s="245" t="s">
        <v>1898</v>
      </c>
      <c r="G635" s="224"/>
      <c r="H635" s="9"/>
      <c r="I635" s="60">
        <v>173.07570218944576</v>
      </c>
      <c r="J635" s="60">
        <v>113.80320143963559</v>
      </c>
      <c r="K635" s="60">
        <v>168.33390212946097</v>
      </c>
      <c r="L635" s="47">
        <v>2395.5163395217164</v>
      </c>
      <c r="M635" s="47">
        <v>2223.5220903180352</v>
      </c>
      <c r="N635" s="47">
        <v>2094.8614131328718</v>
      </c>
      <c r="O635" s="59">
        <v>17.165454199760585</v>
      </c>
      <c r="P635" s="59">
        <v>337.47637376350701</v>
      </c>
      <c r="Q635" s="59">
        <v>191.09924634633268</v>
      </c>
      <c r="R635" s="58"/>
      <c r="S635" s="68" t="s">
        <v>36</v>
      </c>
      <c r="T635" s="8">
        <v>15.538358983913444</v>
      </c>
      <c r="U635" s="68" t="s">
        <v>36</v>
      </c>
      <c r="V635" s="8">
        <v>14.125780894466766</v>
      </c>
      <c r="W635" s="66" t="s">
        <v>272</v>
      </c>
      <c r="X635" s="8">
        <v>12</v>
      </c>
      <c r="Y635" s="73" t="s">
        <v>76</v>
      </c>
      <c r="Z635" s="8">
        <v>73.691794919567215</v>
      </c>
      <c r="AA635" s="73" t="s">
        <v>76</v>
      </c>
      <c r="AB635" s="8">
        <v>33.496270417985095</v>
      </c>
      <c r="AC635" s="68" t="s">
        <v>36</v>
      </c>
      <c r="AD635" s="68" t="s">
        <v>76</v>
      </c>
      <c r="AE635" s="8">
        <v>19.66020647261486</v>
      </c>
      <c r="AF635" s="8">
        <v>7.7000000000000011</v>
      </c>
      <c r="AG635" s="75" t="s">
        <v>272</v>
      </c>
      <c r="AH635" s="73" t="s">
        <v>76</v>
      </c>
      <c r="AI635" s="8">
        <v>18.546999928120691</v>
      </c>
      <c r="AJ635" s="8">
        <v>6.3666666666666671</v>
      </c>
      <c r="AK635" s="68" t="s">
        <v>36</v>
      </c>
      <c r="AL635" s="53" t="s">
        <v>44</v>
      </c>
      <c r="AM635" s="8">
        <v>16.952374498895221</v>
      </c>
      <c r="AN635" s="8">
        <v>5.666666666666667</v>
      </c>
      <c r="AO635" s="68" t="s">
        <v>36</v>
      </c>
      <c r="AP635" s="246" t="s">
        <v>5</v>
      </c>
      <c r="AQ635" s="8">
        <v>16.781078586403069</v>
      </c>
      <c r="AR635" s="8">
        <v>5.4666666666666668</v>
      </c>
      <c r="AS635" s="66" t="s">
        <v>272</v>
      </c>
      <c r="AT635" s="53" t="s">
        <v>44</v>
      </c>
      <c r="AU635" s="8">
        <v>15.459650178210699</v>
      </c>
      <c r="AV635" s="8">
        <v>4.7777777777777786</v>
      </c>
      <c r="AW635" s="58"/>
      <c r="AX635" s="68" t="s">
        <v>36</v>
      </c>
      <c r="AY635" s="8">
        <v>13.149914293699092</v>
      </c>
      <c r="AZ635" s="68" t="s">
        <v>36</v>
      </c>
      <c r="BA635" s="8">
        <v>4.3833047645663639</v>
      </c>
      <c r="BB635" s="73" t="s">
        <v>36</v>
      </c>
      <c r="BC635" s="8">
        <v>3.3333333333333002</v>
      </c>
      <c r="BD635" s="68" t="s">
        <v>76</v>
      </c>
      <c r="BE635" s="8">
        <v>122.49914293699094</v>
      </c>
      <c r="BF635" s="73" t="s">
        <v>76</v>
      </c>
      <c r="BG635" s="8">
        <v>2.227257144308926</v>
      </c>
      <c r="BH635" s="73" t="s">
        <v>36</v>
      </c>
      <c r="BI635" s="73" t="s">
        <v>76</v>
      </c>
      <c r="BJ635" s="8">
        <v>11.132781231562054</v>
      </c>
      <c r="BK635" s="8">
        <v>17.5</v>
      </c>
      <c r="BL635" s="75" t="s">
        <v>272</v>
      </c>
      <c r="BM635" s="73" t="s">
        <v>76</v>
      </c>
      <c r="BN635" s="8">
        <v>10.484846886364714</v>
      </c>
      <c r="BO635" s="8">
        <v>19.333333333333332</v>
      </c>
      <c r="BP635" s="73" t="s">
        <v>36</v>
      </c>
      <c r="BQ635" s="49" t="s">
        <v>5</v>
      </c>
      <c r="BR635" s="8">
        <v>8.882632362117171</v>
      </c>
      <c r="BS635" s="8">
        <v>13</v>
      </c>
      <c r="BT635" s="66" t="s">
        <v>272</v>
      </c>
      <c r="BU635" s="246" t="s">
        <v>5</v>
      </c>
      <c r="BV635" s="8">
        <v>8.456342751301122</v>
      </c>
      <c r="BW635" s="8">
        <v>14.333333333333334</v>
      </c>
      <c r="BX635" s="68" t="s">
        <v>36</v>
      </c>
      <c r="BY635" s="56" t="s">
        <v>44</v>
      </c>
      <c r="BZ635" s="8">
        <v>6.0456122880499796</v>
      </c>
      <c r="CA635" s="8">
        <v>11.5</v>
      </c>
      <c r="CB635" s="8"/>
      <c r="CC635" s="59" t="s">
        <v>5231</v>
      </c>
      <c r="CD635" s="59" t="s">
        <v>5232</v>
      </c>
      <c r="CE635" s="555">
        <v>100.32733285482783</v>
      </c>
      <c r="CF635" s="555">
        <v>90.685331746570114</v>
      </c>
      <c r="CG635" s="555" t="s">
        <v>5230</v>
      </c>
      <c r="CH635" s="555"/>
      <c r="CI635" s="408">
        <v>191.09924634633268</v>
      </c>
      <c r="CJ635" s="408">
        <v>150.03713138982519</v>
      </c>
      <c r="CK635" s="7"/>
      <c r="CL635" s="8"/>
      <c r="CM635" s="8"/>
      <c r="CN635" s="8"/>
    </row>
    <row r="636" spans="1:92" x14ac:dyDescent="0.45">
      <c r="A636" s="9">
        <v>632</v>
      </c>
      <c r="B636" s="9" t="s">
        <v>150</v>
      </c>
      <c r="C636" s="245" t="s">
        <v>1850</v>
      </c>
      <c r="D636" s="73" t="s">
        <v>1802</v>
      </c>
      <c r="E636" s="56"/>
      <c r="F636" s="62" t="s">
        <v>1996</v>
      </c>
      <c r="G636" s="61" t="s">
        <v>1807</v>
      </c>
      <c r="H636" s="9"/>
      <c r="I636" s="60">
        <v>183.34960231941287</v>
      </c>
      <c r="J636" s="60">
        <v>160.43090202948628</v>
      </c>
      <c r="K636" s="60">
        <v>131.1898016595799</v>
      </c>
      <c r="L636" s="47">
        <v>2659.9533662296553</v>
      </c>
      <c r="M636" s="47">
        <v>2460.2470256283823</v>
      </c>
      <c r="N636" s="47">
        <v>2311.3327318604784</v>
      </c>
      <c r="O636" s="59">
        <v>18.110900122624173</v>
      </c>
      <c r="P636" s="59">
        <v>361.75007674290748</v>
      </c>
      <c r="Q636" s="59">
        <v>203.43620092977926</v>
      </c>
      <c r="R636" s="58"/>
      <c r="S636" s="51" t="s">
        <v>56</v>
      </c>
      <c r="T636" s="8">
        <v>9.8007809113318167</v>
      </c>
      <c r="U636" s="51" t="s">
        <v>56</v>
      </c>
      <c r="V636" s="8">
        <v>14.001115587616882</v>
      </c>
      <c r="W636" s="67" t="s">
        <v>38</v>
      </c>
      <c r="X636" s="8">
        <v>12</v>
      </c>
      <c r="Y636" s="54" t="s">
        <v>87</v>
      </c>
      <c r="Z636" s="8">
        <v>92.674801159706433</v>
      </c>
      <c r="AA636" s="54" t="s">
        <v>87</v>
      </c>
      <c r="AB636" s="8">
        <v>40.293391808568018</v>
      </c>
      <c r="AC636" s="67" t="s">
        <v>38</v>
      </c>
      <c r="AD636" s="51" t="s">
        <v>184</v>
      </c>
      <c r="AE636" s="8">
        <v>19.974163310138767</v>
      </c>
      <c r="AF636" s="8">
        <v>6.0666666666666664</v>
      </c>
      <c r="AG636" s="57" t="s">
        <v>56</v>
      </c>
      <c r="AH636" s="57" t="s">
        <v>184</v>
      </c>
      <c r="AI636" s="8">
        <v>19.856729677256965</v>
      </c>
      <c r="AJ636" s="8">
        <v>6.8999999999999995</v>
      </c>
      <c r="AK636" s="67" t="s">
        <v>38</v>
      </c>
      <c r="AL636" s="67" t="s">
        <v>26</v>
      </c>
      <c r="AM636" s="8">
        <v>19.785886728814532</v>
      </c>
      <c r="AN636" s="8">
        <v>4.3777777777777782</v>
      </c>
      <c r="AO636" s="51" t="s">
        <v>56</v>
      </c>
      <c r="AP636" s="245" t="s">
        <v>26</v>
      </c>
      <c r="AQ636" s="8">
        <v>19.697590118573867</v>
      </c>
      <c r="AR636" s="8">
        <v>4.9333333333333336</v>
      </c>
      <c r="AS636" s="67" t="s">
        <v>38</v>
      </c>
      <c r="AT636" s="50" t="s">
        <v>87</v>
      </c>
      <c r="AU636" s="8">
        <v>18.813249846537683</v>
      </c>
      <c r="AV636" s="8">
        <v>10.8</v>
      </c>
      <c r="AW636" s="58"/>
      <c r="AX636" s="51" t="s">
        <v>56</v>
      </c>
      <c r="AY636" s="8">
        <v>8.1506344904571026</v>
      </c>
      <c r="AZ636" s="67" t="s">
        <v>38</v>
      </c>
      <c r="BA636" s="8">
        <v>5.2903806942742611</v>
      </c>
      <c r="BB636" s="245" t="s">
        <v>3631</v>
      </c>
      <c r="BC636" s="8">
        <v>3</v>
      </c>
      <c r="BD636" s="50" t="s">
        <v>87</v>
      </c>
      <c r="BE636" s="8">
        <v>120.17724150761836</v>
      </c>
      <c r="BF636" s="54" t="s">
        <v>87</v>
      </c>
      <c r="BG636" s="8">
        <v>2.1850407546839703</v>
      </c>
      <c r="BH636" s="245" t="s">
        <v>38</v>
      </c>
      <c r="BI636" s="54" t="s">
        <v>87</v>
      </c>
      <c r="BJ636" s="8">
        <v>11.232804529447233</v>
      </c>
      <c r="BK636" s="8">
        <v>19.333333333333332</v>
      </c>
      <c r="BL636" s="245" t="s">
        <v>38</v>
      </c>
      <c r="BM636" s="57" t="s">
        <v>184</v>
      </c>
      <c r="BN636" s="8">
        <v>10.714069496470024</v>
      </c>
      <c r="BO636" s="8">
        <v>17.666666666666668</v>
      </c>
      <c r="BP636" s="57" t="s">
        <v>56</v>
      </c>
      <c r="BQ636" s="50" t="s">
        <v>87</v>
      </c>
      <c r="BR636" s="8">
        <v>10.080589189834921</v>
      </c>
      <c r="BS636" s="8">
        <v>19.333333333333332</v>
      </c>
      <c r="BT636" s="67" t="s">
        <v>38</v>
      </c>
      <c r="BU636" s="245" t="s">
        <v>26</v>
      </c>
      <c r="BV636" s="8">
        <v>10.032380408998444</v>
      </c>
      <c r="BW636" s="8">
        <v>12.666666666666666</v>
      </c>
      <c r="BX636" s="51" t="s">
        <v>56</v>
      </c>
      <c r="BY636" s="57" t="s">
        <v>184</v>
      </c>
      <c r="BZ636" s="8">
        <v>9.5677832237853924</v>
      </c>
      <c r="CA636" s="8">
        <v>17.666666666666668</v>
      </c>
      <c r="CB636" s="8"/>
      <c r="CC636" s="59" t="s">
        <v>5236</v>
      </c>
      <c r="CD636" s="59" t="s">
        <v>5237</v>
      </c>
      <c r="CE636" s="555">
        <v>94.310437315399881</v>
      </c>
      <c r="CF636" s="555">
        <v>85.159552753119812</v>
      </c>
      <c r="CG636" s="555" t="s">
        <v>5234</v>
      </c>
      <c r="CH636" s="555" t="s">
        <v>5235</v>
      </c>
      <c r="CI636" s="408">
        <v>192.25277760520956</v>
      </c>
      <c r="CJ636" s="408">
        <v>162.72760429206932</v>
      </c>
      <c r="CK636" s="555" t="s">
        <v>5233</v>
      </c>
      <c r="CL636" s="59"/>
      <c r="CM636" s="8">
        <v>203.43620092977926</v>
      </c>
      <c r="CN636" s="8">
        <v>162.72760429206932</v>
      </c>
    </row>
    <row r="637" spans="1:92" x14ac:dyDescent="0.45">
      <c r="A637" s="9">
        <v>633</v>
      </c>
      <c r="B637" s="9" t="s">
        <v>349</v>
      </c>
      <c r="C637" s="76" t="s">
        <v>1893</v>
      </c>
      <c r="D637" s="63" t="s">
        <v>1795</v>
      </c>
      <c r="E637" s="56" t="s">
        <v>2065</v>
      </c>
      <c r="F637" s="75" t="s">
        <v>2066</v>
      </c>
      <c r="G637" s="224" t="s">
        <v>1800</v>
      </c>
      <c r="H637" s="9"/>
      <c r="I637" s="60">
        <v>103.52930130966848</v>
      </c>
      <c r="J637" s="60">
        <v>85.35240107972669</v>
      </c>
      <c r="K637" s="60">
        <v>123.28680155960521</v>
      </c>
      <c r="L637" s="47">
        <v>1062.0120573262795</v>
      </c>
      <c r="M637" s="47">
        <v>1058.7589011402879</v>
      </c>
      <c r="N637" s="47">
        <v>1056.1635525089046</v>
      </c>
      <c r="O637" s="59">
        <v>9.6727526675782478</v>
      </c>
      <c r="P637" s="59">
        <v>113.90673636281811</v>
      </c>
      <c r="Q637" s="59">
        <v>73.137322165792412</v>
      </c>
      <c r="R637" s="58"/>
      <c r="S637" s="64" t="s">
        <v>253</v>
      </c>
      <c r="T637" s="8">
        <v>4.7270548471480653</v>
      </c>
      <c r="U637" s="64" t="s">
        <v>253</v>
      </c>
      <c r="V637" s="8">
        <v>9.4541096942961307</v>
      </c>
      <c r="W637" s="13" t="s">
        <v>127</v>
      </c>
      <c r="X637" s="8">
        <v>10</v>
      </c>
      <c r="Y637" s="76" t="s">
        <v>252</v>
      </c>
      <c r="Z637" s="8">
        <v>56.905822707220977</v>
      </c>
      <c r="AA637" s="76" t="s">
        <v>252</v>
      </c>
      <c r="AB637" s="8">
        <v>15.807172974228049</v>
      </c>
      <c r="AC637" s="64" t="s">
        <v>253</v>
      </c>
      <c r="AD637" s="64" t="s">
        <v>252</v>
      </c>
      <c r="AE637" s="8">
        <v>11.776041451428609</v>
      </c>
      <c r="AF637" s="8">
        <v>9.85</v>
      </c>
      <c r="AG637" s="76" t="s">
        <v>253</v>
      </c>
      <c r="AH637" s="74" t="s">
        <v>91</v>
      </c>
      <c r="AI637" s="8">
        <v>11.38566926827529</v>
      </c>
      <c r="AJ637" s="8">
        <v>7.3666666666666671</v>
      </c>
      <c r="AK637" s="64" t="s">
        <v>253</v>
      </c>
      <c r="AL637" s="13" t="s">
        <v>1466</v>
      </c>
      <c r="AM637" s="8">
        <v>10.924359734118296</v>
      </c>
      <c r="AN637" s="8">
        <v>6.0666666666666664</v>
      </c>
      <c r="AO637" s="13" t="s">
        <v>127</v>
      </c>
      <c r="AP637" s="76" t="s">
        <v>252</v>
      </c>
      <c r="AQ637" s="8">
        <v>10.789319538911407</v>
      </c>
      <c r="AR637" s="8">
        <v>8.6</v>
      </c>
      <c r="AS637" s="13" t="s">
        <v>127</v>
      </c>
      <c r="AT637" s="65" t="s">
        <v>91</v>
      </c>
      <c r="AU637" s="8">
        <v>10.469978076786557</v>
      </c>
      <c r="AV637" s="8">
        <v>6.5333333333333332</v>
      </c>
      <c r="AW637" s="58"/>
      <c r="AX637" s="64" t="s">
        <v>253</v>
      </c>
      <c r="AY637" s="8">
        <v>4.2301142008616566</v>
      </c>
      <c r="AZ637" s="64" t="s">
        <v>253</v>
      </c>
      <c r="BA637" s="8">
        <v>4.2301142008616566</v>
      </c>
      <c r="BB637" s="76" t="s">
        <v>253</v>
      </c>
      <c r="BC637" s="8">
        <v>3</v>
      </c>
      <c r="BD637" s="64" t="s">
        <v>252</v>
      </c>
      <c r="BE637" s="8">
        <v>73.677569519387276</v>
      </c>
      <c r="BF637" s="74" t="s">
        <v>91</v>
      </c>
      <c r="BG637" s="8">
        <v>1.2783777447795333</v>
      </c>
      <c r="BH637" s="76" t="s">
        <v>253</v>
      </c>
      <c r="BI637" s="74" t="s">
        <v>91</v>
      </c>
      <c r="BJ637" s="8">
        <v>7.5611694705002401</v>
      </c>
      <c r="BK637" s="8">
        <v>16</v>
      </c>
      <c r="BL637" s="76" t="s">
        <v>253</v>
      </c>
      <c r="BM637" s="76" t="s">
        <v>252</v>
      </c>
      <c r="BN637" s="8">
        <v>7.5371358826962096</v>
      </c>
      <c r="BO637" s="8">
        <v>21</v>
      </c>
      <c r="BP637" s="76" t="s">
        <v>253</v>
      </c>
      <c r="BQ637" s="13" t="s">
        <v>1466</v>
      </c>
      <c r="BR637" s="8">
        <v>7.1627178832228982</v>
      </c>
      <c r="BS637" s="8">
        <v>12.666666666666666</v>
      </c>
      <c r="BT637" s="13" t="s">
        <v>127</v>
      </c>
      <c r="BU637" s="74" t="s">
        <v>91</v>
      </c>
      <c r="BV637" s="8">
        <v>5.3383182750934486</v>
      </c>
      <c r="BW637" s="8">
        <v>23.5</v>
      </c>
      <c r="BX637" s="13" t="s">
        <v>127</v>
      </c>
      <c r="BY637" s="76" t="s">
        <v>252</v>
      </c>
      <c r="BZ637" s="8">
        <v>5.2981358317917202</v>
      </c>
      <c r="CA637" s="8">
        <v>31</v>
      </c>
      <c r="CB637" s="8"/>
      <c r="CC637" s="59" t="s">
        <v>5785</v>
      </c>
      <c r="CD637" s="59"/>
      <c r="CE637" s="555">
        <v>73.137322165792412</v>
      </c>
      <c r="CF637" s="555">
        <v>51.753156764585334</v>
      </c>
      <c r="CG637" s="555"/>
      <c r="CH637" s="555"/>
      <c r="CI637" s="408"/>
      <c r="CJ637" s="408"/>
      <c r="CK637" s="555"/>
      <c r="CL637" s="59"/>
      <c r="CM637" s="8"/>
      <c r="CN637" s="8"/>
    </row>
    <row r="638" spans="1:92" x14ac:dyDescent="0.45">
      <c r="A638" s="9">
        <v>634</v>
      </c>
      <c r="B638" s="9" t="s">
        <v>346</v>
      </c>
      <c r="C638" s="76" t="s">
        <v>1893</v>
      </c>
      <c r="D638" s="63" t="s">
        <v>1795</v>
      </c>
      <c r="E638" s="56" t="s">
        <v>2065</v>
      </c>
      <c r="F638" s="75" t="s">
        <v>2066</v>
      </c>
      <c r="G638" s="224" t="s">
        <v>1800</v>
      </c>
      <c r="H638" s="9"/>
      <c r="I638" s="60">
        <v>137.51220173955966</v>
      </c>
      <c r="J638" s="60">
        <v>118.5450014996204</v>
      </c>
      <c r="K638" s="60">
        <v>150.94730190951663</v>
      </c>
      <c r="L638" s="47">
        <v>1839.4819739174975</v>
      </c>
      <c r="M638" s="47">
        <v>1822.6357784877659</v>
      </c>
      <c r="N638" s="47">
        <v>1809.2699713677462</v>
      </c>
      <c r="O638" s="59">
        <v>15.89721486493907</v>
      </c>
      <c r="P638" s="59">
        <v>242.98909697826824</v>
      </c>
      <c r="Q638" s="59">
        <v>157.45497736341233</v>
      </c>
      <c r="R638" s="58"/>
      <c r="S638" s="65" t="s">
        <v>5523</v>
      </c>
      <c r="T638" s="8">
        <v>5.9504392626241476</v>
      </c>
      <c r="U638" s="65" t="s">
        <v>5523</v>
      </c>
      <c r="V638" s="8">
        <v>11.900878525248295</v>
      </c>
      <c r="W638" s="65" t="s">
        <v>5524</v>
      </c>
      <c r="X638" s="8">
        <v>8</v>
      </c>
      <c r="Y638" s="76" t="s">
        <v>252</v>
      </c>
      <c r="Z638" s="8">
        <v>75.256588939362217</v>
      </c>
      <c r="AA638" s="74" t="s">
        <v>160</v>
      </c>
      <c r="AB638" s="8">
        <v>22.335285611662879</v>
      </c>
      <c r="AC638" s="65" t="s">
        <v>66</v>
      </c>
      <c r="AD638" s="65" t="s">
        <v>160</v>
      </c>
      <c r="AE638" s="8">
        <v>15.285010553274645</v>
      </c>
      <c r="AF638" s="8">
        <v>9.25</v>
      </c>
      <c r="AG638" s="76" t="s">
        <v>253</v>
      </c>
      <c r="AH638" s="74" t="s">
        <v>160</v>
      </c>
      <c r="AI638" s="8">
        <v>15.285010553274645</v>
      </c>
      <c r="AJ638" s="8">
        <v>9.25</v>
      </c>
      <c r="AK638" s="65" t="s">
        <v>66</v>
      </c>
      <c r="AL638" s="64" t="s">
        <v>252</v>
      </c>
      <c r="AM638" s="8">
        <v>15.191581697681631</v>
      </c>
      <c r="AN638" s="8">
        <v>9.85</v>
      </c>
      <c r="AO638" s="64" t="s">
        <v>253</v>
      </c>
      <c r="AP638" s="76" t="s">
        <v>252</v>
      </c>
      <c r="AQ638" s="8">
        <v>15.191581697681631</v>
      </c>
      <c r="AR638" s="8">
        <v>9.85</v>
      </c>
      <c r="AS638" s="65" t="s">
        <v>66</v>
      </c>
      <c r="AT638" s="13" t="s">
        <v>1466</v>
      </c>
      <c r="AU638" s="8">
        <v>14.005227080784255</v>
      </c>
      <c r="AV638" s="8">
        <v>6.0666666666666664</v>
      </c>
      <c r="AW638" s="58"/>
      <c r="AX638" s="65" t="s">
        <v>5523</v>
      </c>
      <c r="AY638" s="8">
        <v>5.2903806942742611</v>
      </c>
      <c r="AZ638" s="65" t="s">
        <v>5523</v>
      </c>
      <c r="BA638" s="8">
        <v>5.2903806942742611</v>
      </c>
      <c r="BB638" s="76" t="s">
        <v>253</v>
      </c>
      <c r="BC638" s="8">
        <v>3</v>
      </c>
      <c r="BD638" s="64" t="s">
        <v>252</v>
      </c>
      <c r="BE638" s="8">
        <v>97.533565621170879</v>
      </c>
      <c r="BF638" s="74" t="s">
        <v>160</v>
      </c>
      <c r="BG638" s="8">
        <v>1.7361522777097045</v>
      </c>
      <c r="BH638" s="76" t="s">
        <v>253</v>
      </c>
      <c r="BI638" s="74" t="s">
        <v>160</v>
      </c>
      <c r="BJ638" s="8">
        <v>9.904563705097523</v>
      </c>
      <c r="BK638" s="8">
        <v>17.666666666666668</v>
      </c>
      <c r="BL638" s="76" t="s">
        <v>253</v>
      </c>
      <c r="BM638" s="76" t="s">
        <v>252</v>
      </c>
      <c r="BN638" s="8">
        <v>9.6829133098407656</v>
      </c>
      <c r="BO638" s="8">
        <v>21</v>
      </c>
      <c r="BP638" s="76" t="s">
        <v>253</v>
      </c>
      <c r="BQ638" s="13" t="s">
        <v>1466</v>
      </c>
      <c r="BR638" s="8">
        <v>9.185594745654841</v>
      </c>
      <c r="BS638" s="8">
        <v>12.666666666666666</v>
      </c>
      <c r="BT638" s="65" t="s">
        <v>66</v>
      </c>
      <c r="BU638" s="74" t="s">
        <v>160</v>
      </c>
      <c r="BV638" s="8">
        <v>8.4256588939362214</v>
      </c>
      <c r="BW638" s="8">
        <v>26</v>
      </c>
      <c r="BX638" s="65" t="s">
        <v>66</v>
      </c>
      <c r="BY638" s="76" t="s">
        <v>252</v>
      </c>
      <c r="BZ638" s="8">
        <v>8.2659673048193127</v>
      </c>
      <c r="CA638" s="8">
        <v>31</v>
      </c>
      <c r="CB638" s="8"/>
      <c r="CC638" s="59" t="s">
        <v>5238</v>
      </c>
      <c r="CD638" s="59" t="s">
        <v>5239</v>
      </c>
      <c r="CE638" s="555">
        <v>124.28658847465499</v>
      </c>
      <c r="CF638" s="555">
        <v>112.02380417772906</v>
      </c>
      <c r="CG638" s="555"/>
      <c r="CH638" s="555"/>
      <c r="CI638" s="408"/>
      <c r="CJ638" s="408"/>
      <c r="CK638" s="555"/>
      <c r="CL638" s="59"/>
      <c r="CM638" s="8"/>
      <c r="CN638" s="8"/>
    </row>
    <row r="639" spans="1:92" x14ac:dyDescent="0.45">
      <c r="A639" s="9">
        <v>635</v>
      </c>
      <c r="B639" s="9" t="s">
        <v>344</v>
      </c>
      <c r="C639" s="76" t="s">
        <v>1893</v>
      </c>
      <c r="D639" s="63" t="s">
        <v>1795</v>
      </c>
      <c r="E639" s="56" t="s">
        <v>2065</v>
      </c>
      <c r="F639" s="75" t="s">
        <v>2066</v>
      </c>
      <c r="G639" s="224" t="s">
        <v>1800</v>
      </c>
      <c r="H639" s="9"/>
      <c r="I639" s="60">
        <v>214.17130270931418</v>
      </c>
      <c r="J639" s="60">
        <v>160.43090202948628</v>
      </c>
      <c r="K639" s="60">
        <v>178.60780225942807</v>
      </c>
      <c r="L639" s="47">
        <v>3625.3964426573889</v>
      </c>
      <c r="M639" s="47">
        <v>3351.9676621533863</v>
      </c>
      <c r="N639" s="47">
        <v>3148.1489550154597</v>
      </c>
      <c r="O639" s="59">
        <v>24.608703983412997</v>
      </c>
      <c r="P639" s="59">
        <v>565.81213195496684</v>
      </c>
      <c r="Q639" s="59">
        <v>365.89702753956823</v>
      </c>
      <c r="R639" s="58"/>
      <c r="S639" s="65" t="s">
        <v>5524</v>
      </c>
      <c r="T639" s="8">
        <v>8.7101668975353093</v>
      </c>
      <c r="U639" s="65" t="s">
        <v>5524</v>
      </c>
      <c r="V639" s="8">
        <v>17.420333795070619</v>
      </c>
      <c r="W639" s="65" t="s">
        <v>5525</v>
      </c>
      <c r="X639" s="8">
        <v>8</v>
      </c>
      <c r="Y639" s="76" t="s">
        <v>252</v>
      </c>
      <c r="Z639" s="8">
        <v>116.65250346302965</v>
      </c>
      <c r="AA639" s="57" t="s">
        <v>180</v>
      </c>
      <c r="AB639" s="8">
        <v>40.03172272394707</v>
      </c>
      <c r="AC639" s="65" t="s">
        <v>66</v>
      </c>
      <c r="AD639" s="65" t="s">
        <v>160</v>
      </c>
      <c r="AE639" s="8">
        <v>22.992358002125638</v>
      </c>
      <c r="AF639" s="8">
        <v>9.25</v>
      </c>
      <c r="AG639" s="76" t="s">
        <v>253</v>
      </c>
      <c r="AH639" s="74" t="s">
        <v>160</v>
      </c>
      <c r="AI639" s="8">
        <v>22.992358002125638</v>
      </c>
      <c r="AJ639" s="8">
        <v>9.25</v>
      </c>
      <c r="AK639" s="65" t="s">
        <v>66</v>
      </c>
      <c r="AL639" s="64" t="s">
        <v>252</v>
      </c>
      <c r="AM639" s="8">
        <v>22.896405043880307</v>
      </c>
      <c r="AN639" s="8">
        <v>9.85</v>
      </c>
      <c r="AO639" s="64" t="s">
        <v>253</v>
      </c>
      <c r="AP639" s="76" t="s">
        <v>252</v>
      </c>
      <c r="AQ639" s="8">
        <v>22.896405043880307</v>
      </c>
      <c r="AR639" s="8">
        <v>9.85</v>
      </c>
      <c r="AS639" s="65" t="s">
        <v>66</v>
      </c>
      <c r="AT639" s="51" t="s">
        <v>180</v>
      </c>
      <c r="AU639" s="8">
        <v>21.436830512699991</v>
      </c>
      <c r="AV639" s="8">
        <v>15.2</v>
      </c>
      <c r="AW639" s="58"/>
      <c r="AX639" s="65" t="s">
        <v>5524</v>
      </c>
      <c r="AY639" s="8">
        <v>7.6821446445306023</v>
      </c>
      <c r="AZ639" s="65" t="s">
        <v>5524</v>
      </c>
      <c r="BA639" s="8">
        <v>7.6821446445306023</v>
      </c>
      <c r="BB639" s="76" t="s">
        <v>253</v>
      </c>
      <c r="BC639" s="8">
        <v>3</v>
      </c>
      <c r="BD639" s="51" t="s">
        <v>180</v>
      </c>
      <c r="BE639" s="8">
        <v>154.13248143715964</v>
      </c>
      <c r="BF639" s="74" t="s">
        <v>160</v>
      </c>
      <c r="BG639" s="8">
        <v>2.6928578578122409</v>
      </c>
      <c r="BH639" s="76" t="s">
        <v>253</v>
      </c>
      <c r="BI639" s="74" t="s">
        <v>160</v>
      </c>
      <c r="BJ639" s="8">
        <v>14.868602092422005</v>
      </c>
      <c r="BK639" s="8">
        <v>17.666666666666668</v>
      </c>
      <c r="BL639" s="76" t="s">
        <v>253</v>
      </c>
      <c r="BM639" s="76" t="s">
        <v>252</v>
      </c>
      <c r="BN639" s="8">
        <v>14.523387971073838</v>
      </c>
      <c r="BO639" s="8">
        <v>21</v>
      </c>
      <c r="BP639" s="76" t="s">
        <v>253</v>
      </c>
      <c r="BQ639" s="51" t="s">
        <v>180</v>
      </c>
      <c r="BR639" s="8">
        <v>14.143188914793647</v>
      </c>
      <c r="BS639" s="8">
        <v>22.666666666666668</v>
      </c>
      <c r="BT639" s="65" t="s">
        <v>66</v>
      </c>
      <c r="BU639" s="74" t="s">
        <v>160</v>
      </c>
      <c r="BV639" s="8">
        <v>12.565250346302966</v>
      </c>
      <c r="BW639" s="8">
        <v>26</v>
      </c>
      <c r="BX639" s="65" t="s">
        <v>66</v>
      </c>
      <c r="BY639" s="76" t="s">
        <v>252</v>
      </c>
      <c r="BZ639" s="8">
        <v>12.316535285092149</v>
      </c>
      <c r="CA639" s="8">
        <v>31</v>
      </c>
      <c r="CB639" s="8"/>
      <c r="CC639" s="59" t="s">
        <v>5243</v>
      </c>
      <c r="CD639" s="59" t="s">
        <v>5244</v>
      </c>
      <c r="CE639" s="555">
        <v>108.75336249259138</v>
      </c>
      <c r="CF639" s="555">
        <v>98.287313554211735</v>
      </c>
      <c r="CG639" s="555" t="s">
        <v>5241</v>
      </c>
      <c r="CH639" s="555" t="s">
        <v>5242</v>
      </c>
      <c r="CI639" s="9">
        <v>223.03842965445486</v>
      </c>
      <c r="CJ639" s="9">
        <v>205.17310950541747</v>
      </c>
      <c r="CK639" s="555" t="s">
        <v>5240</v>
      </c>
      <c r="CL639" s="59"/>
      <c r="CM639" s="8">
        <v>365.89702753956823</v>
      </c>
      <c r="CN639" s="8">
        <v>302.79377376213762</v>
      </c>
    </row>
    <row r="640" spans="1:92" x14ac:dyDescent="0.45">
      <c r="A640" s="9">
        <v>638</v>
      </c>
      <c r="B640" s="9" t="s">
        <v>341</v>
      </c>
      <c r="C640" s="56" t="s">
        <v>1884</v>
      </c>
      <c r="D640" s="63"/>
      <c r="E640" s="56" t="s">
        <v>2042</v>
      </c>
      <c r="F640" s="62" t="s">
        <v>2051</v>
      </c>
      <c r="G640" s="61" t="s">
        <v>2052</v>
      </c>
      <c r="H640" s="9"/>
      <c r="I640" s="60">
        <v>163.59210206947614</v>
      </c>
      <c r="J640" s="60">
        <v>192.83320243938252</v>
      </c>
      <c r="K640" s="60">
        <v>177.02720223943311</v>
      </c>
      <c r="L640" s="47">
        <v>3022.5482519212933</v>
      </c>
      <c r="M640" s="47">
        <v>3147.6717400109364</v>
      </c>
      <c r="N640" s="47">
        <v>3251.4897463443117</v>
      </c>
      <c r="O640" s="59">
        <v>28.61378838379979</v>
      </c>
      <c r="P640" s="59">
        <v>613.13317888336746</v>
      </c>
      <c r="Q640" s="59">
        <v>328.97367193158402</v>
      </c>
      <c r="R640" s="58"/>
      <c r="S640" s="55" t="s">
        <v>95</v>
      </c>
      <c r="T640" s="8">
        <v>10.815526124168569</v>
      </c>
      <c r="U640" s="51" t="s">
        <v>56</v>
      </c>
      <c r="V640" s="8">
        <v>12.646315570478365</v>
      </c>
      <c r="W640" s="51" t="s">
        <v>56</v>
      </c>
      <c r="X640" s="8">
        <v>10</v>
      </c>
      <c r="Y640" s="56" t="s">
        <v>216</v>
      </c>
      <c r="Z640" s="8">
        <v>99.155261241685679</v>
      </c>
      <c r="AA640" s="56" t="s">
        <v>3577</v>
      </c>
      <c r="AB640" s="8">
        <v>45.821161402439273</v>
      </c>
      <c r="AC640" s="51" t="s">
        <v>56</v>
      </c>
      <c r="AD640" s="53" t="s">
        <v>3204</v>
      </c>
      <c r="AE640" s="8">
        <v>21.427892408350367</v>
      </c>
      <c r="AF640" s="8">
        <v>4.5333333333333332</v>
      </c>
      <c r="AG640" s="57" t="s">
        <v>56</v>
      </c>
      <c r="AH640" s="56" t="s">
        <v>3204</v>
      </c>
      <c r="AI640" s="8">
        <v>21.427892408350367</v>
      </c>
      <c r="AJ640" s="8">
        <v>4.5333333333333332</v>
      </c>
      <c r="AK640" s="55" t="s">
        <v>95</v>
      </c>
      <c r="AL640" s="53" t="s">
        <v>3204</v>
      </c>
      <c r="AM640" s="8">
        <v>18.706263170579934</v>
      </c>
      <c r="AN640" s="8">
        <v>4.8666666666666671</v>
      </c>
      <c r="AO640" s="55" t="s">
        <v>95</v>
      </c>
      <c r="AP640" s="56" t="s">
        <v>3204</v>
      </c>
      <c r="AQ640" s="8">
        <v>18.706263170579934</v>
      </c>
      <c r="AR640" s="8">
        <v>4.8666666666666671</v>
      </c>
      <c r="AS640" s="51" t="s">
        <v>56</v>
      </c>
      <c r="AT640" s="53" t="s">
        <v>216</v>
      </c>
      <c r="AU640" s="8">
        <v>18.120435525914729</v>
      </c>
      <c r="AV640" s="8">
        <v>12.799999999999999</v>
      </c>
      <c r="AW640" s="58"/>
      <c r="AX640" s="55" t="s">
        <v>95</v>
      </c>
      <c r="AY640" s="8">
        <v>9.5067893076127596</v>
      </c>
      <c r="AZ640" s="51" t="s">
        <v>56</v>
      </c>
      <c r="BA640" s="8">
        <v>3.6900459903547849</v>
      </c>
      <c r="BB640" s="57" t="s">
        <v>56</v>
      </c>
      <c r="BC640" s="8">
        <v>3</v>
      </c>
      <c r="BD640" s="53" t="s">
        <v>216</v>
      </c>
      <c r="BE640" s="8">
        <v>128.60183961419139</v>
      </c>
      <c r="BF640" s="56" t="s">
        <v>216</v>
      </c>
      <c r="BG640" s="8">
        <v>2.8578186580931422</v>
      </c>
      <c r="BH640" s="57" t="s">
        <v>56</v>
      </c>
      <c r="BI640" s="56" t="s">
        <v>216</v>
      </c>
      <c r="BJ640" s="8">
        <v>11.497033091844573</v>
      </c>
      <c r="BK640" s="8">
        <v>16</v>
      </c>
      <c r="BL640" s="57" t="s">
        <v>56</v>
      </c>
      <c r="BM640" s="56" t="s">
        <v>3204</v>
      </c>
      <c r="BN640" s="8">
        <v>9.5219716044200524</v>
      </c>
      <c r="BO640" s="8">
        <v>12.666666666666666</v>
      </c>
      <c r="BP640" s="57" t="s">
        <v>56</v>
      </c>
      <c r="BQ640" s="53" t="s">
        <v>3204</v>
      </c>
      <c r="BR640" s="8">
        <v>9.5219716044200524</v>
      </c>
      <c r="BS640" s="8">
        <v>12.666666666666666</v>
      </c>
      <c r="BT640" s="51" t="s">
        <v>56</v>
      </c>
      <c r="BU640" s="54" t="s">
        <v>87</v>
      </c>
      <c r="BV640" s="8">
        <v>9.0509849742239936</v>
      </c>
      <c r="BW640" s="8">
        <v>19.333333333333332</v>
      </c>
      <c r="BX640" s="51" t="s">
        <v>56</v>
      </c>
      <c r="BY640" s="57" t="s">
        <v>184</v>
      </c>
      <c r="BZ640" s="8">
        <v>8.5937011831611532</v>
      </c>
      <c r="CA640" s="8">
        <v>17.666666666666668</v>
      </c>
      <c r="CB640" s="8"/>
      <c r="CC640" s="59" t="s">
        <v>5248</v>
      </c>
      <c r="CD640" s="59" t="s">
        <v>5249</v>
      </c>
      <c r="CE640" s="555">
        <v>126.51301535658811</v>
      </c>
      <c r="CF640" s="555">
        <v>114.68055867053856</v>
      </c>
      <c r="CG640" s="555" t="s">
        <v>5246</v>
      </c>
      <c r="CH640" s="555" t="s">
        <v>5247</v>
      </c>
      <c r="CI640" s="9">
        <v>260.15472902177805</v>
      </c>
      <c r="CJ640" s="9">
        <v>240.72488527110801</v>
      </c>
      <c r="CK640" s="555" t="s">
        <v>5245</v>
      </c>
      <c r="CL640" s="59"/>
      <c r="CM640" s="8">
        <v>328.97367193158402</v>
      </c>
      <c r="CN640" s="8">
        <v>270.61444728602942</v>
      </c>
    </row>
    <row r="641" spans="1:92" x14ac:dyDescent="0.45">
      <c r="A641" s="9">
        <v>639</v>
      </c>
      <c r="B641" s="9" t="s">
        <v>1706</v>
      </c>
      <c r="C641" s="56" t="s">
        <v>1894</v>
      </c>
      <c r="D641" s="63"/>
      <c r="E641" s="56" t="s">
        <v>2067</v>
      </c>
      <c r="F641" s="62" t="s">
        <v>2068</v>
      </c>
      <c r="G641" s="224"/>
      <c r="H641" s="9"/>
      <c r="I641" s="60">
        <v>217.33250274930407</v>
      </c>
      <c r="J641" s="60">
        <v>163.59210206947614</v>
      </c>
      <c r="K641" s="60">
        <v>177.02720223943311</v>
      </c>
      <c r="L641" s="47">
        <v>3698.5019378770485</v>
      </c>
      <c r="M641" s="47">
        <v>3408.9294497162118</v>
      </c>
      <c r="N641" s="47">
        <v>3193.682535857467</v>
      </c>
      <c r="O641" s="59">
        <v>24.884838952411844</v>
      </c>
      <c r="P641" s="59">
        <v>590.32962341659857</v>
      </c>
      <c r="Q641" s="59">
        <v>404.51947050396319</v>
      </c>
      <c r="R641" s="58"/>
      <c r="S641" s="50" t="s">
        <v>248</v>
      </c>
      <c r="T641" s="8">
        <v>21.863920263933188</v>
      </c>
      <c r="U641" s="50" t="s">
        <v>248</v>
      </c>
      <c r="V641" s="8">
        <v>18.219933553277659</v>
      </c>
      <c r="W641" s="55" t="s">
        <v>95</v>
      </c>
      <c r="X641" s="8">
        <v>9.0909999999999993</v>
      </c>
      <c r="Y641" s="78" t="s">
        <v>79</v>
      </c>
      <c r="Z641" s="8">
        <v>153.13275192451286</v>
      </c>
      <c r="AA641" s="56" t="s">
        <v>216</v>
      </c>
      <c r="AB641" s="8">
        <v>57.130218108514114</v>
      </c>
      <c r="AC641" s="50" t="s">
        <v>248</v>
      </c>
      <c r="AD641" s="50" t="s">
        <v>40</v>
      </c>
      <c r="AE641" s="8">
        <v>23.722461075416511</v>
      </c>
      <c r="AF641" s="8">
        <v>10.199999999999999</v>
      </c>
      <c r="AG641" s="54" t="s">
        <v>248</v>
      </c>
      <c r="AH641" s="56" t="s">
        <v>216</v>
      </c>
      <c r="AI641" s="8">
        <v>23.21957905478849</v>
      </c>
      <c r="AJ641" s="8">
        <v>17.899999999999999</v>
      </c>
      <c r="AK641" s="50" t="s">
        <v>248</v>
      </c>
      <c r="AL641" s="69" t="s">
        <v>79</v>
      </c>
      <c r="AM641" s="8">
        <v>22.779360174773142</v>
      </c>
      <c r="AN641" s="8">
        <v>19.2</v>
      </c>
      <c r="AO641" s="55" t="s">
        <v>95</v>
      </c>
      <c r="AP641" s="54" t="s">
        <v>40</v>
      </c>
      <c r="AQ641" s="8">
        <v>21.404799042006971</v>
      </c>
      <c r="AR641" s="8">
        <v>8.2000000000000011</v>
      </c>
      <c r="AS641" s="55" t="s">
        <v>95</v>
      </c>
      <c r="AT641" s="53" t="s">
        <v>216</v>
      </c>
      <c r="AU641" s="8">
        <v>20.436015285651496</v>
      </c>
      <c r="AV641" s="8">
        <v>13.3</v>
      </c>
      <c r="AW641" s="58"/>
      <c r="AX641" s="50" t="s">
        <v>248</v>
      </c>
      <c r="AY641" s="8">
        <v>21.34232225733486</v>
      </c>
      <c r="AZ641" s="50" t="s">
        <v>248</v>
      </c>
      <c r="BA641" s="8">
        <v>7.1141074191116198</v>
      </c>
      <c r="BB641" s="54" t="s">
        <v>248</v>
      </c>
      <c r="BC641" s="8">
        <v>2.6666666666666998</v>
      </c>
      <c r="BD641" s="53" t="s">
        <v>5582</v>
      </c>
      <c r="BE641" s="8">
        <v>170.51935214445717</v>
      </c>
      <c r="BF641" s="56" t="s">
        <v>216</v>
      </c>
      <c r="BG641" s="8">
        <v>3.7893189365434927</v>
      </c>
      <c r="BH641" s="54" t="s">
        <v>248</v>
      </c>
      <c r="BI641" s="56" t="s">
        <v>216</v>
      </c>
      <c r="BJ641" s="8">
        <v>16.255659571578505</v>
      </c>
      <c r="BK641" s="8">
        <v>17.875</v>
      </c>
      <c r="BL641" s="54" t="s">
        <v>248</v>
      </c>
      <c r="BM641" s="54" t="s">
        <v>40</v>
      </c>
      <c r="BN641" s="8">
        <v>14.35893954758458</v>
      </c>
      <c r="BO641" s="8">
        <v>17.875</v>
      </c>
      <c r="BP641" s="54" t="s">
        <v>248</v>
      </c>
      <c r="BQ641" s="69" t="s">
        <v>79</v>
      </c>
      <c r="BR641" s="8">
        <v>13.553722974790263</v>
      </c>
      <c r="BS641" s="8">
        <v>25.375</v>
      </c>
      <c r="BT641" s="55" t="s">
        <v>95</v>
      </c>
      <c r="BU641" s="56" t="s">
        <v>216</v>
      </c>
      <c r="BV641" s="8">
        <v>11.182086307093011</v>
      </c>
      <c r="BW641" s="8">
        <v>23.5</v>
      </c>
      <c r="BX641" s="55" t="s">
        <v>95</v>
      </c>
      <c r="BY641" s="54" t="s">
        <v>40</v>
      </c>
      <c r="BZ641" s="8">
        <v>9.7393684165018861</v>
      </c>
      <c r="CA641" s="8">
        <v>23.5</v>
      </c>
      <c r="CB641" s="8"/>
      <c r="CC641" s="59" t="s">
        <v>5253</v>
      </c>
      <c r="CD641" s="59" t="s">
        <v>5254</v>
      </c>
      <c r="CE641" s="555">
        <v>113.50897454819805</v>
      </c>
      <c r="CF641" s="555">
        <v>102.77303188723214</v>
      </c>
      <c r="CG641" s="555" t="s">
        <v>5251</v>
      </c>
      <c r="CH641" s="555" t="s">
        <v>5252</v>
      </c>
      <c r="CI641" s="9">
        <v>236.4381018215141</v>
      </c>
      <c r="CJ641" s="9">
        <v>217.97326488683743</v>
      </c>
      <c r="CK641" s="555" t="s">
        <v>5250</v>
      </c>
      <c r="CL641" s="59"/>
      <c r="CM641" s="8">
        <v>404.51947050396319</v>
      </c>
      <c r="CN641" s="8">
        <v>334.53360732750741</v>
      </c>
    </row>
    <row r="642" spans="1:92" x14ac:dyDescent="0.45">
      <c r="A642" s="9">
        <v>640</v>
      </c>
      <c r="B642" s="9" t="s">
        <v>2136</v>
      </c>
      <c r="C642" s="56" t="s">
        <v>1865</v>
      </c>
      <c r="D642" s="243" t="s">
        <v>1791</v>
      </c>
      <c r="E642" s="61" t="s">
        <v>2022</v>
      </c>
      <c r="F642" s="78" t="s">
        <v>2023</v>
      </c>
      <c r="G642" s="224"/>
      <c r="H642" s="9"/>
      <c r="I642" s="60">
        <v>163.59210206947614</v>
      </c>
      <c r="J642" s="60">
        <v>192.83320243938252</v>
      </c>
      <c r="K642" s="60">
        <v>177.02720223943311</v>
      </c>
      <c r="L642" s="47">
        <v>3022.5482519212933</v>
      </c>
      <c r="M642" s="47">
        <v>3147.6717400109364</v>
      </c>
      <c r="N642" s="47">
        <v>3251.4897463443117</v>
      </c>
      <c r="O642" s="59">
        <v>28.61378838379979</v>
      </c>
      <c r="P642" s="59">
        <v>535.68567764376064</v>
      </c>
      <c r="Q642" s="59">
        <v>349.4027713028957</v>
      </c>
      <c r="R642" s="58"/>
      <c r="S642" s="55" t="s">
        <v>95</v>
      </c>
      <c r="T642" s="8">
        <v>10.815526124168569</v>
      </c>
      <c r="U642" s="55" t="s">
        <v>95</v>
      </c>
      <c r="V642" s="8">
        <v>9.8322964765168805</v>
      </c>
      <c r="W642" s="13" t="s">
        <v>290</v>
      </c>
      <c r="X642" s="8">
        <v>12.5</v>
      </c>
      <c r="Y642" s="56" t="s">
        <v>216</v>
      </c>
      <c r="Z642" s="8">
        <v>99.155261241685679</v>
      </c>
      <c r="AA642" s="56" t="s">
        <v>216</v>
      </c>
      <c r="AB642" s="8">
        <v>43.110983148558994</v>
      </c>
      <c r="AC642" s="13" t="s">
        <v>290</v>
      </c>
      <c r="AD642" s="70" t="s">
        <v>169</v>
      </c>
      <c r="AE642" s="8">
        <v>18.72124272600858</v>
      </c>
      <c r="AF642" s="8">
        <v>5.0666666666666664</v>
      </c>
      <c r="AG642" s="224" t="s">
        <v>95</v>
      </c>
      <c r="AH642" s="77" t="s">
        <v>169</v>
      </c>
      <c r="AI642" s="8">
        <v>17.433039002704703</v>
      </c>
      <c r="AJ642" s="8">
        <v>6.0666666666666673</v>
      </c>
      <c r="AK642" s="13" t="s">
        <v>290</v>
      </c>
      <c r="AL642" s="53" t="s">
        <v>216</v>
      </c>
      <c r="AM642" s="8">
        <v>16.950689521308362</v>
      </c>
      <c r="AN642" s="8">
        <v>10.3</v>
      </c>
      <c r="AO642" s="55" t="s">
        <v>95</v>
      </c>
      <c r="AP642" s="56" t="s">
        <v>216</v>
      </c>
      <c r="AQ642" s="8">
        <v>15.587257329576794</v>
      </c>
      <c r="AR642" s="8">
        <v>13.3</v>
      </c>
      <c r="AS642" s="13" t="s">
        <v>290</v>
      </c>
      <c r="AT642" s="50" t="s">
        <v>87</v>
      </c>
      <c r="AU642" s="8">
        <v>15.362416685682382</v>
      </c>
      <c r="AV642" s="8">
        <v>10.3</v>
      </c>
      <c r="AW642" s="58"/>
      <c r="AX642" s="55" t="s">
        <v>95</v>
      </c>
      <c r="AY642" s="8">
        <v>9.5067893076127596</v>
      </c>
      <c r="AZ642" s="55" t="s">
        <v>95</v>
      </c>
      <c r="BA642" s="8">
        <v>3.1689297692042531</v>
      </c>
      <c r="BB642" s="62" t="s">
        <v>290</v>
      </c>
      <c r="BC642" s="8">
        <v>3.5</v>
      </c>
      <c r="BD642" s="53" t="s">
        <v>216</v>
      </c>
      <c r="BE642" s="8">
        <v>128.60183961419139</v>
      </c>
      <c r="BF642" s="56" t="s">
        <v>216</v>
      </c>
      <c r="BG642" s="8">
        <v>2.8578186580931422</v>
      </c>
      <c r="BH642" s="62" t="s">
        <v>290</v>
      </c>
      <c r="BI642" s="56" t="s">
        <v>216</v>
      </c>
      <c r="BJ642" s="8">
        <v>12.210993057484005</v>
      </c>
      <c r="BK642" s="8">
        <v>13.857142857142858</v>
      </c>
      <c r="BL642" s="62" t="s">
        <v>290</v>
      </c>
      <c r="BM642" s="77" t="s">
        <v>169</v>
      </c>
      <c r="BN642" s="8">
        <v>11.082273119656712</v>
      </c>
      <c r="BO642" s="8">
        <v>11</v>
      </c>
      <c r="BP642" s="62" t="s">
        <v>290</v>
      </c>
      <c r="BQ642" s="50" t="s">
        <v>87</v>
      </c>
      <c r="BR642" s="8">
        <v>9.3911533920111552</v>
      </c>
      <c r="BS642" s="8">
        <v>16.714285714285715</v>
      </c>
      <c r="BT642" s="55" t="s">
        <v>95</v>
      </c>
      <c r="BU642" s="56" t="s">
        <v>216</v>
      </c>
      <c r="BV642" s="8">
        <v>8.5065004009058338</v>
      </c>
      <c r="BW642" s="8">
        <v>23.5</v>
      </c>
      <c r="BX642" s="55" t="s">
        <v>95</v>
      </c>
      <c r="BY642" s="77" t="s">
        <v>169</v>
      </c>
      <c r="BZ642" s="8">
        <v>7.8798680373518062</v>
      </c>
      <c r="CA642" s="8">
        <v>18.5</v>
      </c>
      <c r="CB642" s="8"/>
      <c r="CC642" s="59" t="s">
        <v>5248</v>
      </c>
      <c r="CD642" s="59" t="s">
        <v>5249</v>
      </c>
      <c r="CE642" s="555">
        <v>134.22886917217303</v>
      </c>
      <c r="CF642" s="555">
        <v>121.69336310656303</v>
      </c>
      <c r="CG642" s="555" t="s">
        <v>5256</v>
      </c>
      <c r="CH642" s="555" t="s">
        <v>5247</v>
      </c>
      <c r="CI642" s="9">
        <v>276.22097882296879</v>
      </c>
      <c r="CJ642" s="9">
        <v>255.62140322305285</v>
      </c>
      <c r="CK642" s="555" t="s">
        <v>5255</v>
      </c>
      <c r="CL642" s="59"/>
      <c r="CM642" s="8">
        <v>349.4027713028957</v>
      </c>
      <c r="CN642" s="8">
        <v>287.36787525507151</v>
      </c>
    </row>
    <row r="643" spans="1:92" x14ac:dyDescent="0.45">
      <c r="A643" s="9">
        <v>641</v>
      </c>
      <c r="B643" s="9" t="s">
        <v>3201</v>
      </c>
      <c r="C643" s="243" t="s">
        <v>1791</v>
      </c>
      <c r="D643" s="63"/>
      <c r="E643" s="54" t="s">
        <v>1907</v>
      </c>
      <c r="F643" s="56" t="s">
        <v>1928</v>
      </c>
      <c r="G643" s="78" t="s">
        <v>1793</v>
      </c>
      <c r="H643" s="9"/>
      <c r="I643" s="60">
        <v>222.07430280928887</v>
      </c>
      <c r="J643" s="60">
        <v>141.463701789547</v>
      </c>
      <c r="K643" s="60">
        <v>160.43090202948628</v>
      </c>
      <c r="L643" s="47">
        <v>3345.5292341643267</v>
      </c>
      <c r="M643" s="47">
        <v>2939.5954561269705</v>
      </c>
      <c r="N643" s="47">
        <v>2650.6095473642463</v>
      </c>
      <c r="O643" s="59">
        <v>19.82909509154117</v>
      </c>
      <c r="P643" s="59">
        <v>464.17814610180938</v>
      </c>
      <c r="Q643" s="59">
        <v>272.37622256672671</v>
      </c>
      <c r="R643" s="58"/>
      <c r="S643" s="14" t="s">
        <v>158</v>
      </c>
      <c r="T643" s="8">
        <v>19.654241435980264</v>
      </c>
      <c r="U643" s="14" t="s">
        <v>158</v>
      </c>
      <c r="V643" s="8">
        <v>16.378534529983554</v>
      </c>
      <c r="W643" s="14" t="s">
        <v>158</v>
      </c>
      <c r="X643" s="8">
        <v>8.33</v>
      </c>
      <c r="Y643" s="62" t="s">
        <v>112</v>
      </c>
      <c r="Z643" s="8">
        <v>167.55572710696666</v>
      </c>
      <c r="AA643" s="243" t="s">
        <v>1516</v>
      </c>
      <c r="AB643" s="8">
        <v>54.655199945974303</v>
      </c>
      <c r="AC643" s="14" t="s">
        <v>158</v>
      </c>
      <c r="AD643" s="14" t="s">
        <v>1516</v>
      </c>
      <c r="AE643" s="8">
        <v>23.408942463532874</v>
      </c>
      <c r="AF643" s="8">
        <v>14.7</v>
      </c>
      <c r="AG643" s="243" t="s">
        <v>158</v>
      </c>
      <c r="AH643" s="77" t="s">
        <v>23</v>
      </c>
      <c r="AI643" s="8">
        <v>23.163330633032711</v>
      </c>
      <c r="AJ643" s="8">
        <v>8.6</v>
      </c>
      <c r="AK643" s="14" t="s">
        <v>158</v>
      </c>
      <c r="AL643" s="13" t="s">
        <v>112</v>
      </c>
      <c r="AM643" s="8">
        <v>23.044186168782868</v>
      </c>
      <c r="AN643" s="8">
        <v>15.799999999999999</v>
      </c>
      <c r="AO643" s="65" t="s">
        <v>66</v>
      </c>
      <c r="AP643" s="243" t="s">
        <v>1516</v>
      </c>
      <c r="AQ643" s="8">
        <v>22.310839931651138</v>
      </c>
      <c r="AR643" s="8">
        <v>15.2</v>
      </c>
      <c r="AS643" s="65" t="s">
        <v>66</v>
      </c>
      <c r="AT643" s="70" t="s">
        <v>23</v>
      </c>
      <c r="AU643" s="8">
        <v>22.227265516120148</v>
      </c>
      <c r="AV643" s="8">
        <v>8.85</v>
      </c>
      <c r="AW643" s="58"/>
      <c r="AX643" s="14" t="s">
        <v>158</v>
      </c>
      <c r="AY643" s="8">
        <v>16.58961605721208</v>
      </c>
      <c r="AZ643" s="65" t="s">
        <v>66</v>
      </c>
      <c r="BA643" s="8">
        <v>6.7739318730415103</v>
      </c>
      <c r="BB643" s="243" t="s">
        <v>158</v>
      </c>
      <c r="BC643" s="8">
        <v>3</v>
      </c>
      <c r="BD643" s="13" t="s">
        <v>112</v>
      </c>
      <c r="BE643" s="8">
        <v>217.52244523905665</v>
      </c>
      <c r="BF643" s="243" t="s">
        <v>1516</v>
      </c>
      <c r="BG643" s="8">
        <v>2.9467654124672289</v>
      </c>
      <c r="BH643" s="243" t="s">
        <v>158</v>
      </c>
      <c r="BI643" s="243" t="s">
        <v>1516</v>
      </c>
      <c r="BJ643" s="8">
        <v>13.73619024515742</v>
      </c>
      <c r="BK643" s="8">
        <v>22.666666666666668</v>
      </c>
      <c r="BL643" s="243" t="s">
        <v>158</v>
      </c>
      <c r="BM643" s="62" t="s">
        <v>112</v>
      </c>
      <c r="BN643" s="8">
        <v>13.192254183648497</v>
      </c>
      <c r="BO643" s="8">
        <v>27.666666666666668</v>
      </c>
      <c r="BP643" s="243" t="s">
        <v>158</v>
      </c>
      <c r="BQ643" s="70" t="s">
        <v>23</v>
      </c>
      <c r="BR643" s="8">
        <v>12.627056648751637</v>
      </c>
      <c r="BS643" s="8">
        <v>17.666666666666664</v>
      </c>
      <c r="BT643" s="65" t="s">
        <v>66</v>
      </c>
      <c r="BU643" s="243" t="s">
        <v>1516</v>
      </c>
      <c r="BV643" s="8">
        <v>12.289329483111013</v>
      </c>
      <c r="BW643" s="8">
        <v>33.5</v>
      </c>
      <c r="BX643" s="65" t="s">
        <v>66</v>
      </c>
      <c r="BY643" s="62" t="s">
        <v>112</v>
      </c>
      <c r="BZ643" s="8">
        <v>11.91413951611505</v>
      </c>
      <c r="CA643" s="8">
        <v>41</v>
      </c>
      <c r="CB643" s="8"/>
      <c r="CC643" s="59" t="s">
        <v>5260</v>
      </c>
      <c r="CD643" s="59" t="s">
        <v>5261</v>
      </c>
      <c r="CE643" s="555">
        <v>88.501524974407985</v>
      </c>
      <c r="CF643" s="555">
        <v>80.008721618684291</v>
      </c>
      <c r="CG643" s="555" t="s">
        <v>5258</v>
      </c>
      <c r="CH643" s="555" t="s">
        <v>5259</v>
      </c>
      <c r="CI643" s="9">
        <v>183.96145897491328</v>
      </c>
      <c r="CJ643" s="9">
        <v>169.00647413146521</v>
      </c>
      <c r="CK643" s="555" t="s">
        <v>5257</v>
      </c>
      <c r="CL643" s="59"/>
      <c r="CM643" s="8">
        <v>272.37622256672671</v>
      </c>
      <c r="CN643" s="8">
        <v>221.13485526369485</v>
      </c>
    </row>
    <row r="644" spans="1:92" x14ac:dyDescent="0.45">
      <c r="A644" s="9">
        <v>642</v>
      </c>
      <c r="B644" s="9" t="s">
        <v>3202</v>
      </c>
      <c r="C644" s="243" t="s">
        <v>1840</v>
      </c>
      <c r="D644" s="63"/>
      <c r="E644" s="54" t="s">
        <v>1975</v>
      </c>
      <c r="F644" s="56" t="s">
        <v>1976</v>
      </c>
      <c r="G644" s="224"/>
      <c r="H644" s="9"/>
      <c r="I644" s="60">
        <v>222.07430280928887</v>
      </c>
      <c r="J644" s="60">
        <v>141.463701789547</v>
      </c>
      <c r="K644" s="60">
        <v>160.43090202948628</v>
      </c>
      <c r="L644" s="47">
        <v>3345.5292341643267</v>
      </c>
      <c r="M644" s="47">
        <v>2939.5954561269705</v>
      </c>
      <c r="N644" s="47">
        <v>2650.6095473642463</v>
      </c>
      <c r="O644" s="59">
        <v>19.82909509154117</v>
      </c>
      <c r="P644" s="59">
        <v>454.61808572517083</v>
      </c>
      <c r="Q644" s="59">
        <v>298.16717108531316</v>
      </c>
      <c r="R644" s="58"/>
      <c r="S644" s="66" t="s">
        <v>276</v>
      </c>
      <c r="T644" s="8">
        <v>9.8829721123715544</v>
      </c>
      <c r="U644" s="49" t="s">
        <v>115</v>
      </c>
      <c r="V644" s="8">
        <v>12.770381807131111</v>
      </c>
      <c r="W644" s="49" t="s">
        <v>115</v>
      </c>
      <c r="X644" s="8">
        <v>13.333</v>
      </c>
      <c r="Y644" s="246" t="s">
        <v>222</v>
      </c>
      <c r="Z644" s="8">
        <v>134.24458168557331</v>
      </c>
      <c r="AA644" s="246" t="s">
        <v>222</v>
      </c>
      <c r="AB644" s="8">
        <v>55.935242368988881</v>
      </c>
      <c r="AC644" s="49" t="s">
        <v>115</v>
      </c>
      <c r="AD644" s="49" t="s">
        <v>222</v>
      </c>
      <c r="AE644" s="8">
        <v>22.926819586391762</v>
      </c>
      <c r="AF644" s="8">
        <v>10.199999999999999</v>
      </c>
      <c r="AG644" s="246" t="s">
        <v>115</v>
      </c>
      <c r="AH644" s="246" t="s">
        <v>5</v>
      </c>
      <c r="AI644" s="8">
        <v>21.601399134031574</v>
      </c>
      <c r="AJ644" s="8">
        <v>4.3</v>
      </c>
      <c r="AK644" s="49" t="s">
        <v>115</v>
      </c>
      <c r="AL644" s="65" t="s">
        <v>91</v>
      </c>
      <c r="AM644" s="8">
        <v>19.412624649312082</v>
      </c>
      <c r="AN644" s="8">
        <v>5.7</v>
      </c>
      <c r="AO644" s="66" t="s">
        <v>276</v>
      </c>
      <c r="AP644" s="246" t="s">
        <v>5</v>
      </c>
      <c r="AQ644" s="8">
        <v>19.119718777448764</v>
      </c>
      <c r="AR644" s="8">
        <v>4.4190476190476193</v>
      </c>
      <c r="AS644" s="66" t="s">
        <v>276</v>
      </c>
      <c r="AT644" s="49" t="s">
        <v>222</v>
      </c>
      <c r="AU644" s="8">
        <v>19.045389159334441</v>
      </c>
      <c r="AV644" s="8">
        <v>11.200000000000001</v>
      </c>
      <c r="AW644" s="58"/>
      <c r="AX644" s="66" t="s">
        <v>276</v>
      </c>
      <c r="AY644" s="8">
        <v>8.2174148413018884</v>
      </c>
      <c r="AZ644" s="49" t="s">
        <v>115</v>
      </c>
      <c r="BA644" s="8">
        <v>3.0982693428686798</v>
      </c>
      <c r="BB644" s="246" t="s">
        <v>115</v>
      </c>
      <c r="BC644" s="8">
        <v>4.5</v>
      </c>
      <c r="BD644" s="49" t="s">
        <v>222</v>
      </c>
      <c r="BE644" s="8">
        <v>174.21795619124532</v>
      </c>
      <c r="BF644" s="246" t="s">
        <v>222</v>
      </c>
      <c r="BG644" s="8">
        <v>2.9036326031874222</v>
      </c>
      <c r="BH644" s="246" t="s">
        <v>115</v>
      </c>
      <c r="BI644" s="246" t="s">
        <v>222</v>
      </c>
      <c r="BJ644" s="8">
        <v>15.036852146243795</v>
      </c>
      <c r="BK644" s="8">
        <v>14.333333333333334</v>
      </c>
      <c r="BL644" s="246" t="s">
        <v>115</v>
      </c>
      <c r="BM644" s="246" t="s">
        <v>5</v>
      </c>
      <c r="BN644" s="8">
        <v>12.520117197484931</v>
      </c>
      <c r="BO644" s="8">
        <v>9.8888888888888893</v>
      </c>
      <c r="BP644" s="246" t="s">
        <v>115</v>
      </c>
      <c r="BQ644" s="65" t="s">
        <v>91</v>
      </c>
      <c r="BR644" s="8">
        <v>12.093318291537566</v>
      </c>
      <c r="BS644" s="8">
        <v>11</v>
      </c>
      <c r="BT644" s="66" t="s">
        <v>276</v>
      </c>
      <c r="BU644" s="246" t="s">
        <v>222</v>
      </c>
      <c r="BV644" s="8">
        <v>10.904796276186884</v>
      </c>
      <c r="BW644" s="8">
        <v>21</v>
      </c>
      <c r="BX644" s="49" t="s">
        <v>115</v>
      </c>
      <c r="BY644" s="56" t="s">
        <v>106</v>
      </c>
      <c r="BZ644" s="8">
        <v>9.4371230705638425</v>
      </c>
      <c r="CA644" s="8">
        <v>8.7777777777777786</v>
      </c>
      <c r="CB644" s="8"/>
      <c r="CC644" s="59" t="s">
        <v>5265</v>
      </c>
      <c r="CD644" s="59" t="s">
        <v>5266</v>
      </c>
      <c r="CE644" s="555">
        <v>97.348043110215386</v>
      </c>
      <c r="CF644" s="555">
        <v>87.946588078042168</v>
      </c>
      <c r="CG644" s="555" t="s">
        <v>5263</v>
      </c>
      <c r="CH644" s="555" t="s">
        <v>5264</v>
      </c>
      <c r="CI644" s="9">
        <v>201.72442272220991</v>
      </c>
      <c r="CJ644" s="9">
        <v>185.20891339638831</v>
      </c>
      <c r="CK644" s="555" t="s">
        <v>5262</v>
      </c>
      <c r="CL644" s="59"/>
      <c r="CM644" s="8">
        <v>298.16717108531316</v>
      </c>
      <c r="CN644" s="8">
        <v>242.19872911806181</v>
      </c>
    </row>
    <row r="645" spans="1:92" x14ac:dyDescent="0.45">
      <c r="A645" s="9">
        <v>643</v>
      </c>
      <c r="B645" s="9" t="s">
        <v>3937</v>
      </c>
      <c r="C645" s="73" t="s">
        <v>3974</v>
      </c>
      <c r="D645" s="63"/>
      <c r="E645" s="78" t="s">
        <v>3962</v>
      </c>
      <c r="F645" s="245" t="s">
        <v>3964</v>
      </c>
      <c r="G645" s="73" t="s">
        <v>3965</v>
      </c>
      <c r="H645" s="9"/>
      <c r="I645" s="60">
        <v>229.1870028992661</v>
      </c>
      <c r="J645" s="60">
        <v>178.60780225942807</v>
      </c>
      <c r="K645" s="60">
        <v>173.86600219944324</v>
      </c>
      <c r="L645" s="47">
        <v>4038.7552237957934</v>
      </c>
      <c r="M645" s="47">
        <v>3700.01416560702</v>
      </c>
      <c r="N645" s="47">
        <v>3449.5946847958503</v>
      </c>
      <c r="O645" s="59">
        <v>26.216651316618147</v>
      </c>
      <c r="P645" s="59">
        <v>748.99229069795877</v>
      </c>
      <c r="Q645" s="59">
        <v>519.12213230208101</v>
      </c>
      <c r="R645" s="58"/>
      <c r="S645" s="68" t="s">
        <v>1498</v>
      </c>
      <c r="T645" s="8">
        <v>17.501464208747159</v>
      </c>
      <c r="U645" s="68" t="s">
        <v>1498</v>
      </c>
      <c r="V645" s="8">
        <v>19.446071343052399</v>
      </c>
      <c r="W645" s="68" t="s">
        <v>1498</v>
      </c>
      <c r="X645" s="8">
        <v>8.8889999999999993</v>
      </c>
      <c r="Y645" s="73" t="s">
        <v>48</v>
      </c>
      <c r="Z645" s="8">
        <v>221.01952278329546</v>
      </c>
      <c r="AA645" s="76" t="s">
        <v>1489</v>
      </c>
      <c r="AB645" s="8">
        <v>57.574528502594298</v>
      </c>
      <c r="AC645" s="68" t="s">
        <v>1498</v>
      </c>
      <c r="AD645" s="68" t="s">
        <v>48</v>
      </c>
      <c r="AE645" s="8">
        <v>28.569334872420924</v>
      </c>
      <c r="AF645" s="8">
        <v>15.700000000000001</v>
      </c>
      <c r="AG645" s="73" t="s">
        <v>1498</v>
      </c>
      <c r="AH645" s="76" t="s">
        <v>1489</v>
      </c>
      <c r="AI645" s="8">
        <v>28.417473027650491</v>
      </c>
      <c r="AJ645" s="8">
        <v>15.3</v>
      </c>
      <c r="AK645" s="64" t="s">
        <v>253</v>
      </c>
      <c r="AL645" s="68" t="s">
        <v>48</v>
      </c>
      <c r="AM645" s="8">
        <v>27.411383357129392</v>
      </c>
      <c r="AN645" s="8">
        <v>16.5</v>
      </c>
      <c r="AO645" s="64" t="s">
        <v>253</v>
      </c>
      <c r="AP645" s="76" t="s">
        <v>1489</v>
      </c>
      <c r="AQ645" s="8">
        <v>27.238298460787512</v>
      </c>
      <c r="AR645" s="8">
        <v>16.100000000000001</v>
      </c>
      <c r="AS645" s="68" t="s">
        <v>1498</v>
      </c>
      <c r="AT645" s="50" t="s">
        <v>87</v>
      </c>
      <c r="AU645" s="8">
        <v>24.508038297381866</v>
      </c>
      <c r="AV645" s="8">
        <v>14</v>
      </c>
      <c r="AW645" s="58"/>
      <c r="AX645" s="68" t="s">
        <v>1498</v>
      </c>
      <c r="AY645" s="8">
        <v>15.301268980914205</v>
      </c>
      <c r="AZ645" s="64" t="s">
        <v>253</v>
      </c>
      <c r="BA645" s="8">
        <v>8.1506344904571026</v>
      </c>
      <c r="BB645" s="76" t="s">
        <v>253</v>
      </c>
      <c r="BC645" s="8">
        <v>3</v>
      </c>
      <c r="BD645" s="64" t="s">
        <v>1489</v>
      </c>
      <c r="BE645" s="8">
        <v>269.14879339214133</v>
      </c>
      <c r="BF645" s="73" t="s">
        <v>48</v>
      </c>
      <c r="BG645" s="8">
        <v>4.2435567443610154</v>
      </c>
      <c r="BH645" s="76" t="s">
        <v>253</v>
      </c>
      <c r="BI645" s="73" t="s">
        <v>48</v>
      </c>
      <c r="BJ645" s="8">
        <v>19.801237237839796</v>
      </c>
      <c r="BK645" s="8">
        <v>19.333333333333332</v>
      </c>
      <c r="BL645" s="76" t="s">
        <v>253</v>
      </c>
      <c r="BM645" s="76" t="s">
        <v>1489</v>
      </c>
      <c r="BN645" s="8">
        <v>19.665259147884349</v>
      </c>
      <c r="BO645" s="8">
        <v>22.666666666666668</v>
      </c>
      <c r="BP645" s="73" t="s">
        <v>1498</v>
      </c>
      <c r="BQ645" s="68" t="s">
        <v>48</v>
      </c>
      <c r="BR645" s="8">
        <v>17.465633901300524</v>
      </c>
      <c r="BS645" s="8">
        <v>23</v>
      </c>
      <c r="BT645" s="68" t="s">
        <v>1498</v>
      </c>
      <c r="BU645" s="76" t="s">
        <v>1489</v>
      </c>
      <c r="BV645" s="8">
        <v>17.335751486815777</v>
      </c>
      <c r="BW645" s="8">
        <v>27</v>
      </c>
      <c r="BX645" s="64" t="s">
        <v>253</v>
      </c>
      <c r="BY645" s="54" t="s">
        <v>87</v>
      </c>
      <c r="BZ645" s="8">
        <v>15.486199183253612</v>
      </c>
      <c r="CA645" s="8">
        <v>19.333333333333332</v>
      </c>
      <c r="CB645" s="8"/>
      <c r="CC645" s="59" t="s">
        <v>4981</v>
      </c>
      <c r="CD645" s="59" t="s">
        <v>4982</v>
      </c>
      <c r="CE645" s="555">
        <v>131.15116959042302</v>
      </c>
      <c r="CF645" s="555">
        <v>118.60060472561683</v>
      </c>
      <c r="CG645" s="555" t="s">
        <v>4979</v>
      </c>
      <c r="CH645" s="555" t="s">
        <v>4980</v>
      </c>
      <c r="CI645" s="9">
        <v>271.66164812079001</v>
      </c>
      <c r="CJ645" s="9">
        <v>249.6433949581633</v>
      </c>
      <c r="CK645" s="555" t="s">
        <v>4978</v>
      </c>
      <c r="CL645" s="59" t="s">
        <v>4235</v>
      </c>
      <c r="CM645" s="8">
        <v>519.12213230208101</v>
      </c>
      <c r="CN645" s="8">
        <v>435.94542630684759</v>
      </c>
    </row>
    <row r="646" spans="1:92" x14ac:dyDescent="0.45">
      <c r="A646" s="9">
        <v>644</v>
      </c>
      <c r="B646" s="9" t="s">
        <v>3938</v>
      </c>
      <c r="C646" s="246" t="s">
        <v>3961</v>
      </c>
      <c r="D646" s="63"/>
      <c r="E646" s="78" t="s">
        <v>3966</v>
      </c>
      <c r="F646" s="243" t="s">
        <v>3968</v>
      </c>
      <c r="G646" s="246" t="s">
        <v>1804</v>
      </c>
      <c r="H646" s="9"/>
      <c r="I646" s="60">
        <v>229.1870028992661</v>
      </c>
      <c r="J646" s="60">
        <v>178.60780225942807</v>
      </c>
      <c r="K646" s="60">
        <v>173.86600219944324</v>
      </c>
      <c r="L646" s="47">
        <v>4038.7552237957934</v>
      </c>
      <c r="M646" s="47">
        <v>3700.01416560702</v>
      </c>
      <c r="N646" s="47">
        <v>3449.5946847958503</v>
      </c>
      <c r="O646" s="59">
        <v>26.216651316618147</v>
      </c>
      <c r="P646" s="59">
        <v>712.13055103638965</v>
      </c>
      <c r="Q646" s="59">
        <v>494.88087913886147</v>
      </c>
      <c r="R646" s="58"/>
      <c r="S646" s="49" t="s">
        <v>74</v>
      </c>
      <c r="T646" s="8">
        <v>12.000976139164772</v>
      </c>
      <c r="U646" s="64" t="s">
        <v>253</v>
      </c>
      <c r="V646" s="8">
        <v>18.501464208747159</v>
      </c>
      <c r="W646" s="49" t="s">
        <v>74</v>
      </c>
      <c r="X646" s="8">
        <v>13.635999999999999</v>
      </c>
      <c r="Y646" s="76" t="s">
        <v>175</v>
      </c>
      <c r="Z646" s="8">
        <v>152.26342191351563</v>
      </c>
      <c r="AA646" s="246" t="s">
        <v>94</v>
      </c>
      <c r="AB646" s="8">
        <v>47.98499290984757</v>
      </c>
      <c r="AC646" s="64" t="s">
        <v>253</v>
      </c>
      <c r="AD646" s="49" t="s">
        <v>94</v>
      </c>
      <c r="AE646" s="8">
        <v>27.163291849748411</v>
      </c>
      <c r="AF646" s="8">
        <v>8.85</v>
      </c>
      <c r="AG646" s="76" t="s">
        <v>253</v>
      </c>
      <c r="AH646" s="76" t="s">
        <v>175</v>
      </c>
      <c r="AI646" s="8">
        <v>26.393849578146341</v>
      </c>
      <c r="AJ646" s="8">
        <v>10.15</v>
      </c>
      <c r="AK646" s="49" t="s">
        <v>74</v>
      </c>
      <c r="AL646" s="49" t="s">
        <v>94</v>
      </c>
      <c r="AM646" s="8">
        <v>26.292165217471208</v>
      </c>
      <c r="AN646" s="8">
        <v>6.2666666666666675</v>
      </c>
      <c r="AO646" s="49" t="s">
        <v>74</v>
      </c>
      <c r="AP646" s="76" t="s">
        <v>175</v>
      </c>
      <c r="AQ646" s="8">
        <v>25.409692825206807</v>
      </c>
      <c r="AR646" s="8">
        <v>7.5666666666666673</v>
      </c>
      <c r="AS646" s="64" t="s">
        <v>253</v>
      </c>
      <c r="AT646" s="51" t="s">
        <v>180</v>
      </c>
      <c r="AU646" s="8">
        <v>22.819855530195564</v>
      </c>
      <c r="AV646" s="8">
        <v>15.2</v>
      </c>
      <c r="AW646" s="58"/>
      <c r="AX646" s="49" t="s">
        <v>74</v>
      </c>
      <c r="AY646" s="8">
        <v>9.9382931130713779</v>
      </c>
      <c r="AZ646" s="64" t="s">
        <v>253</v>
      </c>
      <c r="BA646" s="8">
        <v>8.1506344904571026</v>
      </c>
      <c r="BB646" s="246" t="s">
        <v>74</v>
      </c>
      <c r="BC646" s="8">
        <v>3.6666666666666998</v>
      </c>
      <c r="BD646" s="64" t="s">
        <v>175</v>
      </c>
      <c r="BE646" s="8">
        <v>197.64244848757033</v>
      </c>
      <c r="BF646" s="246" t="s">
        <v>94</v>
      </c>
      <c r="BG646" s="8">
        <v>3.9947969391428351</v>
      </c>
      <c r="BH646" s="76" t="s">
        <v>253</v>
      </c>
      <c r="BI646" s="246" t="s">
        <v>94</v>
      </c>
      <c r="BJ646" s="8">
        <v>18.876586226142756</v>
      </c>
      <c r="BK646" s="8">
        <v>16</v>
      </c>
      <c r="BL646" s="76" t="s">
        <v>253</v>
      </c>
      <c r="BM646" s="76" t="s">
        <v>175</v>
      </c>
      <c r="BN646" s="8">
        <v>17.174054204605351</v>
      </c>
      <c r="BO646" s="8">
        <v>21</v>
      </c>
      <c r="BP646" s="246" t="s">
        <v>74</v>
      </c>
      <c r="BQ646" s="49" t="s">
        <v>94</v>
      </c>
      <c r="BR646" s="8">
        <v>16.607175855917227</v>
      </c>
      <c r="BS646" s="8">
        <v>13.272727272727273</v>
      </c>
      <c r="BT646" s="64" t="s">
        <v>253</v>
      </c>
      <c r="BU646" s="57" t="s">
        <v>180</v>
      </c>
      <c r="BV646" s="8">
        <v>15.064667104391727</v>
      </c>
      <c r="BW646" s="8">
        <v>22.666666666666668</v>
      </c>
      <c r="BX646" s="49" t="s">
        <v>74</v>
      </c>
      <c r="BY646" s="76" t="s">
        <v>175</v>
      </c>
      <c r="BZ646" s="8">
        <v>14.504526283495059</v>
      </c>
      <c r="CA646" s="8">
        <v>17.363636363636363</v>
      </c>
      <c r="CB646" s="8"/>
      <c r="CC646" s="59" t="s">
        <v>4981</v>
      </c>
      <c r="CD646" s="59" t="s">
        <v>4982</v>
      </c>
      <c r="CE646" s="555">
        <v>125.22658403770113</v>
      </c>
      <c r="CF646" s="555">
        <v>113.22934761453915</v>
      </c>
      <c r="CG646" s="555" t="s">
        <v>5786</v>
      </c>
      <c r="CH646" s="555" t="s">
        <v>4980</v>
      </c>
      <c r="CI646" s="9">
        <v>259.16583393413072</v>
      </c>
      <c r="CJ646" s="9">
        <v>238.12964036602509</v>
      </c>
      <c r="CK646" s="555" t="s">
        <v>4978</v>
      </c>
      <c r="CL646" s="59" t="s">
        <v>4235</v>
      </c>
      <c r="CM646" s="8">
        <v>494.88087913886147</v>
      </c>
      <c r="CN646" s="8">
        <v>415.64416768993533</v>
      </c>
    </row>
    <row r="647" spans="1:92" x14ac:dyDescent="0.45">
      <c r="A647" s="9">
        <v>645</v>
      </c>
      <c r="B647" s="9" t="s">
        <v>3451</v>
      </c>
      <c r="C647" s="78" t="s">
        <v>1851</v>
      </c>
      <c r="D647" s="247" t="s">
        <v>1799</v>
      </c>
      <c r="E647" s="244" t="s">
        <v>1805</v>
      </c>
      <c r="F647" s="56" t="s">
        <v>1997</v>
      </c>
      <c r="G647" s="78" t="s">
        <v>1793</v>
      </c>
      <c r="H647" s="9"/>
      <c r="I647" s="60">
        <v>218.12280275930152</v>
      </c>
      <c r="J647" s="60">
        <v>155.68910196950145</v>
      </c>
      <c r="K647" s="60">
        <v>173.86600219944324</v>
      </c>
      <c r="L647" s="47">
        <v>3588.7029395621271</v>
      </c>
      <c r="M647" s="47">
        <v>3266.750509938814</v>
      </c>
      <c r="N647" s="47">
        <v>3030.1123624210436</v>
      </c>
      <c r="O647" s="59">
        <v>23.305761553711132</v>
      </c>
      <c r="P647" s="59">
        <v>548.99422432270956</v>
      </c>
      <c r="Q647" s="59">
        <v>348.97565303176088</v>
      </c>
      <c r="R647" s="58"/>
      <c r="S647" s="50" t="s">
        <v>41</v>
      </c>
      <c r="T647" s="8">
        <v>14.087368165558091</v>
      </c>
      <c r="U647" s="50" t="s">
        <v>41</v>
      </c>
      <c r="V647" s="8">
        <v>15.652631295064545</v>
      </c>
      <c r="W647" s="69" t="s">
        <v>144</v>
      </c>
      <c r="X647" s="8">
        <v>11.667</v>
      </c>
      <c r="Y647" s="56" t="s">
        <v>187</v>
      </c>
      <c r="Z647" s="8">
        <v>153.68596193151106</v>
      </c>
      <c r="AA647" s="56" t="s">
        <v>187</v>
      </c>
      <c r="AB647" s="8">
        <v>43.91027483757459</v>
      </c>
      <c r="AC647" s="69" t="s">
        <v>144</v>
      </c>
      <c r="AD647" s="69" t="s">
        <v>153</v>
      </c>
      <c r="AE647" s="8">
        <v>23.556158980580044</v>
      </c>
      <c r="AF647" s="8">
        <v>7.8857142857142861</v>
      </c>
      <c r="AG647" s="54" t="s">
        <v>41</v>
      </c>
      <c r="AH647" s="78" t="s">
        <v>153</v>
      </c>
      <c r="AI647" s="8">
        <v>23.183535325740326</v>
      </c>
      <c r="AJ647" s="8">
        <v>10.028571428571428</v>
      </c>
      <c r="AK647" s="50" t="s">
        <v>41</v>
      </c>
      <c r="AL647" s="53" t="s">
        <v>187</v>
      </c>
      <c r="AM647" s="8">
        <v>21.470381436169557</v>
      </c>
      <c r="AN647" s="8">
        <v>17</v>
      </c>
      <c r="AO647" s="50" t="s">
        <v>41</v>
      </c>
      <c r="AP647" s="76" t="s">
        <v>175</v>
      </c>
      <c r="AQ647" s="8">
        <v>21.454235116199385</v>
      </c>
      <c r="AR647" s="8">
        <v>10.328571428571429</v>
      </c>
      <c r="AS647" s="69" t="s">
        <v>144</v>
      </c>
      <c r="AT647" s="64" t="s">
        <v>175</v>
      </c>
      <c r="AU647" s="8">
        <v>21.360506016793426</v>
      </c>
      <c r="AV647" s="8">
        <v>8.1857142857142851</v>
      </c>
      <c r="AW647" s="58"/>
      <c r="AX647" s="50" t="s">
        <v>41</v>
      </c>
      <c r="AY647" s="8">
        <v>12.34238574348368</v>
      </c>
      <c r="AZ647" s="50" t="s">
        <v>41</v>
      </c>
      <c r="BA647" s="8">
        <v>6.1711928717418401</v>
      </c>
      <c r="BB647" s="78" t="s">
        <v>144</v>
      </c>
      <c r="BC647" s="8">
        <v>4.5</v>
      </c>
      <c r="BD647" s="53" t="s">
        <v>187</v>
      </c>
      <c r="BE647" s="8">
        <v>213.66973269031899</v>
      </c>
      <c r="BF647" s="56" t="s">
        <v>187</v>
      </c>
      <c r="BG647" s="8">
        <v>2.8489297692042532</v>
      </c>
      <c r="BH647" s="78" t="s">
        <v>144</v>
      </c>
      <c r="BI647" s="56" t="s">
        <v>187</v>
      </c>
      <c r="BJ647" s="8">
        <v>14.973793163870724</v>
      </c>
      <c r="BK647" s="8">
        <v>17.666666666666668</v>
      </c>
      <c r="BL647" s="78" t="s">
        <v>144</v>
      </c>
      <c r="BM647" s="78" t="s">
        <v>153</v>
      </c>
      <c r="BN647" s="8">
        <v>14.477511890625951</v>
      </c>
      <c r="BO647" s="8">
        <v>13.222222222222221</v>
      </c>
      <c r="BP647" s="78" t="s">
        <v>144</v>
      </c>
      <c r="BQ647" s="64" t="s">
        <v>175</v>
      </c>
      <c r="BR647" s="8">
        <v>13.789648456047788</v>
      </c>
      <c r="BS647" s="8">
        <v>14.333333333333334</v>
      </c>
      <c r="BT647" s="69" t="s">
        <v>144</v>
      </c>
      <c r="BU647" s="54" t="s">
        <v>40</v>
      </c>
      <c r="BV647" s="8">
        <v>13.176747759788642</v>
      </c>
      <c r="BW647" s="8">
        <v>11</v>
      </c>
      <c r="BX647" s="50" t="s">
        <v>41</v>
      </c>
      <c r="BY647" s="56" t="s">
        <v>187</v>
      </c>
      <c r="BZ647" s="8">
        <v>12.864694156212071</v>
      </c>
      <c r="CA647" s="8">
        <v>31</v>
      </c>
      <c r="CB647" s="8"/>
      <c r="CC647" s="59" t="s">
        <v>5270</v>
      </c>
      <c r="CD647" s="59" t="s">
        <v>5271</v>
      </c>
      <c r="CE647" s="555">
        <v>103.85525792485547</v>
      </c>
      <c r="CF647" s="555">
        <v>93.795794417460087</v>
      </c>
      <c r="CG647" s="555" t="s">
        <v>5268</v>
      </c>
      <c r="CH647" s="555" t="s">
        <v>5269</v>
      </c>
      <c r="CI647" s="9">
        <v>213.96197015019453</v>
      </c>
      <c r="CJ647" s="9">
        <v>197.60304456394312</v>
      </c>
      <c r="CK647" s="555" t="s">
        <v>5267</v>
      </c>
      <c r="CL647" s="59" t="s">
        <v>4911</v>
      </c>
      <c r="CM647" s="8">
        <v>348.97565303176088</v>
      </c>
      <c r="CN647" s="8">
        <v>289.0401253815923</v>
      </c>
    </row>
    <row r="648" spans="1:92" x14ac:dyDescent="0.45">
      <c r="A648" s="9">
        <v>649</v>
      </c>
      <c r="B648" s="9" t="s">
        <v>3203</v>
      </c>
      <c r="C648" s="245" t="s">
        <v>1850</v>
      </c>
      <c r="D648" s="73" t="s">
        <v>1802</v>
      </c>
      <c r="E648" s="56"/>
      <c r="F648" s="62" t="s">
        <v>1996</v>
      </c>
      <c r="G648" s="61" t="s">
        <v>1807</v>
      </c>
      <c r="H648" s="9"/>
      <c r="I648" s="60">
        <v>211.01010266932431</v>
      </c>
      <c r="J648" s="60">
        <v>169.12420213945842</v>
      </c>
      <c r="K648" s="60">
        <v>149.36670188952169</v>
      </c>
      <c r="L648" s="47">
        <v>3353.7680649061258</v>
      </c>
      <c r="M648" s="47">
        <v>3051.465991528969</v>
      </c>
      <c r="N648" s="47">
        <v>2829.3647689958175</v>
      </c>
      <c r="O648" s="59">
        <v>21.554173690583983</v>
      </c>
      <c r="P648" s="59">
        <v>501.19438098527752</v>
      </c>
      <c r="Q648" s="59">
        <v>300.29069727054178</v>
      </c>
      <c r="R648" s="58"/>
      <c r="S648" s="51" t="s">
        <v>56</v>
      </c>
      <c r="T648" s="8">
        <v>11.128484928127566</v>
      </c>
      <c r="U648" s="51" t="s">
        <v>56</v>
      </c>
      <c r="V648" s="8">
        <v>15.897835611610811</v>
      </c>
      <c r="W648" s="67" t="s">
        <v>27</v>
      </c>
      <c r="X648" s="8">
        <v>15</v>
      </c>
      <c r="Y648" s="62" t="s">
        <v>112</v>
      </c>
      <c r="Z648" s="8">
        <v>159.25757700199324</v>
      </c>
      <c r="AA648" s="62" t="s">
        <v>112</v>
      </c>
      <c r="AB648" s="8">
        <v>41.909888684735066</v>
      </c>
      <c r="AC648" s="51" t="s">
        <v>56</v>
      </c>
      <c r="AD648" s="51" t="s">
        <v>208</v>
      </c>
      <c r="AE648" s="8">
        <v>23.252776384753087</v>
      </c>
      <c r="AF648" s="8">
        <v>6.1333333333333329</v>
      </c>
      <c r="AG648" s="245" t="s">
        <v>27</v>
      </c>
      <c r="AH648" s="57" t="s">
        <v>208</v>
      </c>
      <c r="AI648" s="8">
        <v>23.153258417974289</v>
      </c>
      <c r="AJ648" s="8">
        <v>5.0222222222222221</v>
      </c>
      <c r="AK648" s="51" t="s">
        <v>56</v>
      </c>
      <c r="AL648" s="13" t="s">
        <v>112</v>
      </c>
      <c r="AM648" s="8">
        <v>22.810129435238235</v>
      </c>
      <c r="AN648" s="8">
        <v>14.299999999999999</v>
      </c>
      <c r="AO648" s="67" t="s">
        <v>27</v>
      </c>
      <c r="AP648" s="62" t="s">
        <v>112</v>
      </c>
      <c r="AQ648" s="8">
        <v>22.719497020642123</v>
      </c>
      <c r="AR648" s="8">
        <v>10.6</v>
      </c>
      <c r="AS648" s="51" t="s">
        <v>56</v>
      </c>
      <c r="AT648" s="67" t="s">
        <v>26</v>
      </c>
      <c r="AU648" s="8">
        <v>22.493009410693297</v>
      </c>
      <c r="AV648" s="8">
        <v>4.9333333333333336</v>
      </c>
      <c r="AW648" s="58"/>
      <c r="AX648" s="51" t="s">
        <v>56</v>
      </c>
      <c r="AY648" s="8">
        <v>9.2293940041036482</v>
      </c>
      <c r="AZ648" s="51" t="s">
        <v>56</v>
      </c>
      <c r="BA648" s="8">
        <v>4.6146970020518241</v>
      </c>
      <c r="BB648" s="245" t="s">
        <v>27</v>
      </c>
      <c r="BC648" s="8">
        <v>4</v>
      </c>
      <c r="BD648" s="13" t="s">
        <v>112</v>
      </c>
      <c r="BE648" s="8">
        <v>206.73485010259122</v>
      </c>
      <c r="BF648" s="62" t="s">
        <v>112</v>
      </c>
      <c r="BG648" s="8">
        <v>2.5841856262823901</v>
      </c>
      <c r="BH648" s="245" t="s">
        <v>27</v>
      </c>
      <c r="BI648" s="62" t="s">
        <v>112</v>
      </c>
      <c r="BJ648" s="8">
        <v>13.931904863591447</v>
      </c>
      <c r="BK648" s="8">
        <v>21</v>
      </c>
      <c r="BL648" s="245" t="s">
        <v>27</v>
      </c>
      <c r="BM648" s="57" t="s">
        <v>208</v>
      </c>
      <c r="BN648" s="8">
        <v>13.428064414360612</v>
      </c>
      <c r="BO648" s="8">
        <v>12.25</v>
      </c>
      <c r="BP648" s="57" t="s">
        <v>56</v>
      </c>
      <c r="BQ648" s="13" t="s">
        <v>112</v>
      </c>
      <c r="BR648" s="8">
        <v>11.920244704480959</v>
      </c>
      <c r="BS648" s="8">
        <v>27.666666666666668</v>
      </c>
      <c r="BT648" s="51" t="s">
        <v>56</v>
      </c>
      <c r="BU648" s="57" t="s">
        <v>208</v>
      </c>
      <c r="BV648" s="8">
        <v>11.589498193014277</v>
      </c>
      <c r="BW648" s="8">
        <v>16</v>
      </c>
      <c r="BX648" s="67" t="s">
        <v>27</v>
      </c>
      <c r="BY648" s="245" t="s">
        <v>26</v>
      </c>
      <c r="BZ648" s="8">
        <v>11.550505133466217</v>
      </c>
      <c r="CA648" s="8">
        <v>9.75</v>
      </c>
      <c r="CB648" s="8"/>
      <c r="CC648" s="59" t="s">
        <v>5275</v>
      </c>
      <c r="CD648" s="59" t="s">
        <v>5276</v>
      </c>
      <c r="CE648" s="555">
        <v>100.25426073609087</v>
      </c>
      <c r="CF648" s="555">
        <v>90.202305340274634</v>
      </c>
      <c r="CG648" s="555" t="s">
        <v>5273</v>
      </c>
      <c r="CH648" s="555" t="s">
        <v>5274</v>
      </c>
      <c r="CI648" s="9">
        <v>204.13547949255707</v>
      </c>
      <c r="CJ648" s="9">
        <v>186.94802469435049</v>
      </c>
      <c r="CK648" s="555" t="s">
        <v>5272</v>
      </c>
      <c r="CL648" s="59"/>
      <c r="CM648" s="8">
        <v>300.29069727054178</v>
      </c>
      <c r="CN648" s="8">
        <v>245.85689362511232</v>
      </c>
    </row>
    <row r="649" spans="1:92" x14ac:dyDescent="0.45">
      <c r="A649" s="9">
        <v>808</v>
      </c>
      <c r="B649" s="9" t="s">
        <v>339</v>
      </c>
      <c r="C649" s="57" t="s">
        <v>1787</v>
      </c>
      <c r="D649" s="63"/>
      <c r="E649" s="56" t="s">
        <v>2042</v>
      </c>
      <c r="F649" s="62" t="s">
        <v>2043</v>
      </c>
      <c r="G649" s="61" t="s">
        <v>1801</v>
      </c>
      <c r="H649" s="9"/>
      <c r="I649" s="60">
        <v>105.10990132966342</v>
      </c>
      <c r="J649" s="60">
        <v>90.094201139711501</v>
      </c>
      <c r="K649" s="60">
        <v>114.59350144963305</v>
      </c>
      <c r="L649" s="47">
        <v>1068.0019425582682</v>
      </c>
      <c r="M649" s="47">
        <v>1056.0074235536654</v>
      </c>
      <c r="N649" s="47">
        <v>1046.5088710283519</v>
      </c>
      <c r="O649" s="59">
        <v>9.4218819980776747</v>
      </c>
      <c r="P649" s="59">
        <v>99.806138437517916</v>
      </c>
      <c r="Q649" s="59">
        <v>69.063442840731497</v>
      </c>
      <c r="R649" s="58"/>
      <c r="S649" s="49" t="s">
        <v>115</v>
      </c>
      <c r="T649" s="8">
        <v>3.6277475332415854</v>
      </c>
      <c r="U649" s="49" t="s">
        <v>115</v>
      </c>
      <c r="V649" s="8">
        <v>6.0462458887359762</v>
      </c>
      <c r="W649" s="49" t="s">
        <v>115</v>
      </c>
      <c r="X649" s="8">
        <v>13.333</v>
      </c>
      <c r="Y649" s="57" t="s">
        <v>180</v>
      </c>
      <c r="Z649" s="8">
        <v>64.065940797798049</v>
      </c>
      <c r="AA649" s="57" t="s">
        <v>180</v>
      </c>
      <c r="AB649" s="8">
        <v>23.728126221406683</v>
      </c>
      <c r="AC649" s="49" t="s">
        <v>115</v>
      </c>
      <c r="AD649" s="51" t="s">
        <v>180</v>
      </c>
      <c r="AE649" s="8">
        <v>10.593015117137016</v>
      </c>
      <c r="AF649" s="8">
        <v>10.5</v>
      </c>
      <c r="AG649" s="246" t="s">
        <v>115</v>
      </c>
      <c r="AH649" s="246" t="s">
        <v>182</v>
      </c>
      <c r="AI649" s="8">
        <v>10.514781218340044</v>
      </c>
      <c r="AJ649" s="8">
        <v>6.25</v>
      </c>
      <c r="AK649" s="51"/>
      <c r="AL649" s="65"/>
      <c r="AM649" s="8"/>
      <c r="AN649" s="8"/>
      <c r="AO649" s="51"/>
      <c r="AP649" s="76"/>
      <c r="AQ649" s="8"/>
      <c r="AR649" s="8"/>
      <c r="AS649" s="66"/>
      <c r="AT649" s="51"/>
      <c r="AU649" s="8"/>
      <c r="AV649" s="8"/>
      <c r="AW649" s="58"/>
      <c r="AX649" s="49" t="s">
        <v>115</v>
      </c>
      <c r="AY649" s="8">
        <v>3.0496430759284365</v>
      </c>
      <c r="AZ649" s="49" t="s">
        <v>115</v>
      </c>
      <c r="BA649" s="8">
        <v>1.5248215379642183</v>
      </c>
      <c r="BB649" s="246" t="s">
        <v>115</v>
      </c>
      <c r="BC649" s="8">
        <v>4.5</v>
      </c>
      <c r="BD649" s="51" t="s">
        <v>180</v>
      </c>
      <c r="BE649" s="8">
        <v>91.184295340851207</v>
      </c>
      <c r="BF649" s="57" t="s">
        <v>180</v>
      </c>
      <c r="BG649" s="8">
        <v>1.4028353129361724</v>
      </c>
      <c r="BH649" s="246" t="s">
        <v>115</v>
      </c>
      <c r="BI649" s="57" t="s">
        <v>180</v>
      </c>
      <c r="BJ649" s="8">
        <v>7.330111208654742</v>
      </c>
      <c r="BK649" s="8">
        <v>15.444444444444445</v>
      </c>
      <c r="BL649" s="246" t="s">
        <v>115</v>
      </c>
      <c r="BM649" s="246" t="s">
        <v>182</v>
      </c>
      <c r="BN649" s="8">
        <v>6.1355798292163195</v>
      </c>
      <c r="BO649" s="8">
        <v>13.222222222222221</v>
      </c>
      <c r="BP649" s="76"/>
      <c r="BQ649" s="51"/>
      <c r="BR649" s="8"/>
      <c r="BS649" s="8"/>
      <c r="BT649" s="66"/>
      <c r="BU649" s="74"/>
      <c r="BV649" s="8"/>
      <c r="BW649" s="8"/>
      <c r="BX649" s="66"/>
      <c r="BY649" s="76"/>
      <c r="BZ649" s="8"/>
      <c r="CA649" s="8"/>
      <c r="CB649" s="8"/>
      <c r="CC649" s="59" t="s">
        <v>5787</v>
      </c>
      <c r="CD649" s="59"/>
      <c r="CE649" s="555">
        <v>69.063442840731497</v>
      </c>
      <c r="CF649" s="555">
        <v>48.578506501374754</v>
      </c>
      <c r="CG649" s="555"/>
      <c r="CH649" s="555"/>
      <c r="CI649" s="9"/>
      <c r="CJ649" s="9"/>
      <c r="CK649" s="7"/>
      <c r="CL649" s="8"/>
      <c r="CM649" s="8"/>
      <c r="CN649" s="8"/>
    </row>
    <row r="650" spans="1:92" x14ac:dyDescent="0.45">
      <c r="A650" s="9">
        <v>809</v>
      </c>
      <c r="B650" s="9" t="s">
        <v>337</v>
      </c>
      <c r="C650" s="57" t="s">
        <v>1787</v>
      </c>
      <c r="D650" s="63"/>
      <c r="E650" s="56" t="s">
        <v>2042</v>
      </c>
      <c r="F650" s="62" t="s">
        <v>2043</v>
      </c>
      <c r="G650" s="61" t="s">
        <v>1801</v>
      </c>
      <c r="H650" s="9"/>
      <c r="I650" s="60">
        <v>190.46230240939011</v>
      </c>
      <c r="J650" s="60">
        <v>162.01150204948121</v>
      </c>
      <c r="K650" s="60">
        <v>220.49370278929393</v>
      </c>
      <c r="L650" s="47">
        <v>3599.8139002554758</v>
      </c>
      <c r="M650" s="47">
        <v>3590.6029178216208</v>
      </c>
      <c r="N650" s="47">
        <v>3583.2511040881341</v>
      </c>
      <c r="O650" s="59">
        <v>30.673130505181629</v>
      </c>
      <c r="P650" s="59">
        <v>578.41849263380857</v>
      </c>
      <c r="Q650" s="59">
        <v>394.48899063587197</v>
      </c>
      <c r="R650" s="58"/>
      <c r="S650" s="49" t="s">
        <v>115</v>
      </c>
      <c r="T650" s="8">
        <v>5.7615575602347526</v>
      </c>
      <c r="U650" s="49" t="s">
        <v>115</v>
      </c>
      <c r="V650" s="8">
        <v>9.6025959337245883</v>
      </c>
      <c r="W650" s="49" t="s">
        <v>115</v>
      </c>
      <c r="X650" s="8">
        <v>13.333</v>
      </c>
      <c r="Y650" s="62" t="s">
        <v>112</v>
      </c>
      <c r="Z650" s="8">
        <v>143.84672680704259</v>
      </c>
      <c r="AA650" s="57" t="s">
        <v>180</v>
      </c>
      <c r="AB650" s="8">
        <v>42.69532646134595</v>
      </c>
      <c r="AC650" s="49" t="s">
        <v>115</v>
      </c>
      <c r="AD650" s="13" t="s">
        <v>112</v>
      </c>
      <c r="AE650" s="8">
        <v>18.857497852594342</v>
      </c>
      <c r="AF650" s="8">
        <v>11.6</v>
      </c>
      <c r="AG650" s="246" t="s">
        <v>115</v>
      </c>
      <c r="AH650" s="57" t="s">
        <v>180</v>
      </c>
      <c r="AI650" s="8">
        <v>18.112155212255793</v>
      </c>
      <c r="AJ650" s="8">
        <v>10.5</v>
      </c>
      <c r="AK650" s="49" t="s">
        <v>115</v>
      </c>
      <c r="AL650" s="49" t="s">
        <v>182</v>
      </c>
      <c r="AM650" s="8">
        <v>18.111144914435719</v>
      </c>
      <c r="AN650" s="8">
        <v>6.25</v>
      </c>
      <c r="AO650" s="49" t="s">
        <v>115</v>
      </c>
      <c r="AP650" s="54" t="s">
        <v>40</v>
      </c>
      <c r="AQ650" s="8">
        <v>17.549559025616006</v>
      </c>
      <c r="AR650" s="8">
        <v>6.45</v>
      </c>
      <c r="AS650" s="49" t="s">
        <v>115</v>
      </c>
      <c r="AT650" s="53" t="s">
        <v>1732</v>
      </c>
      <c r="AU650" s="8">
        <v>17.474994559327111</v>
      </c>
      <c r="AV650" s="8">
        <v>6.75</v>
      </c>
      <c r="AW650" s="58"/>
      <c r="AX650" s="49" t="s">
        <v>115</v>
      </c>
      <c r="AY650" s="8">
        <v>4.7140148969831071</v>
      </c>
      <c r="AZ650" s="49" t="s">
        <v>115</v>
      </c>
      <c r="BA650" s="8">
        <v>2.3570074484915535</v>
      </c>
      <c r="BB650" s="246" t="s">
        <v>115</v>
      </c>
      <c r="BC650" s="8">
        <v>4.5</v>
      </c>
      <c r="BD650" s="13" t="s">
        <v>112</v>
      </c>
      <c r="BE650" s="8">
        <v>186.70074484915537</v>
      </c>
      <c r="BF650" s="56" t="s">
        <v>1732</v>
      </c>
      <c r="BG650" s="8">
        <v>2.655760552029701</v>
      </c>
      <c r="BH650" s="246" t="s">
        <v>115</v>
      </c>
      <c r="BI650" s="56" t="s">
        <v>1732</v>
      </c>
      <c r="BJ650" s="8">
        <v>12.861060613595692</v>
      </c>
      <c r="BK650" s="8">
        <v>9.8888888888888893</v>
      </c>
      <c r="BL650" s="246" t="s">
        <v>115</v>
      </c>
      <c r="BM650" s="57" t="s">
        <v>180</v>
      </c>
      <c r="BN650" s="8">
        <v>12.850078183519514</v>
      </c>
      <c r="BO650" s="8">
        <v>15.444444444444445</v>
      </c>
      <c r="BP650" s="246" t="s">
        <v>115</v>
      </c>
      <c r="BQ650" s="13" t="s">
        <v>112</v>
      </c>
      <c r="BR650" s="8">
        <v>12.174129558586076</v>
      </c>
      <c r="BS650" s="8">
        <v>18.777777777777779</v>
      </c>
      <c r="BT650" s="49" t="s">
        <v>115</v>
      </c>
      <c r="BU650" s="54" t="s">
        <v>40</v>
      </c>
      <c r="BV650" s="8">
        <v>11.237315612527127</v>
      </c>
      <c r="BW650" s="8">
        <v>11</v>
      </c>
      <c r="BX650" s="49" t="s">
        <v>115</v>
      </c>
      <c r="BY650" s="246" t="s">
        <v>182</v>
      </c>
      <c r="BZ650" s="8">
        <v>10.681133122012687</v>
      </c>
      <c r="CA650" s="8">
        <v>13.222222222222221</v>
      </c>
      <c r="CB650" s="8"/>
      <c r="CC650" s="59" t="s">
        <v>5280</v>
      </c>
      <c r="CD650" s="59" t="s">
        <v>5281</v>
      </c>
      <c r="CE650" s="555">
        <v>117.47282115408497</v>
      </c>
      <c r="CF650" s="555">
        <v>106.08432986587027</v>
      </c>
      <c r="CG650" s="555" t="s">
        <v>5278</v>
      </c>
      <c r="CH650" s="555" t="s">
        <v>5279</v>
      </c>
      <c r="CI650" s="9">
        <v>242.36545077044156</v>
      </c>
      <c r="CJ650" s="9">
        <v>223.63024531439964</v>
      </c>
      <c r="CK650" s="555" t="s">
        <v>5277</v>
      </c>
      <c r="CL650" s="59"/>
      <c r="CM650" s="8">
        <v>394.48899063587197</v>
      </c>
      <c r="CN650" s="8">
        <v>328.43707398384964</v>
      </c>
    </row>
    <row r="651" spans="1:92" x14ac:dyDescent="0.45">
      <c r="A651" s="9">
        <v>862</v>
      </c>
      <c r="B651" s="9" t="s">
        <v>3934</v>
      </c>
      <c r="C651" s="62" t="s">
        <v>1812</v>
      </c>
      <c r="D651" s="56" t="s">
        <v>1798</v>
      </c>
      <c r="E651" s="245" t="s">
        <v>1908</v>
      </c>
      <c r="F651" s="74" t="s">
        <v>1792</v>
      </c>
      <c r="G651" s="224" t="s">
        <v>1800</v>
      </c>
      <c r="H651" s="75" t="s">
        <v>1789</v>
      </c>
      <c r="I651" s="60">
        <v>154.10850194950652</v>
      </c>
      <c r="J651" s="60">
        <v>165.17270208947107</v>
      </c>
      <c r="K651" s="60">
        <v>179.39810226942552</v>
      </c>
      <c r="L651" s="47">
        <v>2652.8009102019887</v>
      </c>
      <c r="M651" s="47">
        <v>2752.4650384453817</v>
      </c>
      <c r="N651" s="47">
        <v>2834.8855748615888</v>
      </c>
      <c r="O651" s="59">
        <v>25.374705072471755</v>
      </c>
      <c r="P651" s="59">
        <v>458.3822160915152</v>
      </c>
      <c r="Q651" s="59">
        <v>302.40570658682782</v>
      </c>
      <c r="R651" s="58"/>
      <c r="S651" s="53" t="s">
        <v>45</v>
      </c>
      <c r="T651" s="8">
        <v>10.246510116970391</v>
      </c>
      <c r="U651" s="53" t="s">
        <v>45</v>
      </c>
      <c r="V651" s="8">
        <v>11.385011241078212</v>
      </c>
      <c r="W651" s="66" t="s">
        <v>272</v>
      </c>
      <c r="X651" s="8">
        <v>12</v>
      </c>
      <c r="Y651" s="62" t="s">
        <v>112</v>
      </c>
      <c r="Z651" s="8">
        <v>139.69765175455586</v>
      </c>
      <c r="AA651" s="62" t="s">
        <v>112</v>
      </c>
      <c r="AB651" s="8">
        <v>36.762539935409443</v>
      </c>
      <c r="AC651" s="66" t="s">
        <v>272</v>
      </c>
      <c r="AD651" s="13" t="s">
        <v>112</v>
      </c>
      <c r="AE651" s="8">
        <v>18.064533746593181</v>
      </c>
      <c r="AF651" s="8">
        <v>12.3</v>
      </c>
      <c r="AG651" s="56" t="s">
        <v>45</v>
      </c>
      <c r="AH651" s="62" t="s">
        <v>112</v>
      </c>
      <c r="AI651" s="8">
        <v>17.606598920978769</v>
      </c>
      <c r="AJ651" s="8">
        <v>15.5</v>
      </c>
      <c r="AK651" s="53" t="s">
        <v>45</v>
      </c>
      <c r="AL651" s="52" t="s">
        <v>250</v>
      </c>
      <c r="AM651" s="8">
        <v>15.836159309986103</v>
      </c>
      <c r="AN651" s="8">
        <v>14.8</v>
      </c>
      <c r="AO651" s="66" t="s">
        <v>272</v>
      </c>
      <c r="AP651" s="61" t="s">
        <v>250</v>
      </c>
      <c r="AQ651" s="8">
        <v>15.833330999630993</v>
      </c>
      <c r="AR651" s="8">
        <v>11.6</v>
      </c>
      <c r="AS651" s="53" t="s">
        <v>45</v>
      </c>
      <c r="AT651" s="65" t="s">
        <v>1477</v>
      </c>
      <c r="AU651" s="8">
        <v>15.113671048553824</v>
      </c>
      <c r="AV651" s="8">
        <v>5.95</v>
      </c>
      <c r="AW651" s="58"/>
      <c r="AX651" s="53" t="s">
        <v>45</v>
      </c>
      <c r="AY651" s="8">
        <v>9.0136421013743391</v>
      </c>
      <c r="AZ651" s="53" t="s">
        <v>45</v>
      </c>
      <c r="BA651" s="8">
        <v>4.5068210506871695</v>
      </c>
      <c r="BB651" s="56" t="s">
        <v>45</v>
      </c>
      <c r="BC651" s="8">
        <v>3.5</v>
      </c>
      <c r="BD651" s="13" t="s">
        <v>112</v>
      </c>
      <c r="BE651" s="8">
        <v>181.30694728092263</v>
      </c>
      <c r="BF651" s="62" t="s">
        <v>112</v>
      </c>
      <c r="BG651" s="8">
        <v>2.2663368410115328</v>
      </c>
      <c r="BH651" s="56" t="s">
        <v>45</v>
      </c>
      <c r="BI651" s="62" t="s">
        <v>112</v>
      </c>
      <c r="BJ651" s="8">
        <v>11.917604784888656</v>
      </c>
      <c r="BK651" s="8">
        <v>23.857142857142858</v>
      </c>
      <c r="BL651" s="75" t="s">
        <v>272</v>
      </c>
      <c r="BM651" s="62" t="s">
        <v>112</v>
      </c>
      <c r="BN651" s="8">
        <v>10.413615721493953</v>
      </c>
      <c r="BO651" s="8">
        <v>27.666666666666668</v>
      </c>
      <c r="BP651" s="56" t="s">
        <v>45</v>
      </c>
      <c r="BQ651" s="52" t="s">
        <v>250</v>
      </c>
      <c r="BR651" s="8">
        <v>10.156528322512145</v>
      </c>
      <c r="BS651" s="8">
        <v>22.428571428571427</v>
      </c>
      <c r="BT651" s="53" t="s">
        <v>45</v>
      </c>
      <c r="BU651" s="74" t="s">
        <v>1477</v>
      </c>
      <c r="BV651" s="8">
        <v>9.6518660242890224</v>
      </c>
      <c r="BW651" s="8">
        <v>11</v>
      </c>
      <c r="BX651" s="66" t="s">
        <v>272</v>
      </c>
      <c r="BY651" s="61" t="s">
        <v>250</v>
      </c>
      <c r="BZ651" s="8">
        <v>8.8980607249122095</v>
      </c>
      <c r="CA651" s="8">
        <v>26</v>
      </c>
      <c r="CB651" s="8"/>
      <c r="CC651" s="59" t="s">
        <v>5285</v>
      </c>
      <c r="CD651" s="59" t="s">
        <v>5286</v>
      </c>
      <c r="CE651" s="555">
        <v>140.06835988301398</v>
      </c>
      <c r="CF651" s="555">
        <v>126.77726225822173</v>
      </c>
      <c r="CG651" s="555" t="s">
        <v>5283</v>
      </c>
      <c r="CH651" s="555" t="s">
        <v>5284</v>
      </c>
      <c r="CI651" s="9">
        <v>284.91700525545599</v>
      </c>
      <c r="CJ651" s="9">
        <v>245.11341372200647</v>
      </c>
      <c r="CK651" s="555" t="s">
        <v>5282</v>
      </c>
      <c r="CL651" s="59"/>
      <c r="CM651" s="8">
        <v>302.40570658682782</v>
      </c>
      <c r="CN651" s="8">
        <v>245.11341372200647</v>
      </c>
    </row>
    <row r="652" spans="1:92" x14ac:dyDescent="0.45">
      <c r="A652" s="9">
        <v>863</v>
      </c>
      <c r="B652" s="9" t="s">
        <v>3930</v>
      </c>
      <c r="C652" s="57" t="s">
        <v>1787</v>
      </c>
      <c r="D652" s="63"/>
      <c r="E652" s="56" t="s">
        <v>2042</v>
      </c>
      <c r="F652" s="62" t="s">
        <v>2043</v>
      </c>
      <c r="G652" s="61" t="s">
        <v>1801</v>
      </c>
      <c r="H652" s="9"/>
      <c r="I652" s="60">
        <v>165.96300209946855</v>
      </c>
      <c r="J652" s="60">
        <v>139.88310176955207</v>
      </c>
      <c r="K652" s="60">
        <v>147.78610186952676</v>
      </c>
      <c r="L652" s="47">
        <v>2386.2212343011715</v>
      </c>
      <c r="M652" s="47">
        <v>2274.7835898686844</v>
      </c>
      <c r="N652" s="47">
        <v>2189.3923238090074</v>
      </c>
      <c r="O652" s="59">
        <v>18.039407662244034</v>
      </c>
      <c r="P652" s="59">
        <v>326.25481480788852</v>
      </c>
      <c r="Q652" s="59">
        <v>222.22942884517008</v>
      </c>
      <c r="R652" s="58"/>
      <c r="S652" s="51" t="s">
        <v>56</v>
      </c>
      <c r="T652" s="8">
        <v>8.9662241007744896</v>
      </c>
      <c r="U652" s="51" t="s">
        <v>56</v>
      </c>
      <c r="V652" s="8">
        <v>12.808891572534986</v>
      </c>
      <c r="W652" s="51" t="s">
        <v>56</v>
      </c>
      <c r="X652" s="8">
        <v>10</v>
      </c>
      <c r="Y652" s="56" t="s">
        <v>216</v>
      </c>
      <c r="Z652" s="8">
        <v>83.981501049734277</v>
      </c>
      <c r="AA652" s="56" t="s">
        <v>216</v>
      </c>
      <c r="AB652" s="8">
        <v>36.51369610858012</v>
      </c>
      <c r="AC652" s="51" t="s">
        <v>56</v>
      </c>
      <c r="AD652" s="51" t="s">
        <v>184</v>
      </c>
      <c r="AE652" s="8">
        <v>18.08567226354835</v>
      </c>
      <c r="AF652" s="8">
        <v>6.8999999999999995</v>
      </c>
      <c r="AG652" s="57" t="s">
        <v>56</v>
      </c>
      <c r="AH652" s="63" t="s">
        <v>84</v>
      </c>
      <c r="AI652" s="8">
        <v>17.687064406004527</v>
      </c>
      <c r="AJ652" s="8">
        <v>7.8999999999999995</v>
      </c>
      <c r="AK652" s="51" t="s">
        <v>56</v>
      </c>
      <c r="AL652" s="65" t="s">
        <v>30</v>
      </c>
      <c r="AM652" s="8">
        <v>17.590215513926989</v>
      </c>
      <c r="AN652" s="8">
        <v>7</v>
      </c>
      <c r="AO652" s="51" t="s">
        <v>56</v>
      </c>
      <c r="AP652" s="56" t="s">
        <v>216</v>
      </c>
      <c r="AQ652" s="8">
        <v>17.068348637605595</v>
      </c>
      <c r="AR652" s="8">
        <v>12.799999999999999</v>
      </c>
      <c r="AS652" s="66" t="s">
        <v>49</v>
      </c>
      <c r="AT652" s="51" t="s">
        <v>184</v>
      </c>
      <c r="AU652" s="8">
        <v>16.980535328850351</v>
      </c>
      <c r="AV652" s="8">
        <v>7.7333333333333334</v>
      </c>
      <c r="AW652" s="58"/>
      <c r="AX652" s="66" t="s">
        <v>5583</v>
      </c>
      <c r="AY652" s="8">
        <v>7.4725570818792741</v>
      </c>
      <c r="AZ652" s="66" t="s">
        <v>5583</v>
      </c>
      <c r="BA652" s="8">
        <v>3.7362785409396371</v>
      </c>
      <c r="BB652" s="75" t="s">
        <v>49</v>
      </c>
      <c r="BC652" s="8">
        <v>4</v>
      </c>
      <c r="BD652" s="53" t="s">
        <v>216</v>
      </c>
      <c r="BE652" s="8">
        <v>108.87595136465457</v>
      </c>
      <c r="BF652" s="56" t="s">
        <v>216</v>
      </c>
      <c r="BG652" s="8">
        <v>2.4194655858812126</v>
      </c>
      <c r="BH652" s="75" t="s">
        <v>49</v>
      </c>
      <c r="BI652" s="56" t="s">
        <v>216</v>
      </c>
      <c r="BJ652" s="8">
        <v>12.319108975528611</v>
      </c>
      <c r="BK652" s="8">
        <v>12.25</v>
      </c>
      <c r="BL652" s="57" t="s">
        <v>56</v>
      </c>
      <c r="BM652" s="56" t="s">
        <v>216</v>
      </c>
      <c r="BN652" s="8">
        <v>10.30750809242182</v>
      </c>
      <c r="BO652" s="8">
        <v>16</v>
      </c>
      <c r="BP652" s="75" t="s">
        <v>49</v>
      </c>
      <c r="BQ652" s="51" t="s">
        <v>184</v>
      </c>
      <c r="BR652" s="8">
        <v>10.245872659855948</v>
      </c>
      <c r="BS652" s="8">
        <v>13.5</v>
      </c>
      <c r="BT652" s="66" t="s">
        <v>49</v>
      </c>
      <c r="BU652" s="74" t="s">
        <v>30</v>
      </c>
      <c r="BV652" s="8">
        <v>9.6772489421084984</v>
      </c>
      <c r="BW652" s="8">
        <v>12.25</v>
      </c>
      <c r="BX652" s="66" t="s">
        <v>49</v>
      </c>
      <c r="BY652" s="63" t="s">
        <v>84</v>
      </c>
      <c r="BZ652" s="8">
        <v>9.6332833963927289</v>
      </c>
      <c r="CA652" s="8">
        <v>16</v>
      </c>
      <c r="CB652" s="8"/>
      <c r="CC652" s="59" t="s">
        <v>5288</v>
      </c>
      <c r="CD652" s="59" t="s">
        <v>5289</v>
      </c>
      <c r="CE652" s="555">
        <v>118.8140900304959</v>
      </c>
      <c r="CF652" s="555">
        <v>107.41599826565074</v>
      </c>
      <c r="CG652" s="555" t="s">
        <v>5287</v>
      </c>
      <c r="CH652" s="555"/>
      <c r="CI652" s="9">
        <v>222.22942884517008</v>
      </c>
      <c r="CJ652" s="9">
        <v>175.86499381437127</v>
      </c>
      <c r="CK652" s="7"/>
      <c r="CL652" s="8"/>
      <c r="CM652" s="8"/>
      <c r="CN652" s="8"/>
    </row>
    <row r="653" spans="1:92" x14ac:dyDescent="0.45">
      <c r="A653" s="9"/>
      <c r="B653" s="9"/>
      <c r="C653" s="62"/>
      <c r="D653" s="56"/>
      <c r="E653" s="245"/>
      <c r="F653" s="74"/>
      <c r="G653" s="224"/>
      <c r="H653" s="75"/>
      <c r="I653" s="60"/>
      <c r="J653" s="60"/>
      <c r="K653" s="60"/>
      <c r="M653" s="47"/>
      <c r="N653" s="47"/>
      <c r="O653" s="59"/>
      <c r="P653" s="59"/>
      <c r="Q653" s="59"/>
      <c r="R653" s="58"/>
      <c r="T653" s="8"/>
      <c r="V653" s="8"/>
      <c r="X653" s="8"/>
      <c r="Y653" s="76"/>
      <c r="Z653" s="8"/>
      <c r="AA653" s="57"/>
      <c r="AB653" s="8"/>
      <c r="AE653" s="8"/>
      <c r="AF653" s="8"/>
      <c r="AG653" s="76"/>
      <c r="AH653" s="74"/>
      <c r="AI653" s="8"/>
      <c r="AJ653" s="8"/>
      <c r="AM653" s="8"/>
      <c r="AN653" s="8"/>
      <c r="AP653" s="76"/>
      <c r="AQ653" s="8"/>
      <c r="AR653" s="8"/>
      <c r="AU653" s="8"/>
      <c r="AV653" s="8"/>
      <c r="AW653" s="58"/>
      <c r="AY653" s="8"/>
      <c r="BA653" s="8"/>
      <c r="BB653" s="76"/>
      <c r="BC653" s="8"/>
      <c r="BE653" s="8"/>
      <c r="BF653" s="74"/>
      <c r="BG653" s="8"/>
      <c r="BH653" s="76"/>
      <c r="BI653" s="74"/>
      <c r="BJ653" s="8"/>
      <c r="BK653" s="8"/>
      <c r="BL653" s="76"/>
      <c r="BM653" s="76"/>
      <c r="BN653" s="8"/>
      <c r="BO653" s="8"/>
      <c r="BP653" s="76"/>
      <c r="BR653" s="8"/>
      <c r="BS653" s="8"/>
      <c r="BU653" s="74"/>
      <c r="BV653" s="8"/>
      <c r="BW653" s="8"/>
      <c r="BY653" s="76"/>
      <c r="BZ653" s="8"/>
      <c r="CA653" s="8"/>
      <c r="CB653" s="8"/>
      <c r="CC653" s="59"/>
      <c r="CD653" s="59"/>
      <c r="CE653" s="555"/>
      <c r="CF653" s="555"/>
      <c r="CG653" s="555"/>
      <c r="CH653" s="555"/>
      <c r="CI653" s="9"/>
      <c r="CJ653" s="9"/>
      <c r="CK653" s="7"/>
      <c r="CL653" s="8"/>
      <c r="CM653" s="8"/>
      <c r="CN653" s="8"/>
    </row>
    <row r="654" spans="1:92" x14ac:dyDescent="0.45">
      <c r="A654" s="9"/>
      <c r="B654" s="9"/>
      <c r="C654" s="57"/>
      <c r="D654" s="63"/>
      <c r="E654" s="56"/>
      <c r="F654" s="62"/>
      <c r="G654" s="61"/>
      <c r="H654" s="9"/>
      <c r="I654" s="60"/>
      <c r="J654" s="60"/>
      <c r="K654" s="60"/>
      <c r="M654" s="47"/>
      <c r="N654" s="47"/>
      <c r="O654" s="59"/>
      <c r="P654" s="59"/>
      <c r="Q654" s="59"/>
      <c r="R654" s="58"/>
      <c r="T654" s="8"/>
      <c r="V654" s="8"/>
      <c r="X654" s="8"/>
      <c r="Y654" s="76"/>
      <c r="Z654" s="8"/>
      <c r="AA654" s="57"/>
      <c r="AB654" s="8"/>
      <c r="AE654" s="8"/>
      <c r="AF654" s="8"/>
      <c r="AG654" s="76"/>
      <c r="AH654" s="74"/>
      <c r="AI654" s="8"/>
      <c r="AJ654" s="8"/>
      <c r="AM654" s="8"/>
      <c r="AN654" s="8"/>
      <c r="AP654" s="76"/>
      <c r="AQ654" s="8"/>
      <c r="AR654" s="8"/>
      <c r="AU654" s="8"/>
      <c r="AV654" s="8"/>
      <c r="AW654" s="58"/>
      <c r="AY654" s="8"/>
      <c r="BA654" s="8"/>
      <c r="BB654" s="76"/>
      <c r="BC654" s="8"/>
      <c r="BE654" s="8"/>
      <c r="BF654" s="74"/>
      <c r="BG654" s="8"/>
      <c r="BH654" s="76"/>
      <c r="BI654" s="74"/>
      <c r="BJ654" s="8"/>
      <c r="BK654" s="8"/>
      <c r="BL654" s="76"/>
      <c r="BM654" s="76"/>
      <c r="BN654" s="8"/>
      <c r="BO654" s="8"/>
      <c r="BP654" s="76"/>
      <c r="BR654" s="8"/>
      <c r="BS654" s="8"/>
      <c r="BU654" s="74"/>
      <c r="BV654" s="8"/>
      <c r="BW654" s="8"/>
      <c r="BY654" s="76"/>
      <c r="BZ654" s="8"/>
      <c r="CA654" s="8"/>
      <c r="CB654" s="8"/>
      <c r="CC654" s="59"/>
      <c r="CD654" s="59"/>
      <c r="CE654" s="555"/>
      <c r="CF654" s="555"/>
      <c r="CG654" s="555"/>
      <c r="CH654" s="555"/>
      <c r="CI654" s="9"/>
      <c r="CJ654" s="9"/>
      <c r="CK654" s="7"/>
      <c r="CL654" s="8"/>
      <c r="CM654" s="8"/>
      <c r="CN654" s="8"/>
    </row>
  </sheetData>
  <dataConsolidate/>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I1:CI1048576 CM1:CM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K1:CK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100" r:id="rId4" name="cmbJump">
          <controlPr defaultSize="0" autoLine="0" r:id="rId5">
            <anchor moveWithCells="1">
              <from>
                <xdr:col>1</xdr:col>
                <xdr:colOff>285750</xdr:colOff>
                <xdr:row>0</xdr:row>
                <xdr:rowOff>0</xdr:rowOff>
              </from>
              <to>
                <xdr:col>1</xdr:col>
                <xdr:colOff>1257300</xdr:colOff>
                <xdr:row>1</xdr:row>
                <xdr:rowOff>19050</xdr:rowOff>
              </to>
            </anchor>
          </controlPr>
        </control>
      </mc:Choice>
      <mc:Fallback>
        <control shapeId="4100" r:id="rId4" name="cmbJump"/>
      </mc:Fallback>
    </mc:AlternateContent>
    <mc:AlternateContent xmlns:mc="http://schemas.openxmlformats.org/markup-compatibility/2006">
      <mc:Choice Requires="x14">
        <control shapeId="4099" r:id="rId6" name="chkSameType">
          <controlPr defaultSize="0" autoLine="0" r:id="rId7">
            <anchor moveWithCells="1">
              <from>
                <xdr:col>0</xdr:col>
                <xdr:colOff>0</xdr:colOff>
                <xdr:row>0</xdr:row>
                <xdr:rowOff>0</xdr:rowOff>
              </from>
              <to>
                <xdr:col>1</xdr:col>
                <xdr:colOff>285750</xdr:colOff>
                <xdr:row>1</xdr:row>
                <xdr:rowOff>9525</xdr:rowOff>
              </to>
            </anchor>
          </controlPr>
        </control>
      </mc:Choice>
      <mc:Fallback>
        <control shapeId="4099" r:id="rId6" name="chkSameType"/>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 CI1:CI1048576 CM1:CM1048576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CK1:CK1048576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ByLeague"/>
  <dimension ref="A1:AN692"/>
  <sheetViews>
    <sheetView zoomScale="90" zoomScaleNormal="90" workbookViewId="0">
      <pane xSplit="2" ySplit="2" topLeftCell="C3" activePane="bottomRight" state="frozenSplit"/>
      <selection pane="topRight" activeCell="B1" sqref="B1"/>
      <selection pane="bottomLeft" activeCell="A12" sqref="A12"/>
      <selection pane="bottomRight" activeCell="A3" sqref="A3"/>
    </sheetView>
  </sheetViews>
  <sheetFormatPr defaultRowHeight="18.75" x14ac:dyDescent="0.45"/>
  <cols>
    <col min="1" max="1" width="4.109375" style="1" customWidth="1"/>
    <col min="2" max="2" width="18.5546875" style="1" customWidth="1"/>
    <col min="3" max="3" width="7.77734375" style="1" customWidth="1"/>
    <col min="4" max="4" width="5.44140625" customWidth="1"/>
    <col min="5" max="5" width="5.44140625" style="1" customWidth="1"/>
    <col min="6" max="6" width="5.44140625" customWidth="1"/>
    <col min="7" max="7" width="12.77734375" customWidth="1"/>
    <col min="8" max="9" width="12.77734375" style="1" customWidth="1"/>
    <col min="10" max="10" width="5.109375" style="1" customWidth="1"/>
    <col min="11" max="11" width="5.44140625" customWidth="1"/>
    <col min="12" max="13" width="5.44140625" style="1" customWidth="1"/>
    <col min="14" max="15" width="6.21875" style="1" customWidth="1"/>
    <col min="16" max="16" width="6.21875" customWidth="1"/>
    <col min="17" max="17" width="6.21875" style="1" customWidth="1"/>
    <col min="18" max="23" width="6.21875" style="3" customWidth="1"/>
    <col min="24" max="25" width="6.21875" style="4" customWidth="1"/>
    <col min="26" max="26" width="6.21875" style="436" customWidth="1"/>
    <col min="27" max="29" width="6.21875" style="248" customWidth="1"/>
    <col min="30" max="31" width="6.21875" style="4" customWidth="1"/>
    <col min="32" max="33" width="6.21875" style="4" hidden="1" customWidth="1"/>
    <col min="34" max="34" width="6.21875" style="4" customWidth="1"/>
    <col min="35" max="35" width="7.88671875" style="565" customWidth="1"/>
    <col min="36" max="36" width="7.88671875" style="3" customWidth="1"/>
    <col min="37" max="37" width="6.109375" style="2" customWidth="1"/>
    <col min="38" max="40" width="6.109375" style="1" customWidth="1"/>
    <col min="41" max="16384" width="8.88671875" style="1"/>
  </cols>
  <sheetData>
    <row r="1" spans="1:40" s="618" customFormat="1" ht="15" customHeight="1" x14ac:dyDescent="0.45">
      <c r="A1" s="519"/>
      <c r="B1" s="519"/>
      <c r="C1" s="609"/>
      <c r="D1" s="227" t="s">
        <v>1592</v>
      </c>
      <c r="E1" s="227"/>
      <c r="F1" s="227"/>
      <c r="G1" s="609"/>
      <c r="H1" s="609"/>
      <c r="I1" s="227"/>
      <c r="J1" s="270"/>
      <c r="K1" s="270"/>
      <c r="L1" s="271"/>
      <c r="M1" s="632" t="s">
        <v>2282</v>
      </c>
      <c r="N1" s="632"/>
      <c r="O1" s="632"/>
      <c r="P1" s="633"/>
      <c r="Q1" s="633"/>
      <c r="R1" s="632"/>
      <c r="S1" s="632"/>
      <c r="T1" s="625" t="s">
        <v>320</v>
      </c>
      <c r="U1" s="625"/>
      <c r="V1" s="625"/>
      <c r="W1" s="314" t="s">
        <v>2078</v>
      </c>
      <c r="X1" s="314"/>
      <c r="Y1" s="314"/>
      <c r="Z1" s="314"/>
      <c r="AA1" s="629" t="s">
        <v>2079</v>
      </c>
      <c r="AB1" s="629"/>
      <c r="AC1" s="629"/>
      <c r="AD1" s="629"/>
      <c r="AE1" s="638"/>
      <c r="AF1" s="638"/>
      <c r="AG1" s="638"/>
      <c r="AH1" s="619"/>
      <c r="AI1" s="631" t="s">
        <v>3742</v>
      </c>
      <c r="AJ1" s="364" t="s">
        <v>3738</v>
      </c>
      <c r="AK1" s="364" t="s">
        <v>3739</v>
      </c>
      <c r="AL1" s="364" t="s">
        <v>3740</v>
      </c>
      <c r="AM1" s="364" t="s">
        <v>3741</v>
      </c>
      <c r="AN1" s="364" t="s">
        <v>3743</v>
      </c>
    </row>
    <row r="2" spans="1:40" s="623" customFormat="1" ht="18" customHeight="1" x14ac:dyDescent="0.45">
      <c r="A2" s="620" t="s">
        <v>2184</v>
      </c>
      <c r="B2" s="620" t="s">
        <v>323</v>
      </c>
      <c r="C2" s="620" t="s">
        <v>1759</v>
      </c>
      <c r="D2" s="621" t="s">
        <v>5938</v>
      </c>
      <c r="E2" s="621" t="s">
        <v>5939</v>
      </c>
      <c r="F2" s="621" t="s">
        <v>5940</v>
      </c>
      <c r="G2" s="621" t="s">
        <v>320</v>
      </c>
      <c r="H2" s="621" t="s">
        <v>319</v>
      </c>
      <c r="I2" s="621" t="s">
        <v>318</v>
      </c>
      <c r="J2" s="256" t="s">
        <v>317</v>
      </c>
      <c r="K2" s="254" t="s">
        <v>322</v>
      </c>
      <c r="L2" s="254" t="s">
        <v>321</v>
      </c>
      <c r="M2" s="634" t="s">
        <v>316</v>
      </c>
      <c r="N2" s="634" t="s">
        <v>315</v>
      </c>
      <c r="O2" s="635" t="s">
        <v>314</v>
      </c>
      <c r="P2" s="636" t="s">
        <v>313</v>
      </c>
      <c r="Q2" s="636" t="s">
        <v>312</v>
      </c>
      <c r="R2" s="635" t="s">
        <v>311</v>
      </c>
      <c r="S2" s="635" t="s">
        <v>3428</v>
      </c>
      <c r="T2" s="626" t="s">
        <v>5941</v>
      </c>
      <c r="U2" s="626" t="s">
        <v>5942</v>
      </c>
      <c r="V2" s="626" t="s">
        <v>5943</v>
      </c>
      <c r="W2" s="627" t="s">
        <v>5944</v>
      </c>
      <c r="X2" s="627" t="s">
        <v>5945</v>
      </c>
      <c r="Y2" s="622" t="s">
        <v>5946</v>
      </c>
      <c r="Z2" s="622" t="s">
        <v>5947</v>
      </c>
      <c r="AA2" s="628" t="s">
        <v>5948</v>
      </c>
      <c r="AB2" s="628" t="s">
        <v>5949</v>
      </c>
      <c r="AC2" s="622" t="s">
        <v>5950</v>
      </c>
      <c r="AD2" s="622" t="s">
        <v>5951</v>
      </c>
      <c r="AE2" s="639" t="s">
        <v>3745</v>
      </c>
      <c r="AF2" s="639" t="s">
        <v>3746</v>
      </c>
      <c r="AG2" s="639" t="s">
        <v>3747</v>
      </c>
      <c r="AJ2" s="362" t="s">
        <v>5849</v>
      </c>
      <c r="AK2" s="630"/>
      <c r="AL2" s="630">
        <v>100</v>
      </c>
      <c r="AM2" s="630">
        <v>100</v>
      </c>
      <c r="AN2" s="630">
        <v>100</v>
      </c>
    </row>
    <row r="3" spans="1:40" ht="16.5" x14ac:dyDescent="0.45">
      <c r="A3" s="9">
        <v>1</v>
      </c>
      <c r="B3" s="9" t="s">
        <v>1456</v>
      </c>
      <c r="C3" s="61" t="s">
        <v>1807</v>
      </c>
      <c r="D3" s="9">
        <v>15</v>
      </c>
      <c r="E3" s="9">
        <v>15</v>
      </c>
      <c r="F3" s="9">
        <v>15</v>
      </c>
      <c r="G3" s="77" t="s">
        <v>24</v>
      </c>
      <c r="H3" s="77" t="s">
        <v>1471</v>
      </c>
      <c r="I3" s="61" t="s">
        <v>124</v>
      </c>
      <c r="J3" s="608">
        <v>40</v>
      </c>
      <c r="K3" s="9">
        <v>1115</v>
      </c>
      <c r="L3" s="9">
        <v>113</v>
      </c>
      <c r="M3" s="7">
        <v>105.10990132966342</v>
      </c>
      <c r="N3" s="7">
        <v>99.577801259681138</v>
      </c>
      <c r="O3" s="7">
        <v>113.01290142963811</v>
      </c>
      <c r="P3" s="391">
        <v>1118.4660101842089</v>
      </c>
      <c r="Q3" s="391">
        <v>1121.2175766645039</v>
      </c>
      <c r="R3" s="7">
        <v>10.233283656193581</v>
      </c>
      <c r="S3" s="7">
        <v>80.848769445848205</v>
      </c>
      <c r="T3" s="250">
        <v>5.0992861518568731</v>
      </c>
      <c r="U3" s="250">
        <v>2.5496430759284365</v>
      </c>
      <c r="V3" s="250">
        <v>4</v>
      </c>
      <c r="W3" s="8">
        <v>74.787150733423715</v>
      </c>
      <c r="X3" s="8">
        <v>1.4957430146684743</v>
      </c>
      <c r="Y3" s="8">
        <v>7.900569569076235</v>
      </c>
      <c r="Z3" s="8">
        <v>13.5</v>
      </c>
      <c r="AA3" s="8">
        <v>66.588578429709969</v>
      </c>
      <c r="AB3" s="8">
        <v>1.3317715685941993</v>
      </c>
      <c r="AC3" s="8">
        <v>7.2932679169492909</v>
      </c>
      <c r="AD3" s="8">
        <v>13.5</v>
      </c>
      <c r="AE3" s="637"/>
      <c r="AF3" s="637" t="s">
        <v>12</v>
      </c>
      <c r="AG3" s="637" t="s">
        <v>3748</v>
      </c>
      <c r="AH3" s="1"/>
      <c r="AI3" s="1"/>
      <c r="AJ3" s="1"/>
      <c r="AK3" s="1"/>
    </row>
    <row r="4" spans="1:40" ht="16.5" x14ac:dyDescent="0.45">
      <c r="A4" s="9">
        <v>2</v>
      </c>
      <c r="B4" s="9" t="s">
        <v>1455</v>
      </c>
      <c r="C4" s="61" t="s">
        <v>1807</v>
      </c>
      <c r="D4" s="9">
        <v>0</v>
      </c>
      <c r="E4" s="9">
        <v>13</v>
      </c>
      <c r="F4" s="9">
        <v>14</v>
      </c>
      <c r="G4" s="77" t="s">
        <v>24</v>
      </c>
      <c r="H4" s="77" t="s">
        <v>9</v>
      </c>
      <c r="I4" s="61" t="s">
        <v>124</v>
      </c>
      <c r="J4" s="608">
        <v>38.5</v>
      </c>
      <c r="K4" s="9">
        <v>1498</v>
      </c>
      <c r="L4" s="9">
        <v>132</v>
      </c>
      <c r="M4" s="7">
        <v>118.05030152427834</v>
      </c>
      <c r="N4" s="7">
        <v>121.95925190587695</v>
      </c>
      <c r="O4" s="7">
        <v>132.12252289803337</v>
      </c>
      <c r="P4" s="391">
        <v>1535.2265542983464</v>
      </c>
      <c r="Q4" s="391">
        <v>1565.2370815561853</v>
      </c>
      <c r="R4" s="7">
        <v>14.348668389006964</v>
      </c>
      <c r="S4" s="7">
        <v>133.34591308371216</v>
      </c>
      <c r="T4" s="594">
        <v>5.6039617594468556</v>
      </c>
      <c r="U4" s="250">
        <v>2.8019808797234278</v>
      </c>
      <c r="V4" s="250">
        <v>4</v>
      </c>
      <c r="W4" s="8">
        <v>139.11885278340566</v>
      </c>
      <c r="X4" s="8">
        <v>1.7389856597925708</v>
      </c>
      <c r="Y4" s="8">
        <v>9.2932604941844854</v>
      </c>
      <c r="Z4" s="8">
        <v>21</v>
      </c>
      <c r="AA4" s="8">
        <v>74.66338815114969</v>
      </c>
      <c r="AB4" s="8">
        <v>1.4932677630229938</v>
      </c>
      <c r="AC4" s="8">
        <v>8.1250480850142619</v>
      </c>
      <c r="AD4" s="8">
        <v>13.5</v>
      </c>
      <c r="AE4" s="637"/>
      <c r="AF4" s="637" t="s">
        <v>12</v>
      </c>
      <c r="AG4" s="637" t="s">
        <v>3748</v>
      </c>
      <c r="AH4" s="1"/>
      <c r="AI4" s="1"/>
      <c r="AJ4" s="1"/>
      <c r="AK4" s="1"/>
    </row>
    <row r="5" spans="1:40" ht="16.5" x14ac:dyDescent="0.45">
      <c r="A5" s="9">
        <v>3</v>
      </c>
      <c r="B5" s="9" t="s">
        <v>1454</v>
      </c>
      <c r="C5" s="61" t="s">
        <v>1807</v>
      </c>
      <c r="D5" s="9">
        <v>0</v>
      </c>
      <c r="E5" s="9">
        <v>14</v>
      </c>
      <c r="F5" s="9">
        <v>11</v>
      </c>
      <c r="G5" s="77" t="s">
        <v>24</v>
      </c>
      <c r="H5" s="77" t="s">
        <v>1551</v>
      </c>
      <c r="I5" s="52" t="s">
        <v>124</v>
      </c>
      <c r="J5" s="608">
        <v>21</v>
      </c>
      <c r="K5" s="9">
        <v>1498</v>
      </c>
      <c r="L5" s="9">
        <v>123</v>
      </c>
      <c r="M5" s="7">
        <v>121.20714924977236</v>
      </c>
      <c r="N5" s="7">
        <v>124.26793584698883</v>
      </c>
      <c r="O5" s="7">
        <v>123.04362120810225</v>
      </c>
      <c r="P5" s="391">
        <v>1508.7974810268802</v>
      </c>
      <c r="Q5" s="391">
        <v>1516.861210613612</v>
      </c>
      <c r="R5" s="7">
        <v>13.595474549991868</v>
      </c>
      <c r="S5" s="7">
        <v>141.78847460003905</v>
      </c>
      <c r="T5" s="594">
        <v>5.7270788207411218</v>
      </c>
      <c r="U5" s="250">
        <v>2.8635394103705609</v>
      </c>
      <c r="V5" s="250">
        <v>4</v>
      </c>
      <c r="W5" s="8">
        <v>95.541576414822444</v>
      </c>
      <c r="X5" s="8">
        <v>2.1231461425516098</v>
      </c>
      <c r="Y5" s="8">
        <v>10.429093451550306</v>
      </c>
      <c r="Z5" s="8">
        <v>12.25</v>
      </c>
      <c r="AA5" s="8">
        <v>76.63326113185795</v>
      </c>
      <c r="AB5" s="8">
        <v>1.5326652226371591</v>
      </c>
      <c r="AC5" s="8">
        <v>8.3279632415918492</v>
      </c>
      <c r="AD5" s="8">
        <v>13.5</v>
      </c>
      <c r="AE5" s="637"/>
      <c r="AF5" s="637" t="s">
        <v>12</v>
      </c>
      <c r="AG5" s="637" t="s">
        <v>3748</v>
      </c>
      <c r="AH5" s="1"/>
      <c r="AI5" s="1"/>
      <c r="AJ5" s="1"/>
      <c r="AK5" s="1"/>
    </row>
    <row r="6" spans="1:40" ht="16.5" x14ac:dyDescent="0.45">
      <c r="A6" s="9">
        <v>5</v>
      </c>
      <c r="B6" s="9" t="s">
        <v>1452</v>
      </c>
      <c r="C6" s="73" t="s">
        <v>1802</v>
      </c>
      <c r="D6" s="9">
        <v>0</v>
      </c>
      <c r="E6" s="9">
        <v>13</v>
      </c>
      <c r="F6" s="9">
        <v>15</v>
      </c>
      <c r="G6" s="73" t="s">
        <v>1498</v>
      </c>
      <c r="H6" s="73" t="s">
        <v>76</v>
      </c>
      <c r="I6" s="62" t="s">
        <v>52</v>
      </c>
      <c r="J6" s="608">
        <v>40</v>
      </c>
      <c r="K6" s="9">
        <v>1499</v>
      </c>
      <c r="L6" s="9">
        <v>131</v>
      </c>
      <c r="M6" s="7">
        <v>124.86740157960016</v>
      </c>
      <c r="N6" s="7">
        <v>109.85170138964823</v>
      </c>
      <c r="O6" s="7">
        <v>131.1898016595799</v>
      </c>
      <c r="P6" s="391">
        <v>1479.4624891336732</v>
      </c>
      <c r="Q6" s="391">
        <v>1464.0136308452452</v>
      </c>
      <c r="R6" s="7">
        <v>12.966212390381024</v>
      </c>
      <c r="S6" s="7">
        <v>104.49972321359644</v>
      </c>
      <c r="T6" s="594">
        <v>8.7917258585670499</v>
      </c>
      <c r="U6" s="250">
        <v>4.395862929283525</v>
      </c>
      <c r="V6" s="250">
        <v>2.5</v>
      </c>
      <c r="W6" s="8">
        <v>88.656915908879313</v>
      </c>
      <c r="X6" s="8">
        <v>1.6119439256159875</v>
      </c>
      <c r="Y6" s="8">
        <v>8.0593869718746465</v>
      </c>
      <c r="Z6" s="8">
        <v>23</v>
      </c>
      <c r="AA6" s="8">
        <v>106.51295433476213</v>
      </c>
      <c r="AB6" s="8">
        <v>1.5216136333537447</v>
      </c>
      <c r="AC6" s="8">
        <v>7.9171419432655457</v>
      </c>
      <c r="AD6" s="8">
        <v>29</v>
      </c>
      <c r="AE6" s="637"/>
      <c r="AF6" s="637" t="s">
        <v>22</v>
      </c>
      <c r="AG6" s="637" t="s">
        <v>3749</v>
      </c>
      <c r="AH6" s="1"/>
      <c r="AI6" s="1"/>
      <c r="AJ6" s="1"/>
      <c r="AK6" s="1"/>
    </row>
    <row r="7" spans="1:40" ht="16.5" x14ac:dyDescent="0.45">
      <c r="A7" s="9">
        <v>6</v>
      </c>
      <c r="B7" s="9" t="s">
        <v>227</v>
      </c>
      <c r="C7" s="243" t="s">
        <v>1808</v>
      </c>
      <c r="D7" s="9">
        <v>0</v>
      </c>
      <c r="E7" s="9">
        <v>15</v>
      </c>
      <c r="F7" s="9">
        <v>13</v>
      </c>
      <c r="G7" s="73" t="s">
        <v>36</v>
      </c>
      <c r="H7" s="73" t="s">
        <v>48</v>
      </c>
      <c r="I7" s="64" t="s">
        <v>261</v>
      </c>
      <c r="J7" s="608">
        <v>19.5</v>
      </c>
      <c r="K7" s="9">
        <v>1500</v>
      </c>
      <c r="L7" s="9">
        <v>117</v>
      </c>
      <c r="M7" s="7">
        <v>131.54500391163339</v>
      </c>
      <c r="N7" s="7">
        <v>110.89892706451604</v>
      </c>
      <c r="O7" s="7">
        <v>117.38769407361006</v>
      </c>
      <c r="P7" s="391">
        <v>1431.362108100014</v>
      </c>
      <c r="Q7" s="391">
        <v>1378.0649155484264</v>
      </c>
      <c r="R7" s="7">
        <v>11.679887477103339</v>
      </c>
      <c r="S7" s="7">
        <v>127.26149103392876</v>
      </c>
      <c r="T7" s="594">
        <v>10.234459274596665</v>
      </c>
      <c r="U7" s="250">
        <v>3.4114864248655548</v>
      </c>
      <c r="V7" s="250">
        <v>3.3333333333333002</v>
      </c>
      <c r="W7" s="8">
        <v>134.38663396639626</v>
      </c>
      <c r="X7" s="8">
        <v>2.4433933448435683</v>
      </c>
      <c r="Y7" s="8">
        <v>10.895780570095882</v>
      </c>
      <c r="Z7" s="8">
        <v>17.5</v>
      </c>
      <c r="AA7" s="8">
        <v>43.752126271280851</v>
      </c>
      <c r="AB7" s="8">
        <v>1.2500607506080244</v>
      </c>
      <c r="AC7" s="8">
        <v>6.919368150640798</v>
      </c>
      <c r="AD7" s="8">
        <v>11.5</v>
      </c>
      <c r="AE7" s="637"/>
      <c r="AF7" s="637" t="s">
        <v>22</v>
      </c>
      <c r="AG7" s="637" t="s">
        <v>3750</v>
      </c>
      <c r="AH7" s="1"/>
      <c r="AI7" s="1"/>
      <c r="AJ7" s="1"/>
      <c r="AK7" s="1"/>
    </row>
    <row r="8" spans="1:40" ht="16.5" x14ac:dyDescent="0.45">
      <c r="A8" s="9">
        <v>8</v>
      </c>
      <c r="B8" s="9" t="s">
        <v>1448</v>
      </c>
      <c r="C8" s="244" t="s">
        <v>1805</v>
      </c>
      <c r="D8" s="9">
        <v>15</v>
      </c>
      <c r="E8" s="9">
        <v>15</v>
      </c>
      <c r="F8" s="9">
        <v>15</v>
      </c>
      <c r="G8" s="244" t="s">
        <v>121</v>
      </c>
      <c r="H8" s="244" t="s">
        <v>197</v>
      </c>
      <c r="I8" s="62" t="s">
        <v>52</v>
      </c>
      <c r="J8" s="608">
        <v>40</v>
      </c>
      <c r="K8" s="9">
        <v>1488</v>
      </c>
      <c r="L8" s="9">
        <v>132</v>
      </c>
      <c r="M8" s="7">
        <v>111.43230140964317</v>
      </c>
      <c r="N8" s="7">
        <v>134.35100169956979</v>
      </c>
      <c r="O8" s="7">
        <v>132.77040167957483</v>
      </c>
      <c r="P8" s="391">
        <v>1580.8919404073217</v>
      </c>
      <c r="Q8" s="391">
        <v>1659.1214662860173</v>
      </c>
      <c r="R8" s="7">
        <v>15.633901850284705</v>
      </c>
      <c r="S8" s="7">
        <v>122.77438413645146</v>
      </c>
      <c r="T8" s="594">
        <v>3.6075158529856504</v>
      </c>
      <c r="U8" s="250">
        <v>3.6075158529856504</v>
      </c>
      <c r="V8" s="250">
        <v>3</v>
      </c>
      <c r="W8" s="8">
        <v>113.99235362937819</v>
      </c>
      <c r="X8" s="8">
        <v>1.5198980483917091</v>
      </c>
      <c r="Y8" s="8">
        <v>7.8530865366930556</v>
      </c>
      <c r="Z8" s="8">
        <v>26</v>
      </c>
      <c r="AA8" s="8">
        <v>95.160294691148479</v>
      </c>
      <c r="AB8" s="8">
        <v>1.3594327813021212</v>
      </c>
      <c r="AC8" s="8">
        <v>7.3699588189375476</v>
      </c>
      <c r="AD8" s="8">
        <v>24.333333333333332</v>
      </c>
      <c r="AE8" s="637"/>
      <c r="AF8" s="637" t="s">
        <v>111</v>
      </c>
      <c r="AG8" s="637" t="s">
        <v>3751</v>
      </c>
      <c r="AH8" s="1"/>
      <c r="AI8" s="1"/>
      <c r="AJ8" s="1"/>
      <c r="AK8" s="1"/>
    </row>
    <row r="9" spans="1:40" ht="16.5" x14ac:dyDescent="0.45">
      <c r="A9" s="9">
        <v>9</v>
      </c>
      <c r="B9" s="9" t="s">
        <v>234</v>
      </c>
      <c r="C9" s="244" t="s">
        <v>1805</v>
      </c>
      <c r="D9" s="9">
        <v>1</v>
      </c>
      <c r="E9" s="9">
        <v>15</v>
      </c>
      <c r="F9" s="9">
        <v>15</v>
      </c>
      <c r="G9" s="244" t="s">
        <v>121</v>
      </c>
      <c r="H9" s="244" t="s">
        <v>1550</v>
      </c>
      <c r="I9" s="13" t="s">
        <v>52</v>
      </c>
      <c r="J9" s="608">
        <v>23</v>
      </c>
      <c r="K9" s="9">
        <v>1498</v>
      </c>
      <c r="L9" s="9">
        <v>130</v>
      </c>
      <c r="M9" s="7">
        <v>110.19230807337797</v>
      </c>
      <c r="N9" s="7">
        <v>142.22495576912738</v>
      </c>
      <c r="O9" s="7">
        <v>130.05254964474261</v>
      </c>
      <c r="P9" s="391">
        <v>1607.5480836002553</v>
      </c>
      <c r="Q9" s="391">
        <v>1700.3418907109208</v>
      </c>
      <c r="R9" s="7">
        <v>16.187042803259942</v>
      </c>
      <c r="S9" s="7">
        <v>132.66599167548227</v>
      </c>
      <c r="T9" s="594">
        <v>3.5785000089170445</v>
      </c>
      <c r="U9" s="250">
        <v>3.5785000089170445</v>
      </c>
      <c r="V9" s="250">
        <v>3</v>
      </c>
      <c r="W9" s="8">
        <v>69.760000237787864</v>
      </c>
      <c r="X9" s="8">
        <v>1.7440000059446965</v>
      </c>
      <c r="Y9" s="8">
        <v>8.1958139783731472</v>
      </c>
      <c r="Z9" s="8">
        <v>14.333333333333334</v>
      </c>
      <c r="AA9" s="8">
        <v>94.112500322004394</v>
      </c>
      <c r="AB9" s="8">
        <v>1.3444642903143484</v>
      </c>
      <c r="AC9" s="8">
        <v>7.2990753642494015</v>
      </c>
      <c r="AD9" s="8">
        <v>24.333333333333332</v>
      </c>
      <c r="AE9" s="637"/>
      <c r="AF9" s="637" t="s">
        <v>111</v>
      </c>
      <c r="AG9" s="637" t="s">
        <v>3751</v>
      </c>
      <c r="AH9" s="1"/>
      <c r="AI9" s="1"/>
      <c r="AJ9" s="1"/>
      <c r="AK9" s="1"/>
    </row>
    <row r="10" spans="1:40" ht="16.5" x14ac:dyDescent="0.45">
      <c r="A10" s="9">
        <v>12</v>
      </c>
      <c r="B10" s="9" t="s">
        <v>1445</v>
      </c>
      <c r="C10" s="243" t="s">
        <v>1809</v>
      </c>
      <c r="D10" s="9">
        <v>0</v>
      </c>
      <c r="E10" s="9">
        <v>13</v>
      </c>
      <c r="F10" s="9">
        <v>15</v>
      </c>
      <c r="G10" s="245" t="s">
        <v>38</v>
      </c>
      <c r="H10" s="245" t="s">
        <v>126</v>
      </c>
      <c r="I10" s="55" t="s">
        <v>82</v>
      </c>
      <c r="J10" s="608">
        <v>33</v>
      </c>
      <c r="K10" s="9">
        <v>1499</v>
      </c>
      <c r="L10" s="9">
        <v>127</v>
      </c>
      <c r="M10" s="7">
        <v>125.21009787193539</v>
      </c>
      <c r="N10" s="7">
        <v>112.46415976521142</v>
      </c>
      <c r="O10" s="7">
        <v>127.45938106723962</v>
      </c>
      <c r="P10" s="391">
        <v>1476.896978956943</v>
      </c>
      <c r="Q10" s="391">
        <v>1459.3669295104178</v>
      </c>
      <c r="R10" s="7">
        <v>12.839018825735748</v>
      </c>
      <c r="S10" s="7">
        <v>102.4039007489497</v>
      </c>
      <c r="T10" s="594">
        <v>3.929916290203288</v>
      </c>
      <c r="U10" s="250">
        <v>3.929916290203288</v>
      </c>
      <c r="V10" s="250">
        <v>3</v>
      </c>
      <c r="W10" s="8">
        <v>88.897488706098642</v>
      </c>
      <c r="X10" s="8">
        <v>1.4816248117683106</v>
      </c>
      <c r="Y10" s="8">
        <v>7.9759911671506858</v>
      </c>
      <c r="Z10" s="8">
        <v>21</v>
      </c>
      <c r="AA10" s="8">
        <v>74.247907255082211</v>
      </c>
      <c r="AB10" s="8">
        <v>1.3499619500924038</v>
      </c>
      <c r="AC10" s="8">
        <v>7.5670537539039229</v>
      </c>
      <c r="AD10" s="8">
        <v>19.333333333333332</v>
      </c>
      <c r="AE10" s="637"/>
      <c r="AF10" s="637" t="s">
        <v>29</v>
      </c>
      <c r="AG10" s="637" t="s">
        <v>3752</v>
      </c>
      <c r="AH10" s="1"/>
      <c r="AI10" s="1"/>
      <c r="AJ10" s="1"/>
      <c r="AK10" s="1"/>
    </row>
    <row r="11" spans="1:40" ht="16.5" x14ac:dyDescent="0.45">
      <c r="A11" s="9">
        <v>15</v>
      </c>
      <c r="B11" s="9" t="s">
        <v>166</v>
      </c>
      <c r="C11" s="61" t="s">
        <v>1810</v>
      </c>
      <c r="D11" s="9">
        <v>0</v>
      </c>
      <c r="E11" s="9">
        <v>13</v>
      </c>
      <c r="F11" s="9">
        <v>14</v>
      </c>
      <c r="G11" s="61" t="s">
        <v>171</v>
      </c>
      <c r="H11" s="61" t="s">
        <v>124</v>
      </c>
      <c r="I11" s="62" t="s">
        <v>52</v>
      </c>
      <c r="J11" s="608">
        <v>32.5</v>
      </c>
      <c r="K11" s="9">
        <v>1499</v>
      </c>
      <c r="L11" s="9">
        <v>132</v>
      </c>
      <c r="M11" s="7">
        <v>126.2060265655451</v>
      </c>
      <c r="N11" s="7">
        <v>106.78971478623046</v>
      </c>
      <c r="O11" s="7">
        <v>132.18027634379575</v>
      </c>
      <c r="P11" s="391">
        <v>1469.5491544844394</v>
      </c>
      <c r="Q11" s="391">
        <v>1446.0686241343024</v>
      </c>
      <c r="R11" s="7">
        <v>12.736152282102678</v>
      </c>
      <c r="S11" s="7">
        <v>107.55383340461402</v>
      </c>
      <c r="T11" s="594">
        <v>6.9064420432675107</v>
      </c>
      <c r="U11" s="250">
        <v>3.4532210216337553</v>
      </c>
      <c r="V11" s="250">
        <v>3.5</v>
      </c>
      <c r="W11" s="8">
        <v>79.752560576900152</v>
      </c>
      <c r="X11" s="8">
        <v>1.5950512115380031</v>
      </c>
      <c r="Y11" s="8">
        <v>8.4447666000156687</v>
      </c>
      <c r="Z11" s="8">
        <v>15.285714285714286</v>
      </c>
      <c r="AA11" s="8">
        <v>107.64409244788561</v>
      </c>
      <c r="AB11" s="8">
        <v>1.5377727492555087</v>
      </c>
      <c r="AC11" s="8">
        <v>8.4146910895505105</v>
      </c>
      <c r="AD11" s="8">
        <v>21</v>
      </c>
      <c r="AE11" s="637"/>
      <c r="AF11" s="637" t="s">
        <v>32</v>
      </c>
      <c r="AG11" s="637" t="s">
        <v>3753</v>
      </c>
      <c r="AH11" s="1"/>
      <c r="AI11" s="1"/>
      <c r="AJ11" s="1"/>
      <c r="AK11" s="1"/>
    </row>
    <row r="12" spans="1:40" ht="16.5" x14ac:dyDescent="0.45">
      <c r="A12" s="9">
        <v>17</v>
      </c>
      <c r="B12" s="9" t="s">
        <v>1440</v>
      </c>
      <c r="C12" s="62" t="s">
        <v>1811</v>
      </c>
      <c r="D12" s="9">
        <v>15</v>
      </c>
      <c r="E12" s="9">
        <v>15</v>
      </c>
      <c r="F12" s="9">
        <v>15</v>
      </c>
      <c r="G12" s="243" t="s">
        <v>1491</v>
      </c>
      <c r="H12" s="243" t="s">
        <v>203</v>
      </c>
      <c r="I12" s="76" t="s">
        <v>1500</v>
      </c>
      <c r="J12" s="608">
        <v>40</v>
      </c>
      <c r="K12" s="9">
        <v>1194</v>
      </c>
      <c r="L12" s="9">
        <v>138</v>
      </c>
      <c r="M12" s="7">
        <v>104.31960131966595</v>
      </c>
      <c r="N12" s="7">
        <v>94.836001199696312</v>
      </c>
      <c r="O12" s="7">
        <v>138.30250174955714</v>
      </c>
      <c r="P12" s="391">
        <v>1232.4788032879042</v>
      </c>
      <c r="Q12" s="391">
        <v>1263.5399655599881</v>
      </c>
      <c r="R12" s="7">
        <v>11.953724714219529</v>
      </c>
      <c r="S12" s="7">
        <v>67.575843100568918</v>
      </c>
      <c r="T12" s="594">
        <v>5.0684644514669719</v>
      </c>
      <c r="U12" s="250">
        <v>2.5342322257334859</v>
      </c>
      <c r="V12" s="250">
        <v>3.5</v>
      </c>
      <c r="W12" s="8">
        <v>45.753108966136693</v>
      </c>
      <c r="X12" s="8">
        <v>1.0167357548030376</v>
      </c>
      <c r="Y12" s="8">
        <v>5.6531202379275314</v>
      </c>
      <c r="Z12" s="8">
        <v>13.857142857142858</v>
      </c>
      <c r="AA12" s="8">
        <v>31.513483386002292</v>
      </c>
      <c r="AB12" s="8">
        <v>0.70029963080005098</v>
      </c>
      <c r="AC12" s="8">
        <v>4.625518391938451</v>
      </c>
      <c r="AD12" s="8">
        <v>13.857142857142858</v>
      </c>
      <c r="AE12" s="637"/>
      <c r="AF12" s="637" t="s">
        <v>72</v>
      </c>
      <c r="AG12" s="637" t="s">
        <v>3867</v>
      </c>
      <c r="AH12" s="1"/>
      <c r="AI12" s="1"/>
      <c r="AJ12" s="1"/>
      <c r="AK12" s="1"/>
    </row>
    <row r="13" spans="1:40" ht="16.5" x14ac:dyDescent="0.45">
      <c r="A13" s="9">
        <v>18</v>
      </c>
      <c r="B13" s="9" t="s">
        <v>1438</v>
      </c>
      <c r="C13" s="62" t="s">
        <v>1811</v>
      </c>
      <c r="D13" s="9">
        <v>0</v>
      </c>
      <c r="E13" s="9">
        <v>14</v>
      </c>
      <c r="F13" s="9">
        <v>14</v>
      </c>
      <c r="G13" s="243" t="s">
        <v>1491</v>
      </c>
      <c r="H13" s="243" t="s">
        <v>1516</v>
      </c>
      <c r="I13" s="243" t="s">
        <v>1503</v>
      </c>
      <c r="J13" s="608">
        <v>27</v>
      </c>
      <c r="K13" s="9">
        <v>1498</v>
      </c>
      <c r="L13" s="9">
        <v>145</v>
      </c>
      <c r="M13" s="7">
        <v>115.22785160939478</v>
      </c>
      <c r="N13" s="7">
        <v>116.61613897818268</v>
      </c>
      <c r="O13" s="7">
        <v>145.07603003833438</v>
      </c>
      <c r="P13" s="391">
        <v>1560.5386301853121</v>
      </c>
      <c r="Q13" s="391">
        <v>1611.782524647029</v>
      </c>
      <c r="R13" s="7">
        <v>15.143377891089997</v>
      </c>
      <c r="S13" s="7">
        <v>116.74340406806405</v>
      </c>
      <c r="T13" s="594">
        <v>5.4938862127663963</v>
      </c>
      <c r="U13" s="250">
        <v>2.7469431063831982</v>
      </c>
      <c r="V13" s="250">
        <v>3.5</v>
      </c>
      <c r="W13" s="8">
        <v>99.865496680860716</v>
      </c>
      <c r="X13" s="8">
        <v>1.5363922566286263</v>
      </c>
      <c r="Y13" s="8">
        <v>7.7092049678528518</v>
      </c>
      <c r="Z13" s="8">
        <v>19.571428571428573</v>
      </c>
      <c r="AA13" s="8">
        <v>81.889951829795137</v>
      </c>
      <c r="AB13" s="8">
        <v>1.4889082150871844</v>
      </c>
      <c r="AC13" s="8">
        <v>7.481994910348015</v>
      </c>
      <c r="AD13" s="8">
        <v>16.714285714285715</v>
      </c>
      <c r="AE13" s="637"/>
      <c r="AF13" s="637" t="s">
        <v>72</v>
      </c>
      <c r="AG13" s="637" t="s">
        <v>3754</v>
      </c>
      <c r="AH13" s="1"/>
      <c r="AI13" s="1"/>
      <c r="AJ13" s="1"/>
      <c r="AK13" s="1"/>
    </row>
    <row r="14" spans="1:40" ht="16.5" x14ac:dyDescent="0.45">
      <c r="A14" s="9">
        <v>20</v>
      </c>
      <c r="B14" s="9" t="s">
        <v>1433</v>
      </c>
      <c r="C14" s="62" t="s">
        <v>1790</v>
      </c>
      <c r="D14" s="9">
        <v>0</v>
      </c>
      <c r="E14" s="9">
        <v>14</v>
      </c>
      <c r="F14" s="9">
        <v>15</v>
      </c>
      <c r="G14" s="62" t="s">
        <v>290</v>
      </c>
      <c r="H14" s="62" t="s">
        <v>112</v>
      </c>
      <c r="I14" s="78" t="s">
        <v>1476</v>
      </c>
      <c r="J14" s="608">
        <v>36.5</v>
      </c>
      <c r="K14" s="9">
        <v>1499</v>
      </c>
      <c r="L14" s="9">
        <v>124</v>
      </c>
      <c r="M14" s="7">
        <v>124.01786006269627</v>
      </c>
      <c r="N14" s="7">
        <v>117.85548192293496</v>
      </c>
      <c r="O14" s="7">
        <v>124.01786006269627</v>
      </c>
      <c r="P14" s="391">
        <v>1486.6617570957567</v>
      </c>
      <c r="Q14" s="391">
        <v>1476.5933575316942</v>
      </c>
      <c r="R14" s="7">
        <v>13.073317611060775</v>
      </c>
      <c r="S14" s="7">
        <v>116.61414944668704</v>
      </c>
      <c r="T14" s="594">
        <v>5.8366965424451545</v>
      </c>
      <c r="U14" s="250">
        <v>2.9183482712225772</v>
      </c>
      <c r="V14" s="250">
        <v>3.5</v>
      </c>
      <c r="W14" s="8">
        <v>146.10089627335464</v>
      </c>
      <c r="X14" s="8">
        <v>1.826261203416933</v>
      </c>
      <c r="Y14" s="8">
        <v>8.9200119599346994</v>
      </c>
      <c r="Z14" s="8">
        <v>23.857142857142858</v>
      </c>
      <c r="AA14" s="8">
        <v>81.611609040752583</v>
      </c>
      <c r="AB14" s="8">
        <v>1.0201451130094072</v>
      </c>
      <c r="AC14" s="8">
        <v>6.216868183717847</v>
      </c>
      <c r="AD14" s="8">
        <v>23.857142857142858</v>
      </c>
      <c r="AE14" s="637"/>
      <c r="AF14" s="637" t="s">
        <v>68</v>
      </c>
      <c r="AG14" s="637" t="s">
        <v>3755</v>
      </c>
      <c r="AH14" s="1"/>
      <c r="AI14" s="1"/>
      <c r="AJ14" s="1"/>
      <c r="AK14" s="1"/>
    </row>
    <row r="15" spans="1:40" ht="16.5" x14ac:dyDescent="0.45">
      <c r="A15" s="9">
        <v>20</v>
      </c>
      <c r="B15" s="9" t="s">
        <v>1432</v>
      </c>
      <c r="C15" s="62" t="s">
        <v>1812</v>
      </c>
      <c r="D15" s="9">
        <v>0</v>
      </c>
      <c r="E15" s="9">
        <v>13</v>
      </c>
      <c r="F15" s="9">
        <v>14</v>
      </c>
      <c r="G15" s="62" t="s">
        <v>290</v>
      </c>
      <c r="H15" s="62" t="s">
        <v>112</v>
      </c>
      <c r="I15" s="74" t="s">
        <v>91</v>
      </c>
      <c r="J15" s="608">
        <v>39</v>
      </c>
      <c r="K15" s="9">
        <v>1499</v>
      </c>
      <c r="L15" s="9">
        <v>153</v>
      </c>
      <c r="M15" s="7">
        <v>105.9259917699426</v>
      </c>
      <c r="N15" s="7">
        <v>131.03437500429936</v>
      </c>
      <c r="O15" s="7">
        <v>153.00421033436155</v>
      </c>
      <c r="P15" s="391">
        <v>1652.1929888063155</v>
      </c>
      <c r="Q15" s="391">
        <v>1785.1384908533116</v>
      </c>
      <c r="R15" s="7">
        <v>17.725596868425502</v>
      </c>
      <c r="S15" s="7">
        <v>136.39400645663142</v>
      </c>
      <c r="T15" s="594">
        <v>5.1311136790277612</v>
      </c>
      <c r="U15" s="250">
        <v>2.5655568395138806</v>
      </c>
      <c r="V15" s="250">
        <v>3.5</v>
      </c>
      <c r="W15" s="8">
        <v>124.93341037083285</v>
      </c>
      <c r="X15" s="8">
        <v>1.5616676296354106</v>
      </c>
      <c r="Y15" s="8">
        <v>7.6947483048985079</v>
      </c>
      <c r="Z15" s="8">
        <v>23.857142857142858</v>
      </c>
      <c r="AA15" s="8">
        <v>58.83559150638866</v>
      </c>
      <c r="AB15" s="8">
        <v>1.3074575890308591</v>
      </c>
      <c r="AC15" s="8">
        <v>6.6262809907316482</v>
      </c>
      <c r="AD15" s="8">
        <v>13.857142857142858</v>
      </c>
      <c r="AE15" s="637"/>
      <c r="AF15" s="637" t="s">
        <v>68</v>
      </c>
      <c r="AG15" s="637" t="s">
        <v>3756</v>
      </c>
      <c r="AH15" s="1"/>
      <c r="AI15" s="1"/>
      <c r="AJ15" s="1"/>
      <c r="AK15" s="1"/>
    </row>
    <row r="16" spans="1:40" ht="16.5" x14ac:dyDescent="0.45">
      <c r="A16" s="9">
        <v>22</v>
      </c>
      <c r="B16" s="9" t="s">
        <v>1428</v>
      </c>
      <c r="C16" s="62" t="s">
        <v>1811</v>
      </c>
      <c r="D16" s="9">
        <v>0</v>
      </c>
      <c r="E16" s="9">
        <v>15</v>
      </c>
      <c r="F16" s="9">
        <v>14</v>
      </c>
      <c r="G16" s="243" t="s">
        <v>1501</v>
      </c>
      <c r="H16" s="243" t="s">
        <v>228</v>
      </c>
      <c r="I16" s="69" t="s">
        <v>1473</v>
      </c>
      <c r="J16" s="608">
        <v>28.5</v>
      </c>
      <c r="K16" s="9">
        <v>1498</v>
      </c>
      <c r="L16" s="9">
        <v>126</v>
      </c>
      <c r="M16" s="7">
        <v>129.79677710572528</v>
      </c>
      <c r="N16" s="7">
        <v>105.54902753652385</v>
      </c>
      <c r="O16" s="7">
        <v>126.23093158084272</v>
      </c>
      <c r="P16" s="391">
        <v>1440.7521899622702</v>
      </c>
      <c r="Q16" s="391">
        <v>1396.3734491839662</v>
      </c>
      <c r="R16" s="7">
        <v>12.029477787372612</v>
      </c>
      <c r="S16" s="7">
        <v>92.224049344577892</v>
      </c>
      <c r="T16" s="594">
        <v>7.0744891685479434</v>
      </c>
      <c r="U16" s="250">
        <v>3.5372445842739717</v>
      </c>
      <c r="V16" s="250">
        <v>2.5</v>
      </c>
      <c r="W16" s="8">
        <v>81.993188913972574</v>
      </c>
      <c r="X16" s="8">
        <v>1.8220708647549462</v>
      </c>
      <c r="Y16" s="8">
        <v>7.6665048121528452</v>
      </c>
      <c r="Z16" s="8">
        <v>19</v>
      </c>
      <c r="AA16" s="8">
        <v>68.494324094977145</v>
      </c>
      <c r="AB16" s="8">
        <v>1.5220960909994921</v>
      </c>
      <c r="AC16" s="8">
        <v>6.9560382427320331</v>
      </c>
      <c r="AD16" s="8">
        <v>19</v>
      </c>
      <c r="AE16" s="637"/>
      <c r="AF16" s="637" t="s">
        <v>72</v>
      </c>
      <c r="AG16" s="637" t="s">
        <v>3757</v>
      </c>
      <c r="AH16" s="1"/>
      <c r="AI16" s="1"/>
      <c r="AJ16" s="1"/>
      <c r="AK16" s="1"/>
    </row>
    <row r="17" spans="1:37" ht="16.5" x14ac:dyDescent="0.45">
      <c r="A17" s="9">
        <v>24</v>
      </c>
      <c r="B17" s="9" t="s">
        <v>193</v>
      </c>
      <c r="C17" s="61" t="s">
        <v>1801</v>
      </c>
      <c r="D17" s="9">
        <v>0</v>
      </c>
      <c r="E17" s="9">
        <v>11</v>
      </c>
      <c r="F17" s="9">
        <v>14</v>
      </c>
      <c r="G17" s="76" t="s">
        <v>88</v>
      </c>
      <c r="H17" s="61" t="s">
        <v>250</v>
      </c>
      <c r="I17" s="65" t="s">
        <v>160</v>
      </c>
      <c r="J17" s="608">
        <v>30.5</v>
      </c>
      <c r="K17" s="9">
        <v>1500</v>
      </c>
      <c r="L17" s="9">
        <v>124</v>
      </c>
      <c r="M17" s="7">
        <v>122.70174855819329</v>
      </c>
      <c r="N17" s="7">
        <v>120.49752553020178</v>
      </c>
      <c r="O17" s="7">
        <v>124.17123057685427</v>
      </c>
      <c r="P17" s="391">
        <v>1499.3392502401164</v>
      </c>
      <c r="Q17" s="391">
        <v>1498.0958179103616</v>
      </c>
      <c r="R17" s="7">
        <v>13.334873862104111</v>
      </c>
      <c r="S17" s="7">
        <v>105.97250656606558</v>
      </c>
      <c r="T17" s="594">
        <v>8.1780522906543069</v>
      </c>
      <c r="U17" s="250">
        <v>2.7260174302181022</v>
      </c>
      <c r="V17" s="250">
        <v>3.3333333333333002</v>
      </c>
      <c r="W17" s="8">
        <v>125.419573038008</v>
      </c>
      <c r="X17" s="8">
        <v>1.6722609738401066</v>
      </c>
      <c r="Y17" s="8">
        <v>7.9470197965070337</v>
      </c>
      <c r="Z17" s="8">
        <v>23.5</v>
      </c>
      <c r="AA17" s="8">
        <v>64.804909250260508</v>
      </c>
      <c r="AB17" s="8">
        <v>1.2960981850052102</v>
      </c>
      <c r="AC17" s="8">
        <v>6.6059481689707527</v>
      </c>
      <c r="AD17" s="8">
        <v>16</v>
      </c>
      <c r="AE17" s="637"/>
      <c r="AF17" s="637" t="s">
        <v>90</v>
      </c>
      <c r="AG17" s="637" t="s">
        <v>3758</v>
      </c>
      <c r="AH17" s="1"/>
      <c r="AI17" s="1"/>
      <c r="AJ17" s="1"/>
      <c r="AK17" s="1"/>
    </row>
    <row r="18" spans="1:37" ht="16.5" x14ac:dyDescent="0.45">
      <c r="A18" s="9">
        <v>26</v>
      </c>
      <c r="B18" s="9" t="s">
        <v>7</v>
      </c>
      <c r="C18" s="246" t="s">
        <v>1804</v>
      </c>
      <c r="D18" s="9">
        <v>0</v>
      </c>
      <c r="E18" s="9">
        <v>15</v>
      </c>
      <c r="F18" s="9">
        <v>14</v>
      </c>
      <c r="G18" s="246" t="s">
        <v>1470</v>
      </c>
      <c r="H18" s="246" t="s">
        <v>94</v>
      </c>
      <c r="I18" s="56" t="s">
        <v>106</v>
      </c>
      <c r="J18" s="608">
        <v>26</v>
      </c>
      <c r="K18" s="9">
        <v>1499</v>
      </c>
      <c r="L18" s="9">
        <v>115</v>
      </c>
      <c r="M18" s="7">
        <v>131.46482878640097</v>
      </c>
      <c r="N18" s="7">
        <v>113.07337605462467</v>
      </c>
      <c r="O18" s="7">
        <v>115.11687080259982</v>
      </c>
      <c r="P18" s="391">
        <v>1430.6693618397787</v>
      </c>
      <c r="Q18" s="391">
        <v>1377.6005262360527</v>
      </c>
      <c r="R18" s="7">
        <v>11.682462743268138</v>
      </c>
      <c r="S18" s="7">
        <v>134.43241871542713</v>
      </c>
      <c r="T18" s="594">
        <v>13.305107974407131</v>
      </c>
      <c r="U18" s="250">
        <v>3.3262769936017826</v>
      </c>
      <c r="V18" s="250">
        <v>4</v>
      </c>
      <c r="W18" s="8">
        <v>103.54256645339277</v>
      </c>
      <c r="X18" s="8">
        <v>2.3009459211865058</v>
      </c>
      <c r="Y18" s="8">
        <v>11.507198582156148</v>
      </c>
      <c r="Z18" s="8">
        <v>12.25</v>
      </c>
      <c r="AA18" s="8">
        <v>35.180855484464253</v>
      </c>
      <c r="AB18" s="8">
        <v>1.0051672995561216</v>
      </c>
      <c r="AC18" s="8">
        <v>6.5934132490748567</v>
      </c>
      <c r="AD18" s="8">
        <v>9.75</v>
      </c>
      <c r="AE18" s="637"/>
      <c r="AF18" s="637" t="s">
        <v>8</v>
      </c>
      <c r="AG18" s="637" t="s">
        <v>3759</v>
      </c>
      <c r="AH18" s="1"/>
      <c r="AI18" s="1"/>
      <c r="AJ18" s="1"/>
      <c r="AK18" s="1"/>
    </row>
    <row r="19" spans="1:37" ht="16.5" x14ac:dyDescent="0.45">
      <c r="A19" s="9">
        <v>26</v>
      </c>
      <c r="B19" s="9" t="s">
        <v>1419</v>
      </c>
      <c r="C19" s="246" t="s">
        <v>1813</v>
      </c>
      <c r="D19" s="9">
        <v>1</v>
      </c>
      <c r="E19" s="9">
        <v>15</v>
      </c>
      <c r="F19" s="9">
        <v>15</v>
      </c>
      <c r="G19" s="246" t="s">
        <v>1470</v>
      </c>
      <c r="H19" s="246" t="s">
        <v>94</v>
      </c>
      <c r="I19" s="224" t="s">
        <v>82</v>
      </c>
      <c r="J19" s="608">
        <v>24.5</v>
      </c>
      <c r="K19" s="9">
        <v>1496</v>
      </c>
      <c r="L19" s="9">
        <v>112</v>
      </c>
      <c r="M19" s="7">
        <v>133.56629285308279</v>
      </c>
      <c r="N19" s="7">
        <v>111.74605689193559</v>
      </c>
      <c r="O19" s="7">
        <v>112.40727616348551</v>
      </c>
      <c r="P19" s="391">
        <v>1411.9381382443448</v>
      </c>
      <c r="Q19" s="391">
        <v>1347.410893433474</v>
      </c>
      <c r="R19" s="7">
        <v>11.257569383143158</v>
      </c>
      <c r="S19" s="7">
        <v>131.55782596384753</v>
      </c>
      <c r="T19" s="594">
        <v>13.50180501104855</v>
      </c>
      <c r="U19" s="250">
        <v>3.3754512527621374</v>
      </c>
      <c r="V19" s="250">
        <v>4</v>
      </c>
      <c r="W19" s="8">
        <v>105.18170842540458</v>
      </c>
      <c r="X19" s="8">
        <v>2.3373712983423238</v>
      </c>
      <c r="Y19" s="8">
        <v>11.686166123998257</v>
      </c>
      <c r="Z19" s="8">
        <v>12.25</v>
      </c>
      <c r="AA19" s="8">
        <v>94.763537582864117</v>
      </c>
      <c r="AB19" s="8">
        <v>1.7229734105975294</v>
      </c>
      <c r="AC19" s="8">
        <v>9.571253715819898</v>
      </c>
      <c r="AD19" s="8">
        <v>14.75</v>
      </c>
      <c r="AE19" s="637"/>
      <c r="AF19" s="637" t="s">
        <v>8</v>
      </c>
      <c r="AG19" s="637" t="s">
        <v>3760</v>
      </c>
      <c r="AH19" s="1"/>
      <c r="AI19" s="1"/>
      <c r="AJ19" s="1"/>
      <c r="AK19" s="1"/>
    </row>
    <row r="20" spans="1:37" ht="16.5" x14ac:dyDescent="0.45">
      <c r="A20" s="9">
        <v>27</v>
      </c>
      <c r="B20" s="9" t="s">
        <v>1413</v>
      </c>
      <c r="C20" s="78" t="s">
        <v>1793</v>
      </c>
      <c r="D20" s="9">
        <v>15</v>
      </c>
      <c r="E20" s="9">
        <v>15</v>
      </c>
      <c r="F20" s="9">
        <v>15</v>
      </c>
      <c r="G20" s="78" t="s">
        <v>144</v>
      </c>
      <c r="H20" s="62" t="s">
        <v>52</v>
      </c>
      <c r="I20" s="54" t="s">
        <v>40</v>
      </c>
      <c r="J20" s="608">
        <v>40</v>
      </c>
      <c r="K20" s="9">
        <v>1261</v>
      </c>
      <c r="L20" s="9">
        <v>120</v>
      </c>
      <c r="M20" s="7">
        <v>111.43230140964317</v>
      </c>
      <c r="N20" s="7">
        <v>106.69050134965836</v>
      </c>
      <c r="O20" s="7">
        <v>120.12560151961533</v>
      </c>
      <c r="P20" s="391">
        <v>1268.1821057481081</v>
      </c>
      <c r="Q20" s="391">
        <v>1273.5426832438591</v>
      </c>
      <c r="R20" s="7">
        <v>11.568600386779632</v>
      </c>
      <c r="S20" s="7">
        <v>86.102123813303336</v>
      </c>
      <c r="T20" s="594">
        <v>3.6075158529856504</v>
      </c>
      <c r="U20" s="250">
        <v>1.8037579264928252</v>
      </c>
      <c r="V20" s="250">
        <v>4.5</v>
      </c>
      <c r="W20" s="8">
        <v>95.160294691148479</v>
      </c>
      <c r="X20" s="8">
        <v>1.3594327813021212</v>
      </c>
      <c r="Y20" s="8">
        <v>7.4427433686532334</v>
      </c>
      <c r="Z20" s="8">
        <v>16.555555555555557</v>
      </c>
      <c r="AA20" s="8">
        <v>58.944796733014449</v>
      </c>
      <c r="AB20" s="8">
        <v>1.3098843718447655</v>
      </c>
      <c r="AC20" s="8">
        <v>6.9983978179947908</v>
      </c>
      <c r="AD20" s="8">
        <v>11</v>
      </c>
      <c r="AE20" s="637"/>
      <c r="AF20" s="637" t="s">
        <v>3</v>
      </c>
      <c r="AG20" s="637" t="s">
        <v>3803</v>
      </c>
      <c r="AH20" s="1"/>
      <c r="AI20" s="1"/>
      <c r="AJ20" s="1"/>
      <c r="AK20" s="1"/>
    </row>
    <row r="21" spans="1:37" ht="16.5" x14ac:dyDescent="0.45">
      <c r="A21" s="9">
        <v>27</v>
      </c>
      <c r="B21" s="9" t="s">
        <v>1415</v>
      </c>
      <c r="C21" s="57" t="s">
        <v>1814</v>
      </c>
      <c r="D21" s="9">
        <v>15</v>
      </c>
      <c r="E21" s="9">
        <v>15</v>
      </c>
      <c r="F21" s="9">
        <v>15</v>
      </c>
      <c r="G21" s="247" t="s">
        <v>59</v>
      </c>
      <c r="H21" s="247" t="s">
        <v>132</v>
      </c>
      <c r="I21" s="51" t="s">
        <v>194</v>
      </c>
      <c r="J21" s="608">
        <v>40</v>
      </c>
      <c r="K21" s="9">
        <v>1293</v>
      </c>
      <c r="L21" s="9">
        <v>120</v>
      </c>
      <c r="M21" s="7">
        <v>110.64200139964571</v>
      </c>
      <c r="N21" s="7">
        <v>113.80320143963559</v>
      </c>
      <c r="O21" s="7">
        <v>120.12560151961533</v>
      </c>
      <c r="P21" s="391">
        <v>1317.6701832906303</v>
      </c>
      <c r="Q21" s="391">
        <v>1337.2113469919022</v>
      </c>
      <c r="R21" s="7">
        <v>12.261038714114704</v>
      </c>
      <c r="S21" s="7">
        <v>96.181656005279976</v>
      </c>
      <c r="T21" s="594">
        <v>4.4520304436689466</v>
      </c>
      <c r="U21" s="250">
        <v>2.2260152218344733</v>
      </c>
      <c r="V21" s="250">
        <v>4</v>
      </c>
      <c r="W21" s="8">
        <v>113.19098941924075</v>
      </c>
      <c r="X21" s="8">
        <v>1.5092131922565433</v>
      </c>
      <c r="Y21" s="8">
        <v>7.84449492803226</v>
      </c>
      <c r="Z21" s="8">
        <v>19.75</v>
      </c>
      <c r="AA21" s="8">
        <v>70.040608873378929</v>
      </c>
      <c r="AB21" s="8">
        <v>1.1673434812229821</v>
      </c>
      <c r="AC21" s="8">
        <v>6.4644273250560014</v>
      </c>
      <c r="AD21" s="8">
        <v>16</v>
      </c>
      <c r="AE21" s="637"/>
      <c r="AF21" s="637" t="s">
        <v>62</v>
      </c>
      <c r="AG21" s="637" t="s">
        <v>3762</v>
      </c>
      <c r="AH21" s="1"/>
      <c r="AI21" s="1"/>
      <c r="AJ21" s="1"/>
      <c r="AK21" s="1"/>
    </row>
    <row r="22" spans="1:37" ht="16.5" x14ac:dyDescent="0.45">
      <c r="A22" s="9">
        <v>28</v>
      </c>
      <c r="B22" s="9" t="s">
        <v>212</v>
      </c>
      <c r="C22" s="78" t="s">
        <v>1793</v>
      </c>
      <c r="D22" s="9">
        <v>0</v>
      </c>
      <c r="E22" s="9">
        <v>14</v>
      </c>
      <c r="F22" s="9">
        <v>15</v>
      </c>
      <c r="G22" s="78" t="s">
        <v>144</v>
      </c>
      <c r="H22" s="78" t="s">
        <v>79</v>
      </c>
      <c r="I22" s="62" t="s">
        <v>52</v>
      </c>
      <c r="J22" s="608">
        <v>24</v>
      </c>
      <c r="K22" s="9">
        <v>1500</v>
      </c>
      <c r="L22" s="9">
        <v>128</v>
      </c>
      <c r="M22" s="7">
        <v>119.10728818529363</v>
      </c>
      <c r="N22" s="7">
        <v>123.68833773088184</v>
      </c>
      <c r="O22" s="7">
        <v>128.26938727647007</v>
      </c>
      <c r="P22" s="391">
        <v>1528.481101345091</v>
      </c>
      <c r="Q22" s="391">
        <v>1551.4463188225195</v>
      </c>
      <c r="R22" s="7">
        <v>14.089411358956893</v>
      </c>
      <c r="S22" s="7">
        <v>127.56715032112957</v>
      </c>
      <c r="T22" s="594">
        <v>3.7871105435358707</v>
      </c>
      <c r="U22" s="250">
        <v>1.8935552717679354</v>
      </c>
      <c r="V22" s="250">
        <v>4.5</v>
      </c>
      <c r="W22" s="8">
        <v>112.48442174143484</v>
      </c>
      <c r="X22" s="8">
        <v>1.7305295652528438</v>
      </c>
      <c r="Y22" s="8">
        <v>9.0541149712427718</v>
      </c>
      <c r="Z22" s="8">
        <v>15.444444444444445</v>
      </c>
      <c r="AA22" s="8">
        <v>101.64565851657312</v>
      </c>
      <c r="AB22" s="8">
        <v>1.4520808359510446</v>
      </c>
      <c r="AC22" s="8">
        <v>7.918850098635362</v>
      </c>
      <c r="AD22" s="8">
        <v>16.555555555555557</v>
      </c>
      <c r="AE22" s="637"/>
      <c r="AF22" s="637" t="s">
        <v>3</v>
      </c>
      <c r="AG22" s="637" t="s">
        <v>3761</v>
      </c>
      <c r="AH22" s="1"/>
      <c r="AI22" s="1"/>
      <c r="AJ22" s="1"/>
      <c r="AK22" s="1"/>
    </row>
    <row r="23" spans="1:37" ht="16.5" x14ac:dyDescent="0.45">
      <c r="A23" s="9">
        <v>28</v>
      </c>
      <c r="B23" s="9" t="s">
        <v>195</v>
      </c>
      <c r="C23" s="57" t="s">
        <v>1814</v>
      </c>
      <c r="D23" s="9">
        <v>0</v>
      </c>
      <c r="E23" s="9">
        <v>14</v>
      </c>
      <c r="F23" s="9">
        <v>14</v>
      </c>
      <c r="G23" s="247" t="s">
        <v>59</v>
      </c>
      <c r="H23" s="247" t="s">
        <v>132</v>
      </c>
      <c r="I23" s="51" t="s">
        <v>194</v>
      </c>
      <c r="J23" s="608">
        <v>23.5</v>
      </c>
      <c r="K23" s="9">
        <v>1498</v>
      </c>
      <c r="L23" s="9">
        <v>126</v>
      </c>
      <c r="M23" s="7">
        <v>114.62183176610172</v>
      </c>
      <c r="N23" s="7">
        <v>135.34442281986023</v>
      </c>
      <c r="O23" s="7">
        <v>126.27828923384088</v>
      </c>
      <c r="P23" s="391">
        <v>1565.6364813888881</v>
      </c>
      <c r="Q23" s="391">
        <v>1621.5195196887614</v>
      </c>
      <c r="R23" s="7">
        <v>15.020461573190968</v>
      </c>
      <c r="S23" s="7">
        <v>121.78242164493615</v>
      </c>
      <c r="T23" s="594">
        <v>4.5762011511023735</v>
      </c>
      <c r="U23" s="250">
        <v>2.2881005755511867</v>
      </c>
      <c r="V23" s="250">
        <v>4</v>
      </c>
      <c r="W23" s="8">
        <v>117.22653741082715</v>
      </c>
      <c r="X23" s="8">
        <v>1.5630204988110286</v>
      </c>
      <c r="Y23" s="8">
        <v>8.1077682634132611</v>
      </c>
      <c r="Z23" s="8">
        <v>19.75</v>
      </c>
      <c r="AA23" s="8">
        <v>72.524023022047473</v>
      </c>
      <c r="AB23" s="8">
        <v>1.2087337170341246</v>
      </c>
      <c r="AC23" s="8">
        <v>6.6778457284572044</v>
      </c>
      <c r="AD23" s="8">
        <v>16</v>
      </c>
      <c r="AE23" s="637"/>
      <c r="AF23" s="637" t="s">
        <v>62</v>
      </c>
      <c r="AG23" s="637" t="s">
        <v>3762</v>
      </c>
      <c r="AH23" s="1"/>
      <c r="AI23" s="1"/>
      <c r="AJ23" s="1"/>
      <c r="AK23" s="1"/>
    </row>
    <row r="24" spans="1:37" ht="16.5" x14ac:dyDescent="0.45">
      <c r="A24" s="9">
        <v>30</v>
      </c>
      <c r="B24" s="9" t="s">
        <v>1407</v>
      </c>
      <c r="C24" s="61" t="s">
        <v>1801</v>
      </c>
      <c r="D24" s="9">
        <v>15</v>
      </c>
      <c r="E24" s="9">
        <v>15</v>
      </c>
      <c r="F24" s="9">
        <v>15</v>
      </c>
      <c r="G24" s="74" t="s">
        <v>66</v>
      </c>
      <c r="H24" s="61" t="s">
        <v>124</v>
      </c>
      <c r="I24" s="78" t="s">
        <v>1476</v>
      </c>
      <c r="J24" s="608">
        <v>40</v>
      </c>
      <c r="K24" s="9">
        <v>1309</v>
      </c>
      <c r="L24" s="9">
        <v>147</v>
      </c>
      <c r="M24" s="7">
        <v>104.31960131966595</v>
      </c>
      <c r="N24" s="7">
        <v>106.69050134965836</v>
      </c>
      <c r="O24" s="7">
        <v>147.78610186952676</v>
      </c>
      <c r="P24" s="391">
        <v>1393.4247248309553</v>
      </c>
      <c r="Q24" s="391">
        <v>1464.0430503020623</v>
      </c>
      <c r="R24" s="7">
        <v>14.171535473805051</v>
      </c>
      <c r="S24" s="7">
        <v>86.611613078832505</v>
      </c>
      <c r="T24" s="594">
        <v>3.7123096343113149</v>
      </c>
      <c r="U24" s="250">
        <v>3.7123096343113149</v>
      </c>
      <c r="V24" s="250">
        <v>2</v>
      </c>
      <c r="W24" s="8">
        <v>66.09543122347155</v>
      </c>
      <c r="X24" s="8">
        <v>1.3219086244694309</v>
      </c>
      <c r="Y24" s="8">
        <v>6.1116604646636308</v>
      </c>
      <c r="Z24" s="8">
        <v>26</v>
      </c>
      <c r="AA24" s="8">
        <v>68.807740857782875</v>
      </c>
      <c r="AB24" s="8">
        <v>0.86009676072228591</v>
      </c>
      <c r="AC24" s="8">
        <v>5.3000030787862311</v>
      </c>
      <c r="AD24" s="8">
        <v>41</v>
      </c>
      <c r="AE24" s="637"/>
      <c r="AF24" s="637" t="s">
        <v>78</v>
      </c>
      <c r="AG24" s="637" t="s">
        <v>3763</v>
      </c>
      <c r="AH24" s="1"/>
      <c r="AI24" s="1"/>
      <c r="AJ24" s="1"/>
      <c r="AK24" s="1"/>
    </row>
    <row r="25" spans="1:37" ht="16.5" x14ac:dyDescent="0.45">
      <c r="A25" s="9">
        <v>31</v>
      </c>
      <c r="B25" s="9" t="s">
        <v>268</v>
      </c>
      <c r="C25" s="61" t="s">
        <v>1815</v>
      </c>
      <c r="D25" s="9">
        <v>0</v>
      </c>
      <c r="E25" s="9">
        <v>15</v>
      </c>
      <c r="F25" s="9">
        <v>12</v>
      </c>
      <c r="G25" s="61" t="s">
        <v>171</v>
      </c>
      <c r="H25" s="78" t="s">
        <v>79</v>
      </c>
      <c r="I25" s="61" t="s">
        <v>167</v>
      </c>
      <c r="J25" s="608">
        <v>23</v>
      </c>
      <c r="K25" s="9">
        <v>1499</v>
      </c>
      <c r="L25" s="9">
        <v>140</v>
      </c>
      <c r="M25" s="7">
        <v>115.31753170469788</v>
      </c>
      <c r="N25" s="7">
        <v>120.44275533601778</v>
      </c>
      <c r="O25" s="7">
        <v>140.30299690738241</v>
      </c>
      <c r="P25" s="391">
        <v>1560.1342770551041</v>
      </c>
      <c r="Q25" s="391">
        <v>1610.7800391644453</v>
      </c>
      <c r="R25" s="7">
        <v>15.049395131289527</v>
      </c>
      <c r="S25" s="7">
        <v>129.44197851581146</v>
      </c>
      <c r="T25" s="594">
        <v>6.3968604837798608</v>
      </c>
      <c r="U25" s="250">
        <v>3.1984302418899304</v>
      </c>
      <c r="V25" s="250">
        <v>3.5</v>
      </c>
      <c r="W25" s="8">
        <v>108.93720967559723</v>
      </c>
      <c r="X25" s="8">
        <v>1.6759570719322652</v>
      </c>
      <c r="Y25" s="8">
        <v>8.6011415998165806</v>
      </c>
      <c r="Z25" s="8">
        <v>19.571428571428573</v>
      </c>
      <c r="AA25" s="8">
        <v>99.942442202630787</v>
      </c>
      <c r="AB25" s="8">
        <v>1.5375760338866276</v>
      </c>
      <c r="AC25" s="8">
        <v>8.1415549406139149</v>
      </c>
      <c r="AD25" s="8">
        <v>19.571428571428573</v>
      </c>
      <c r="AE25" s="637"/>
      <c r="AF25" s="637" t="s">
        <v>32</v>
      </c>
      <c r="AG25" s="637" t="s">
        <v>3764</v>
      </c>
      <c r="AH25" s="1"/>
      <c r="AI25" s="1"/>
      <c r="AJ25" s="1"/>
      <c r="AK25" s="1"/>
    </row>
    <row r="26" spans="1:37" ht="16.5" x14ac:dyDescent="0.45">
      <c r="A26" s="9">
        <v>33</v>
      </c>
      <c r="B26" s="9" t="s">
        <v>1400</v>
      </c>
      <c r="C26" s="61" t="s">
        <v>1801</v>
      </c>
      <c r="D26" s="9">
        <v>15</v>
      </c>
      <c r="E26" s="9">
        <v>15</v>
      </c>
      <c r="F26" s="9">
        <v>15</v>
      </c>
      <c r="G26" s="61" t="s">
        <v>171</v>
      </c>
      <c r="H26" s="61" t="s">
        <v>124</v>
      </c>
      <c r="I26" s="78" t="s">
        <v>1476</v>
      </c>
      <c r="J26" s="608">
        <v>40</v>
      </c>
      <c r="K26" s="9">
        <v>1393</v>
      </c>
      <c r="L26" s="9">
        <v>135</v>
      </c>
      <c r="M26" s="7">
        <v>120.12560151961533</v>
      </c>
      <c r="N26" s="7">
        <v>99.577801259681138</v>
      </c>
      <c r="O26" s="7">
        <v>135.14130170956724</v>
      </c>
      <c r="P26" s="391">
        <v>1377.3917280771338</v>
      </c>
      <c r="Q26" s="391">
        <v>1364.6294340359568</v>
      </c>
      <c r="R26" s="7">
        <v>12.22560436801888</v>
      </c>
      <c r="S26" s="7">
        <v>98.582078883694109</v>
      </c>
      <c r="T26" s="594">
        <v>6.6218781511179978</v>
      </c>
      <c r="U26" s="250">
        <v>3.3109390755589989</v>
      </c>
      <c r="V26" s="250">
        <v>3.5</v>
      </c>
      <c r="W26" s="8">
        <v>75.958375348239969</v>
      </c>
      <c r="X26" s="8">
        <v>1.5191675069647994</v>
      </c>
      <c r="Y26" s="8">
        <v>8.0635750933979402</v>
      </c>
      <c r="Z26" s="8">
        <v>15.285714285714286</v>
      </c>
      <c r="AA26" s="8">
        <v>79.081640987749964</v>
      </c>
      <c r="AB26" s="8">
        <v>0.98852051234687455</v>
      </c>
      <c r="AC26" s="8">
        <v>6.4869565209801765</v>
      </c>
      <c r="AD26" s="8">
        <v>23.857142857142858</v>
      </c>
      <c r="AE26" s="637"/>
      <c r="AF26" s="637" t="s">
        <v>32</v>
      </c>
      <c r="AG26" s="637" t="s">
        <v>3763</v>
      </c>
      <c r="AH26" s="1"/>
      <c r="AI26" s="1"/>
      <c r="AJ26" s="1"/>
      <c r="AK26" s="1"/>
    </row>
    <row r="27" spans="1:37" ht="16.5" x14ac:dyDescent="0.45">
      <c r="A27" s="9">
        <v>34</v>
      </c>
      <c r="B27" s="9" t="s">
        <v>1398</v>
      </c>
      <c r="C27" s="61" t="s">
        <v>1815</v>
      </c>
      <c r="D27" s="9">
        <v>0</v>
      </c>
      <c r="E27" s="9">
        <v>14</v>
      </c>
      <c r="F27" s="9">
        <v>15</v>
      </c>
      <c r="G27" s="61" t="s">
        <v>171</v>
      </c>
      <c r="H27" s="78" t="s">
        <v>79</v>
      </c>
      <c r="I27" s="52" t="s">
        <v>167</v>
      </c>
      <c r="J27" s="608">
        <v>22</v>
      </c>
      <c r="K27" s="9">
        <v>1498</v>
      </c>
      <c r="L27" s="9">
        <v>129</v>
      </c>
      <c r="M27" s="7">
        <v>127.8196989410289</v>
      </c>
      <c r="N27" s="7">
        <v>106.51641578419076</v>
      </c>
      <c r="O27" s="7">
        <v>129.07283324437233</v>
      </c>
      <c r="P27" s="391">
        <v>1456.2394270238015</v>
      </c>
      <c r="Q27" s="391">
        <v>1423.1157532426191</v>
      </c>
      <c r="R27" s="7">
        <v>12.417906720726416</v>
      </c>
      <c r="S27" s="7">
        <v>117.68025920513185</v>
      </c>
      <c r="T27" s="594">
        <v>6.9819619104401527</v>
      </c>
      <c r="U27" s="250">
        <v>3.4909809552200763</v>
      </c>
      <c r="V27" s="250">
        <v>3.5</v>
      </c>
      <c r="W27" s="8">
        <v>120.63923820880306</v>
      </c>
      <c r="X27" s="8">
        <v>1.8559882801354317</v>
      </c>
      <c r="Y27" s="8">
        <v>9.4766583331403744</v>
      </c>
      <c r="Z27" s="8">
        <v>19.571428571428573</v>
      </c>
      <c r="AA27" s="8">
        <v>110.66930169140281</v>
      </c>
      <c r="AB27" s="8">
        <v>1.7026046414061971</v>
      </c>
      <c r="AC27" s="8">
        <v>8.9672455183826969</v>
      </c>
      <c r="AD27" s="8">
        <v>19.571428571428573</v>
      </c>
      <c r="AE27" s="637"/>
      <c r="AF27" s="637" t="s">
        <v>32</v>
      </c>
      <c r="AG27" s="637" t="s">
        <v>3764</v>
      </c>
      <c r="AH27" s="1"/>
      <c r="AI27" s="1"/>
      <c r="AJ27" s="1"/>
      <c r="AK27" s="1"/>
    </row>
    <row r="28" spans="1:37" ht="16.5" x14ac:dyDescent="0.45">
      <c r="A28" s="9">
        <v>35</v>
      </c>
      <c r="B28" s="9" t="s">
        <v>1396</v>
      </c>
      <c r="C28" s="63" t="s">
        <v>1795</v>
      </c>
      <c r="D28" s="9">
        <v>15</v>
      </c>
      <c r="E28" s="9">
        <v>15</v>
      </c>
      <c r="F28" s="9">
        <v>15</v>
      </c>
      <c r="G28" s="62" t="s">
        <v>287</v>
      </c>
      <c r="H28" s="63" t="s">
        <v>1482</v>
      </c>
      <c r="I28" s="62" t="s">
        <v>1466</v>
      </c>
      <c r="J28" s="608">
        <v>40</v>
      </c>
      <c r="K28" s="9">
        <v>1155</v>
      </c>
      <c r="L28" s="9">
        <v>147</v>
      </c>
      <c r="M28" s="7">
        <v>96.416601219691259</v>
      </c>
      <c r="N28" s="7">
        <v>97.206901229688725</v>
      </c>
      <c r="O28" s="7">
        <v>147.78610186952676</v>
      </c>
      <c r="P28" s="391">
        <v>1242.5723173854294</v>
      </c>
      <c r="Q28" s="391">
        <v>1316.8165661277812</v>
      </c>
      <c r="R28" s="7">
        <v>13.023445682623267</v>
      </c>
      <c r="S28" s="7">
        <v>61.222183395500117</v>
      </c>
      <c r="T28" s="594">
        <v>4.1335395396399663</v>
      </c>
      <c r="U28" s="250">
        <v>2.0667697698199832</v>
      </c>
      <c r="V28" s="250">
        <v>2</v>
      </c>
      <c r="W28" s="8">
        <v>83.725443846495097</v>
      </c>
      <c r="X28" s="8">
        <v>1.3954240641082516</v>
      </c>
      <c r="Y28" s="8">
        <v>4.7009205464869224</v>
      </c>
      <c r="Z28" s="8">
        <v>31</v>
      </c>
      <c r="AA28" s="8">
        <v>38.602474475679593</v>
      </c>
      <c r="AB28" s="8">
        <v>1.1029278421622741</v>
      </c>
      <c r="AC28" s="8">
        <v>4.0416727268934753</v>
      </c>
      <c r="AD28" s="8">
        <v>18.5</v>
      </c>
      <c r="AE28" s="637"/>
      <c r="AF28" s="637" t="s">
        <v>68</v>
      </c>
      <c r="AG28" s="637" t="s">
        <v>5788</v>
      </c>
      <c r="AH28" s="1"/>
      <c r="AI28" s="1"/>
      <c r="AJ28" s="1"/>
      <c r="AK28" s="1"/>
    </row>
    <row r="29" spans="1:37" ht="16.5" x14ac:dyDescent="0.45">
      <c r="A29" s="9">
        <v>36</v>
      </c>
      <c r="B29" s="9" t="s">
        <v>1394</v>
      </c>
      <c r="C29" s="63" t="s">
        <v>1795</v>
      </c>
      <c r="D29" s="9">
        <v>0</v>
      </c>
      <c r="E29" s="9">
        <v>13</v>
      </c>
      <c r="F29" s="9">
        <v>15</v>
      </c>
      <c r="G29" s="63" t="s">
        <v>161</v>
      </c>
      <c r="H29" s="63" t="s">
        <v>1482</v>
      </c>
      <c r="I29" s="57" t="s">
        <v>1527</v>
      </c>
      <c r="J29" s="608">
        <v>23.5</v>
      </c>
      <c r="K29" s="9">
        <v>1500</v>
      </c>
      <c r="L29" s="9">
        <v>149</v>
      </c>
      <c r="M29" s="7">
        <v>115.26941273653168</v>
      </c>
      <c r="N29" s="7">
        <v>113.32666982524181</v>
      </c>
      <c r="O29" s="7">
        <v>149.59120416931918</v>
      </c>
      <c r="P29" s="391">
        <v>1563.0331073012258</v>
      </c>
      <c r="Q29" s="391">
        <v>1614.6417589058301</v>
      </c>
      <c r="R29" s="7">
        <v>15.166863654323096</v>
      </c>
      <c r="S29" s="7">
        <v>124.1517300846166</v>
      </c>
      <c r="T29" s="594">
        <v>15.385622709519154</v>
      </c>
      <c r="U29" s="250">
        <v>5.1285409031730511</v>
      </c>
      <c r="V29" s="250">
        <v>2</v>
      </c>
      <c r="W29" s="8">
        <v>99.901156127944176</v>
      </c>
      <c r="X29" s="8">
        <v>1.6650192687990697</v>
      </c>
      <c r="Y29" s="8">
        <v>8.1857220394559906</v>
      </c>
      <c r="Z29" s="8">
        <v>31</v>
      </c>
      <c r="AA29" s="8">
        <v>75.925118278745586</v>
      </c>
      <c r="AB29" s="8">
        <v>1.5185023655749117</v>
      </c>
      <c r="AC29" s="8">
        <v>7.8514861868489181</v>
      </c>
      <c r="AD29" s="8">
        <v>26</v>
      </c>
      <c r="AE29" s="637"/>
      <c r="AF29" s="637" t="s">
        <v>61</v>
      </c>
      <c r="AG29" s="637" t="s">
        <v>3765</v>
      </c>
      <c r="AH29" s="1"/>
      <c r="AI29" s="1"/>
      <c r="AJ29" s="1"/>
      <c r="AK29" s="1"/>
    </row>
    <row r="30" spans="1:37" ht="16.5" x14ac:dyDescent="0.45">
      <c r="A30" s="9">
        <v>38</v>
      </c>
      <c r="B30" s="9" t="s">
        <v>275</v>
      </c>
      <c r="C30" s="73" t="s">
        <v>1802</v>
      </c>
      <c r="D30" s="9">
        <v>0</v>
      </c>
      <c r="E30" s="9">
        <v>15</v>
      </c>
      <c r="F30" s="9">
        <v>15</v>
      </c>
      <c r="G30" s="73" t="s">
        <v>36</v>
      </c>
      <c r="H30" s="73" t="s">
        <v>48</v>
      </c>
      <c r="I30" s="70" t="s">
        <v>9</v>
      </c>
      <c r="J30" s="608">
        <v>25</v>
      </c>
      <c r="K30" s="9">
        <v>1495</v>
      </c>
      <c r="L30" s="9">
        <v>128</v>
      </c>
      <c r="M30" s="7">
        <v>112.88084633094887</v>
      </c>
      <c r="N30" s="7">
        <v>136.92647040144686</v>
      </c>
      <c r="O30" s="7">
        <v>128.24332837598925</v>
      </c>
      <c r="P30" s="391">
        <v>1577.9562848707744</v>
      </c>
      <c r="Q30" s="391">
        <v>1646.8947998353276</v>
      </c>
      <c r="R30" s="7">
        <v>15.415762292170564</v>
      </c>
      <c r="S30" s="7">
        <v>144.94734179750083</v>
      </c>
      <c r="T30" s="594">
        <v>8.9242354124326102</v>
      </c>
      <c r="U30" s="250">
        <v>2.9747451374775369</v>
      </c>
      <c r="V30" s="250">
        <v>3.3333333333333002</v>
      </c>
      <c r="W30" s="8">
        <v>115.46117817958216</v>
      </c>
      <c r="X30" s="8">
        <v>2.0992941487196757</v>
      </c>
      <c r="Y30" s="8">
        <v>9.4025413113120866</v>
      </c>
      <c r="Z30" s="8">
        <v>17.5</v>
      </c>
      <c r="AA30" s="8">
        <v>111.05882517267516</v>
      </c>
      <c r="AB30" s="8">
        <v>1.3882353146584394</v>
      </c>
      <c r="AC30" s="8">
        <v>7.2981083388854415</v>
      </c>
      <c r="AD30" s="8">
        <v>25</v>
      </c>
      <c r="AE30" s="637"/>
      <c r="AF30" s="637" t="s">
        <v>22</v>
      </c>
      <c r="AG30" s="637" t="s">
        <v>3766</v>
      </c>
      <c r="AH30" s="1"/>
      <c r="AI30" s="1"/>
      <c r="AJ30" s="1"/>
      <c r="AK30" s="1"/>
    </row>
    <row r="31" spans="1:37" ht="16.5" x14ac:dyDescent="0.45">
      <c r="A31" s="9">
        <v>38</v>
      </c>
      <c r="B31" s="9" t="s">
        <v>60</v>
      </c>
      <c r="C31" s="247" t="s">
        <v>1816</v>
      </c>
      <c r="D31" s="9">
        <v>0</v>
      </c>
      <c r="E31" s="9">
        <v>14</v>
      </c>
      <c r="F31" s="9">
        <v>12</v>
      </c>
      <c r="G31" s="247" t="s">
        <v>59</v>
      </c>
      <c r="H31" s="247" t="s">
        <v>132</v>
      </c>
      <c r="I31" s="63" t="s">
        <v>63</v>
      </c>
      <c r="J31" s="608">
        <v>25</v>
      </c>
      <c r="K31" s="9">
        <v>1500</v>
      </c>
      <c r="L31" s="9">
        <v>126</v>
      </c>
      <c r="M31" s="7">
        <v>113.54878033290714</v>
      </c>
      <c r="N31" s="7">
        <v>138.26233840536341</v>
      </c>
      <c r="O31" s="7">
        <v>126.23952637011442</v>
      </c>
      <c r="P31" s="391">
        <v>1577.8092044095822</v>
      </c>
      <c r="Q31" s="391">
        <v>1642.829121883587</v>
      </c>
      <c r="R31" s="7">
        <v>15.304955677863886</v>
      </c>
      <c r="S31" s="7">
        <v>123.00262097906013</v>
      </c>
      <c r="T31" s="594">
        <v>4.5427219463867026</v>
      </c>
      <c r="U31" s="250">
        <v>2.2713609731933513</v>
      </c>
      <c r="V31" s="250">
        <v>4</v>
      </c>
      <c r="W31" s="8">
        <v>116.13846325756785</v>
      </c>
      <c r="X31" s="8">
        <v>1.5485128434342379</v>
      </c>
      <c r="Y31" s="8">
        <v>8.0367838736680106</v>
      </c>
      <c r="Z31" s="8">
        <v>19.75</v>
      </c>
      <c r="AA31" s="8">
        <v>98.424853525634333</v>
      </c>
      <c r="AB31" s="8">
        <v>1.4060693360804906</v>
      </c>
      <c r="AC31" s="8">
        <v>7.4688470571090795</v>
      </c>
      <c r="AD31" s="8">
        <v>18.5</v>
      </c>
      <c r="AE31" s="637"/>
      <c r="AF31" s="637" t="s">
        <v>62</v>
      </c>
      <c r="AG31" s="637" t="s">
        <v>3767</v>
      </c>
      <c r="AH31" s="1"/>
      <c r="AI31" s="1"/>
      <c r="AJ31" s="1"/>
      <c r="AK31" s="1"/>
    </row>
    <row r="32" spans="1:37" ht="16.5" x14ac:dyDescent="0.45">
      <c r="A32" s="9">
        <v>40</v>
      </c>
      <c r="B32" s="9" t="s">
        <v>1380</v>
      </c>
      <c r="C32" s="62" t="s">
        <v>1817</v>
      </c>
      <c r="D32" s="9">
        <v>0</v>
      </c>
      <c r="E32" s="9">
        <v>15</v>
      </c>
      <c r="F32" s="9">
        <v>12</v>
      </c>
      <c r="G32" s="63" t="s">
        <v>161</v>
      </c>
      <c r="H32" s="62" t="s">
        <v>112</v>
      </c>
      <c r="I32" s="63" t="s">
        <v>63</v>
      </c>
      <c r="J32" s="608">
        <v>30</v>
      </c>
      <c r="K32" s="9">
        <v>1499</v>
      </c>
      <c r="L32" s="9">
        <v>224</v>
      </c>
      <c r="M32" s="7">
        <v>114.14520000021321</v>
      </c>
      <c r="N32" s="7">
        <v>76.828500000143507</v>
      </c>
      <c r="O32" s="7">
        <v>224.63190000041959</v>
      </c>
      <c r="P32" s="391">
        <v>1571.4514161270004</v>
      </c>
      <c r="Q32" s="391">
        <v>1631.4662313790955</v>
      </c>
      <c r="R32" s="7">
        <v>15.981731538522478</v>
      </c>
      <c r="S32" s="7">
        <v>131.68199549564378</v>
      </c>
      <c r="T32" s="594">
        <v>15.245320960026609</v>
      </c>
      <c r="U32" s="250">
        <v>5.0817736533422027</v>
      </c>
      <c r="V32" s="250">
        <v>2</v>
      </c>
      <c r="W32" s="8">
        <v>134.54988400024945</v>
      </c>
      <c r="X32" s="8">
        <v>1.6818735500031181</v>
      </c>
      <c r="Y32" s="8">
        <v>8.2395324422911607</v>
      </c>
      <c r="Z32" s="8">
        <v>41</v>
      </c>
      <c r="AA32" s="8">
        <v>98.936581600182933</v>
      </c>
      <c r="AB32" s="8">
        <v>1.4133797371454704</v>
      </c>
      <c r="AC32" s="8">
        <v>7.6888516518655559</v>
      </c>
      <c r="AD32" s="8">
        <v>36</v>
      </c>
      <c r="AE32" s="637"/>
      <c r="AF32" s="637" t="s">
        <v>61</v>
      </c>
      <c r="AG32" s="637" t="s">
        <v>3768</v>
      </c>
      <c r="AH32" s="1"/>
      <c r="AI32" s="1"/>
      <c r="AJ32" s="1"/>
      <c r="AK32" s="1"/>
    </row>
    <row r="33" spans="1:37" ht="16.5" x14ac:dyDescent="0.45">
      <c r="A33" s="9">
        <v>42</v>
      </c>
      <c r="B33" s="9" t="s">
        <v>155</v>
      </c>
      <c r="C33" s="61" t="s">
        <v>1818</v>
      </c>
      <c r="D33" s="9">
        <v>0</v>
      </c>
      <c r="E33" s="9">
        <v>15</v>
      </c>
      <c r="F33" s="9">
        <v>15</v>
      </c>
      <c r="G33" s="243" t="s">
        <v>1491</v>
      </c>
      <c r="H33" s="62" t="s">
        <v>52</v>
      </c>
      <c r="I33" s="75" t="s">
        <v>73</v>
      </c>
      <c r="J33" s="608">
        <v>29</v>
      </c>
      <c r="K33" s="9">
        <v>1498</v>
      </c>
      <c r="L33" s="9">
        <v>141</v>
      </c>
      <c r="M33" s="7">
        <v>115.82325656757592</v>
      </c>
      <c r="N33" s="7">
        <v>118.70085300403744</v>
      </c>
      <c r="O33" s="7">
        <v>141.00222538661416</v>
      </c>
      <c r="P33" s="391">
        <v>1554.713557469745</v>
      </c>
      <c r="Q33" s="391">
        <v>1601.2611032780603</v>
      </c>
      <c r="R33" s="7">
        <v>14.960943516424472</v>
      </c>
      <c r="S33" s="7">
        <v>109.74330952069216</v>
      </c>
      <c r="T33" s="594">
        <v>5.5171070061354612</v>
      </c>
      <c r="U33" s="250">
        <v>2.7585535030677306</v>
      </c>
      <c r="V33" s="250">
        <v>3.5</v>
      </c>
      <c r="W33" s="8">
        <v>98.87065179960166</v>
      </c>
      <c r="X33" s="8">
        <v>1.4124378828514523</v>
      </c>
      <c r="Y33" s="8">
        <v>7.3353200886169656</v>
      </c>
      <c r="Z33" s="8">
        <v>21</v>
      </c>
      <c r="AA33" s="8">
        <v>76.285116768924354</v>
      </c>
      <c r="AB33" s="8">
        <v>1.3870021230713518</v>
      </c>
      <c r="AC33" s="8">
        <v>7.1575786557258185</v>
      </c>
      <c r="AD33" s="8">
        <v>16.714285714285715</v>
      </c>
      <c r="AE33" s="637"/>
      <c r="AF33" s="637" t="s">
        <v>72</v>
      </c>
      <c r="AG33" s="637" t="s">
        <v>3769</v>
      </c>
      <c r="AH33" s="1"/>
      <c r="AI33" s="1"/>
      <c r="AJ33" s="1"/>
      <c r="AK33" s="1"/>
    </row>
    <row r="34" spans="1:37" ht="16.5" x14ac:dyDescent="0.45">
      <c r="A34" s="9">
        <v>43</v>
      </c>
      <c r="B34" s="9" t="s">
        <v>1374</v>
      </c>
      <c r="C34" s="61" t="s">
        <v>1807</v>
      </c>
      <c r="D34" s="9">
        <v>15</v>
      </c>
      <c r="E34" s="9">
        <v>15</v>
      </c>
      <c r="F34" s="9">
        <v>15</v>
      </c>
      <c r="G34" s="77" t="s">
        <v>64</v>
      </c>
      <c r="H34" s="61" t="s">
        <v>124</v>
      </c>
      <c r="I34" s="62" t="s">
        <v>52</v>
      </c>
      <c r="J34" s="608">
        <v>40</v>
      </c>
      <c r="K34" s="9">
        <v>1228</v>
      </c>
      <c r="L34" s="9">
        <v>113</v>
      </c>
      <c r="M34" s="7">
        <v>115.38380145963052</v>
      </c>
      <c r="N34" s="7">
        <v>100.3681012696786</v>
      </c>
      <c r="O34" s="7">
        <v>113.01290142963811</v>
      </c>
      <c r="P34" s="391">
        <v>1196.4991222081685</v>
      </c>
      <c r="Q34" s="391">
        <v>1171.215803828592</v>
      </c>
      <c r="R34" s="7">
        <v>10.307092172507534</v>
      </c>
      <c r="S34" s="7">
        <v>82.951723262295076</v>
      </c>
      <c r="T34" s="594">
        <v>10.899930165236299</v>
      </c>
      <c r="U34" s="250">
        <v>5.4499650826181494</v>
      </c>
      <c r="V34" s="250">
        <v>2</v>
      </c>
      <c r="W34" s="8">
        <v>72.999492110809442</v>
      </c>
      <c r="X34" s="8">
        <v>1.4599898422161888</v>
      </c>
      <c r="Y34" s="8">
        <v>8.0480238144716605</v>
      </c>
      <c r="Z34" s="8">
        <v>26</v>
      </c>
      <c r="AA34" s="8">
        <v>98.499312233387798</v>
      </c>
      <c r="AB34" s="8">
        <v>1.40713303190554</v>
      </c>
      <c r="AC34" s="8">
        <v>8.0346691701395301</v>
      </c>
      <c r="AD34" s="8">
        <v>36</v>
      </c>
      <c r="AE34" s="637"/>
      <c r="AF34" s="637" t="s">
        <v>12</v>
      </c>
      <c r="AG34" s="637" t="s">
        <v>3753</v>
      </c>
      <c r="AH34" s="1"/>
      <c r="AI34" s="1"/>
      <c r="AJ34" s="1"/>
      <c r="AK34" s="1"/>
    </row>
    <row r="35" spans="1:37" ht="16.5" x14ac:dyDescent="0.45">
      <c r="A35" s="9">
        <v>44</v>
      </c>
      <c r="B35" s="9" t="s">
        <v>1373</v>
      </c>
      <c r="C35" s="61" t="s">
        <v>1807</v>
      </c>
      <c r="D35" s="9">
        <v>0</v>
      </c>
      <c r="E35" s="9">
        <v>12</v>
      </c>
      <c r="F35" s="9">
        <v>14</v>
      </c>
      <c r="G35" s="77" t="s">
        <v>64</v>
      </c>
      <c r="H35" s="77" t="s">
        <v>103</v>
      </c>
      <c r="I35" s="61" t="s">
        <v>124</v>
      </c>
      <c r="J35" s="608">
        <v>39.5</v>
      </c>
      <c r="K35" s="9">
        <v>1500</v>
      </c>
      <c r="L35" s="9">
        <v>133</v>
      </c>
      <c r="M35" s="7">
        <v>120.48345830480592</v>
      </c>
      <c r="N35" s="7">
        <v>116.54609038634821</v>
      </c>
      <c r="O35" s="7">
        <v>133.0830356438706</v>
      </c>
      <c r="P35" s="391">
        <v>1517.1617627688754</v>
      </c>
      <c r="Q35" s="391">
        <v>1530.6196919225258</v>
      </c>
      <c r="R35" s="7">
        <v>13.882660245597897</v>
      </c>
      <c r="S35" s="7">
        <v>119.6017573652278</v>
      </c>
      <c r="T35" s="594">
        <v>11.337480722552348</v>
      </c>
      <c r="U35" s="250">
        <v>5.668740361276174</v>
      </c>
      <c r="V35" s="250">
        <v>2</v>
      </c>
      <c r="W35" s="8">
        <v>104.37480722552348</v>
      </c>
      <c r="X35" s="8">
        <v>1.6057662650080535</v>
      </c>
      <c r="Y35" s="8">
        <v>8.6151901184178836</v>
      </c>
      <c r="Z35" s="8">
        <v>33.5</v>
      </c>
      <c r="AA35" s="8">
        <v>76.181677982198892</v>
      </c>
      <c r="AB35" s="8">
        <v>1.5236335596439778</v>
      </c>
      <c r="AC35" s="8">
        <v>8.3807764236193556</v>
      </c>
      <c r="AD35" s="8">
        <v>26</v>
      </c>
      <c r="AE35" s="637"/>
      <c r="AF35" s="637" t="s">
        <v>12</v>
      </c>
      <c r="AG35" s="637" t="s">
        <v>3748</v>
      </c>
      <c r="AH35" s="1"/>
      <c r="AI35" s="1"/>
      <c r="AJ35" s="1"/>
      <c r="AK35" s="1"/>
    </row>
    <row r="36" spans="1:37" ht="16.5" x14ac:dyDescent="0.45">
      <c r="A36" s="9">
        <v>45</v>
      </c>
      <c r="B36" s="9" t="s">
        <v>1372</v>
      </c>
      <c r="C36" s="61" t="s">
        <v>1807</v>
      </c>
      <c r="D36" s="9">
        <v>0</v>
      </c>
      <c r="E36" s="9">
        <v>15</v>
      </c>
      <c r="F36" s="9">
        <v>14</v>
      </c>
      <c r="G36" s="77" t="s">
        <v>64</v>
      </c>
      <c r="H36" s="77" t="s">
        <v>9</v>
      </c>
      <c r="I36" s="52" t="s">
        <v>124</v>
      </c>
      <c r="J36" s="608">
        <v>22</v>
      </c>
      <c r="K36" s="9">
        <v>1493</v>
      </c>
      <c r="L36" s="9">
        <v>122</v>
      </c>
      <c r="M36" s="7">
        <v>126.56656463768547</v>
      </c>
      <c r="N36" s="7">
        <v>114.03522160425128</v>
      </c>
      <c r="O36" s="7">
        <v>122.18059457598351</v>
      </c>
      <c r="P36" s="391">
        <v>1459.6211855923586</v>
      </c>
      <c r="Q36" s="391">
        <v>1432.717590310077</v>
      </c>
      <c r="R36" s="7">
        <v>12.488202137527072</v>
      </c>
      <c r="S36" s="7">
        <v>117.65443038839085</v>
      </c>
      <c r="T36" s="594">
        <v>11.859411245913414</v>
      </c>
      <c r="U36" s="250">
        <v>5.9297056229567069</v>
      </c>
      <c r="V36" s="250">
        <v>2</v>
      </c>
      <c r="W36" s="8">
        <v>149.08288062609202</v>
      </c>
      <c r="X36" s="8">
        <v>1.8635360078261503</v>
      </c>
      <c r="Y36" s="8">
        <v>9.4212464766917137</v>
      </c>
      <c r="Z36" s="8">
        <v>41</v>
      </c>
      <c r="AA36" s="8">
        <v>79.977536333915737</v>
      </c>
      <c r="AB36" s="8">
        <v>1.5995507266783147</v>
      </c>
      <c r="AC36" s="8">
        <v>8.7776991118397465</v>
      </c>
      <c r="AD36" s="8">
        <v>26</v>
      </c>
      <c r="AE36" s="637"/>
      <c r="AF36" s="637" t="s">
        <v>12</v>
      </c>
      <c r="AG36" s="637" t="s">
        <v>3748</v>
      </c>
      <c r="AH36" s="1"/>
      <c r="AI36" s="1"/>
      <c r="AJ36" s="1"/>
      <c r="AK36" s="1"/>
    </row>
    <row r="37" spans="1:37" ht="16.5" x14ac:dyDescent="0.45">
      <c r="A37" s="9">
        <v>46</v>
      </c>
      <c r="B37" s="9" t="s">
        <v>1371</v>
      </c>
      <c r="C37" s="245" t="s">
        <v>1819</v>
      </c>
      <c r="D37" s="9">
        <v>15</v>
      </c>
      <c r="E37" s="9">
        <v>15</v>
      </c>
      <c r="F37" s="9">
        <v>15</v>
      </c>
      <c r="G37" s="245" t="s">
        <v>38</v>
      </c>
      <c r="H37" s="77" t="s">
        <v>263</v>
      </c>
      <c r="I37" s="245" t="s">
        <v>26</v>
      </c>
      <c r="J37" s="608">
        <v>40</v>
      </c>
      <c r="K37" s="9">
        <v>1018</v>
      </c>
      <c r="L37" s="9">
        <v>99</v>
      </c>
      <c r="M37" s="7">
        <v>107.48080135965583</v>
      </c>
      <c r="N37" s="7">
        <v>90.094201139711501</v>
      </c>
      <c r="O37" s="7">
        <v>99.577801259681138</v>
      </c>
      <c r="P37" s="391">
        <v>976.02328347889193</v>
      </c>
      <c r="Q37" s="391">
        <v>943.66936262369347</v>
      </c>
      <c r="R37" s="7">
        <v>8.1821606825411379</v>
      </c>
      <c r="S37" s="7">
        <v>53.646397676259198</v>
      </c>
      <c r="T37" s="594">
        <v>3.5150507518159464</v>
      </c>
      <c r="U37" s="250">
        <v>3.5150507518159464</v>
      </c>
      <c r="V37" s="250">
        <v>3</v>
      </c>
      <c r="W37" s="8">
        <v>47.109263783292349</v>
      </c>
      <c r="X37" s="8">
        <v>1.1777315945823088</v>
      </c>
      <c r="Y37" s="8">
        <v>6.5565074749422063</v>
      </c>
      <c r="Z37" s="8">
        <v>14.333333333333334</v>
      </c>
      <c r="AA37" s="8">
        <v>38.725761277239194</v>
      </c>
      <c r="AB37" s="8">
        <v>1.106450322206834</v>
      </c>
      <c r="AC37" s="8">
        <v>6.2948436880335707</v>
      </c>
      <c r="AD37" s="8">
        <v>12.666666666666666</v>
      </c>
      <c r="AE37" s="637"/>
      <c r="AF37" s="637" t="s">
        <v>29</v>
      </c>
      <c r="AG37" s="637" t="s">
        <v>3770</v>
      </c>
      <c r="AH37" s="1"/>
      <c r="AI37" s="1"/>
      <c r="AJ37" s="1"/>
      <c r="AK37" s="1"/>
    </row>
    <row r="38" spans="1:37" ht="16.5" x14ac:dyDescent="0.45">
      <c r="A38" s="9">
        <v>47</v>
      </c>
      <c r="B38" s="9" t="s">
        <v>1369</v>
      </c>
      <c r="C38" s="245" t="s">
        <v>1819</v>
      </c>
      <c r="D38" s="9">
        <v>0</v>
      </c>
      <c r="E38" s="9">
        <v>13</v>
      </c>
      <c r="F38" s="9">
        <v>15</v>
      </c>
      <c r="G38" s="245" t="s">
        <v>27</v>
      </c>
      <c r="H38" s="77" t="s">
        <v>9</v>
      </c>
      <c r="I38" s="245" t="s">
        <v>26</v>
      </c>
      <c r="J38" s="608">
        <v>32</v>
      </c>
      <c r="K38" s="9">
        <v>1500</v>
      </c>
      <c r="L38" s="9">
        <v>126</v>
      </c>
      <c r="M38" s="7">
        <v>122.72525783364829</v>
      </c>
      <c r="N38" s="7">
        <v>118.26252118515198</v>
      </c>
      <c r="O38" s="7">
        <v>126.44420504072853</v>
      </c>
      <c r="P38" s="391">
        <v>1498.9483826909195</v>
      </c>
      <c r="Q38" s="391">
        <v>1497.5124171522236</v>
      </c>
      <c r="R38" s="7">
        <v>13.325205295744649</v>
      </c>
      <c r="S38" s="7">
        <v>128.733432762836</v>
      </c>
      <c r="T38" s="594">
        <v>2.9145140222049135</v>
      </c>
      <c r="U38" s="250">
        <v>2.9145140222049135</v>
      </c>
      <c r="V38" s="250">
        <v>4</v>
      </c>
      <c r="W38" s="8">
        <v>144.5885516653685</v>
      </c>
      <c r="X38" s="8">
        <v>1.8073568958171062</v>
      </c>
      <c r="Y38" s="8">
        <v>9.6608967671174657</v>
      </c>
      <c r="Z38" s="8">
        <v>21</v>
      </c>
      <c r="AA38" s="8">
        <v>44.076565499610552</v>
      </c>
      <c r="AB38" s="8">
        <v>1.2593304428460157</v>
      </c>
      <c r="AC38" s="8">
        <v>7.1362628916824153</v>
      </c>
      <c r="AD38" s="8">
        <v>9.75</v>
      </c>
      <c r="AE38" s="637"/>
      <c r="AF38" s="637" t="s">
        <v>29</v>
      </c>
      <c r="AG38" s="637" t="s">
        <v>3770</v>
      </c>
      <c r="AH38" s="1"/>
      <c r="AI38" s="1"/>
      <c r="AJ38" s="1"/>
      <c r="AK38" s="1"/>
    </row>
    <row r="39" spans="1:37" ht="16.5" x14ac:dyDescent="0.45">
      <c r="A39" s="9">
        <v>48</v>
      </c>
      <c r="B39" s="9" t="s">
        <v>1367</v>
      </c>
      <c r="C39" s="61" t="s">
        <v>1810</v>
      </c>
      <c r="D39" s="9">
        <v>15</v>
      </c>
      <c r="E39" s="9">
        <v>15</v>
      </c>
      <c r="F39" s="9">
        <v>15</v>
      </c>
      <c r="G39" s="245" t="s">
        <v>38</v>
      </c>
      <c r="H39" s="62" t="s">
        <v>52</v>
      </c>
      <c r="I39" s="245" t="s">
        <v>1520</v>
      </c>
      <c r="J39" s="608">
        <v>40</v>
      </c>
      <c r="K39" s="9">
        <v>1004</v>
      </c>
      <c r="L39" s="9">
        <v>134</v>
      </c>
      <c r="M39" s="7">
        <v>90.884501149708967</v>
      </c>
      <c r="N39" s="7">
        <v>90.884501149708967</v>
      </c>
      <c r="O39" s="7">
        <v>134.35100169956979</v>
      </c>
      <c r="P39" s="391">
        <v>1071.8821604285151</v>
      </c>
      <c r="Q39" s="391">
        <v>1129.2250934298188</v>
      </c>
      <c r="R39" s="7">
        <v>11.163897865654675</v>
      </c>
      <c r="S39" s="7">
        <v>69.164327023457403</v>
      </c>
      <c r="T39" s="594">
        <v>3.1266973269031899</v>
      </c>
      <c r="U39" s="250">
        <v>3.1266973269031899</v>
      </c>
      <c r="V39" s="250">
        <v>3</v>
      </c>
      <c r="W39" s="8">
        <v>77.797403471504083</v>
      </c>
      <c r="X39" s="8">
        <v>1.1113914781643441</v>
      </c>
      <c r="Y39" s="8">
        <v>6.1953564835306247</v>
      </c>
      <c r="Z39" s="8">
        <v>24.333333333333332</v>
      </c>
      <c r="AA39" s="8">
        <v>54.167433172579749</v>
      </c>
      <c r="AB39" s="8">
        <v>0.98486242131963175</v>
      </c>
      <c r="AC39" s="8">
        <v>5.7667353878864605</v>
      </c>
      <c r="AD39" s="8">
        <v>19.333333333333332</v>
      </c>
      <c r="AE39" s="637"/>
      <c r="AF39" s="637" t="s">
        <v>29</v>
      </c>
      <c r="AG39" s="637" t="s">
        <v>3771</v>
      </c>
      <c r="AH39" s="1"/>
      <c r="AI39" s="1"/>
      <c r="AJ39" s="1"/>
      <c r="AK39" s="1"/>
    </row>
    <row r="40" spans="1:37" ht="16.5" x14ac:dyDescent="0.45">
      <c r="A40" s="9">
        <v>49</v>
      </c>
      <c r="B40" s="9" t="s">
        <v>255</v>
      </c>
      <c r="C40" s="61" t="s">
        <v>1810</v>
      </c>
      <c r="D40" s="9">
        <v>0</v>
      </c>
      <c r="E40" s="9">
        <v>13</v>
      </c>
      <c r="F40" s="9">
        <v>15</v>
      </c>
      <c r="G40" s="245" t="s">
        <v>38</v>
      </c>
      <c r="H40" s="62" t="s">
        <v>52</v>
      </c>
      <c r="I40" s="245" t="s">
        <v>126</v>
      </c>
      <c r="J40" s="608">
        <v>27.5</v>
      </c>
      <c r="K40" s="9">
        <v>1500</v>
      </c>
      <c r="L40" s="9">
        <v>131</v>
      </c>
      <c r="M40" s="7">
        <v>125.39717983417317</v>
      </c>
      <c r="N40" s="7">
        <v>109.28469303983807</v>
      </c>
      <c r="O40" s="7">
        <v>131.00152306698538</v>
      </c>
      <c r="P40" s="391">
        <v>1477.1195087966266</v>
      </c>
      <c r="Q40" s="391">
        <v>1458.7593513670095</v>
      </c>
      <c r="R40" s="7">
        <v>12.905879688096123</v>
      </c>
      <c r="S40" s="7">
        <v>105.41848384100508</v>
      </c>
      <c r="T40" s="594">
        <v>3.9342940081196525</v>
      </c>
      <c r="U40" s="250">
        <v>3.9342940081196525</v>
      </c>
      <c r="V40" s="250">
        <v>3</v>
      </c>
      <c r="W40" s="8">
        <v>106.96061695987633</v>
      </c>
      <c r="X40" s="8">
        <v>1.528008813712519</v>
      </c>
      <c r="Y40" s="8">
        <v>8.1682524855891039</v>
      </c>
      <c r="Z40" s="8">
        <v>24.333333333333332</v>
      </c>
      <c r="AA40" s="8">
        <v>89.028820243589564</v>
      </c>
      <c r="AB40" s="8">
        <v>1.4838136707264928</v>
      </c>
      <c r="AC40" s="8">
        <v>7.9864143050467913</v>
      </c>
      <c r="AD40" s="8">
        <v>21</v>
      </c>
      <c r="AE40" s="637"/>
      <c r="AF40" s="637" t="s">
        <v>29</v>
      </c>
      <c r="AG40" s="637" t="s">
        <v>3771</v>
      </c>
      <c r="AH40" s="1"/>
      <c r="AI40" s="1"/>
      <c r="AJ40" s="1"/>
      <c r="AK40" s="1"/>
    </row>
    <row r="41" spans="1:37" ht="16.5" x14ac:dyDescent="0.45">
      <c r="A41" s="9">
        <v>51</v>
      </c>
      <c r="B41" s="9" t="s">
        <v>1360</v>
      </c>
      <c r="C41" s="78" t="s">
        <v>1793</v>
      </c>
      <c r="D41" s="9">
        <v>7</v>
      </c>
      <c r="E41" s="9">
        <v>15</v>
      </c>
      <c r="F41" s="9">
        <v>15</v>
      </c>
      <c r="G41" s="78" t="s">
        <v>144</v>
      </c>
      <c r="H41" s="78" t="s">
        <v>79</v>
      </c>
      <c r="I41" s="54" t="s">
        <v>87</v>
      </c>
      <c r="J41" s="608">
        <v>40</v>
      </c>
      <c r="K41" s="9">
        <v>1499</v>
      </c>
      <c r="L41" s="9">
        <v>99</v>
      </c>
      <c r="M41" s="7">
        <v>137.51220173955966</v>
      </c>
      <c r="N41" s="7">
        <v>119.33530150961786</v>
      </c>
      <c r="O41" s="7">
        <v>99.577801259681138</v>
      </c>
      <c r="P41" s="391">
        <v>1387.3364665817544</v>
      </c>
      <c r="Q41" s="391">
        <v>1304.0122406745677</v>
      </c>
      <c r="R41" s="7">
        <v>10.554652241842705</v>
      </c>
      <c r="S41" s="7">
        <v>109.46152740178159</v>
      </c>
      <c r="T41" s="594">
        <v>4.2177855207056965</v>
      </c>
      <c r="U41" s="250">
        <v>2.1088927603528482</v>
      </c>
      <c r="V41" s="250">
        <v>4.5</v>
      </c>
      <c r="W41" s="8">
        <v>129.71142082822783</v>
      </c>
      <c r="X41" s="8">
        <v>1.9955603204342742</v>
      </c>
      <c r="Y41" s="8">
        <v>10.370926951797991</v>
      </c>
      <c r="Z41" s="8">
        <v>15.444444444444445</v>
      </c>
      <c r="AA41" s="8">
        <v>90.382931130713786</v>
      </c>
      <c r="AB41" s="8">
        <v>1.6433260205584326</v>
      </c>
      <c r="AC41" s="8">
        <v>8.7850805362624982</v>
      </c>
      <c r="AD41" s="8">
        <v>13.222222222222221</v>
      </c>
      <c r="AE41" s="637"/>
      <c r="AF41" s="637" t="s">
        <v>3</v>
      </c>
      <c r="AG41" s="637" t="s">
        <v>3772</v>
      </c>
      <c r="AH41" s="1"/>
      <c r="AI41" s="1"/>
      <c r="AJ41" s="1"/>
      <c r="AK41" s="1"/>
    </row>
    <row r="42" spans="1:37" ht="16.5" x14ac:dyDescent="0.45">
      <c r="A42" s="9">
        <v>51</v>
      </c>
      <c r="B42" s="9" t="s">
        <v>1362</v>
      </c>
      <c r="C42" s="78" t="s">
        <v>1820</v>
      </c>
      <c r="D42" s="9">
        <v>0</v>
      </c>
      <c r="E42" s="9">
        <v>12</v>
      </c>
      <c r="F42" s="9">
        <v>15</v>
      </c>
      <c r="G42" s="78" t="s">
        <v>80</v>
      </c>
      <c r="H42" s="78" t="s">
        <v>79</v>
      </c>
      <c r="I42" s="51" t="s">
        <v>184</v>
      </c>
      <c r="J42" s="608">
        <v>30</v>
      </c>
      <c r="K42" s="9">
        <v>1499</v>
      </c>
      <c r="L42" s="9">
        <v>92</v>
      </c>
      <c r="M42" s="7">
        <v>147.07170000027472</v>
      </c>
      <c r="N42" s="7">
        <v>112.68180000021047</v>
      </c>
      <c r="O42" s="7">
        <v>92.194200000172202</v>
      </c>
      <c r="P42" s="391">
        <v>1326.5521433482038</v>
      </c>
      <c r="Q42" s="391">
        <v>1202.9776142626883</v>
      </c>
      <c r="R42" s="7">
        <v>9.3168825085639053</v>
      </c>
      <c r="S42" s="7">
        <v>91.539139886259719</v>
      </c>
      <c r="T42" s="594">
        <v>13.618751860023572</v>
      </c>
      <c r="U42" s="250">
        <v>4.5395839533411904</v>
      </c>
      <c r="V42" s="250">
        <v>2.6666666666666998</v>
      </c>
      <c r="W42" s="8">
        <v>138.65911120025714</v>
      </c>
      <c r="X42" s="8">
        <v>2.1332170953885714</v>
      </c>
      <c r="Y42" s="8">
        <v>9.8250825640570909</v>
      </c>
      <c r="Z42" s="8">
        <v>25.375</v>
      </c>
      <c r="AA42" s="8">
        <v>81.301148200149996</v>
      </c>
      <c r="AB42" s="8">
        <v>1.6260229640029999</v>
      </c>
      <c r="AC42" s="8">
        <v>8.4262454341922695</v>
      </c>
      <c r="AD42" s="8">
        <v>19.75</v>
      </c>
      <c r="AE42" s="637"/>
      <c r="AF42" s="637" t="s">
        <v>3</v>
      </c>
      <c r="AG42" s="637" t="s">
        <v>3773</v>
      </c>
      <c r="AH42" s="1"/>
      <c r="AI42" s="1"/>
      <c r="AJ42" s="1"/>
      <c r="AK42" s="1"/>
    </row>
    <row r="43" spans="1:37" ht="16.5" x14ac:dyDescent="0.45">
      <c r="A43" s="9">
        <v>52</v>
      </c>
      <c r="B43" s="9" t="s">
        <v>3929</v>
      </c>
      <c r="C43" s="57" t="s">
        <v>1787</v>
      </c>
      <c r="D43" s="9">
        <v>15</v>
      </c>
      <c r="E43" s="9">
        <v>15</v>
      </c>
      <c r="F43" s="9">
        <v>15</v>
      </c>
      <c r="G43" s="62" t="s">
        <v>1475</v>
      </c>
      <c r="H43" s="57" t="s">
        <v>194</v>
      </c>
      <c r="I43" s="65" t="s">
        <v>1477</v>
      </c>
      <c r="J43" s="608">
        <v>40</v>
      </c>
      <c r="K43" s="9">
        <v>1035</v>
      </c>
      <c r="L43" s="9">
        <v>120</v>
      </c>
      <c r="M43" s="7">
        <v>102.739001299671</v>
      </c>
      <c r="N43" s="7">
        <v>84.562101069729209</v>
      </c>
      <c r="O43" s="7">
        <v>120.12560151961533</v>
      </c>
      <c r="P43" s="391">
        <v>1028.8793562457531</v>
      </c>
      <c r="Q43" s="391">
        <v>1023.6304780486726</v>
      </c>
      <c r="R43" s="7">
        <v>9.3562665691147</v>
      </c>
      <c r="S43" s="7">
        <v>52.891746905208194</v>
      </c>
      <c r="T43" s="594">
        <v>3.6712140337914461</v>
      </c>
      <c r="U43" s="250">
        <v>3.6712140337914461</v>
      </c>
      <c r="V43" s="250">
        <v>2</v>
      </c>
      <c r="W43" s="8">
        <v>65.109136810994713</v>
      </c>
      <c r="X43" s="8">
        <v>1.0851522801832452</v>
      </c>
      <c r="Y43" s="8">
        <v>5.6530825104754223</v>
      </c>
      <c r="Z43" s="8">
        <v>31</v>
      </c>
      <c r="AA43" s="8">
        <v>34.390175422393078</v>
      </c>
      <c r="AB43" s="8">
        <v>0.98257644063980221</v>
      </c>
      <c r="AC43" s="8">
        <v>5.3316984331753181</v>
      </c>
      <c r="AD43" s="8">
        <v>18.5</v>
      </c>
      <c r="AE43" s="637"/>
      <c r="AF43" s="637" t="s">
        <v>68</v>
      </c>
      <c r="AG43" s="637" t="s">
        <v>5789</v>
      </c>
      <c r="AH43" s="1"/>
      <c r="AI43" s="1"/>
      <c r="AJ43" s="1"/>
      <c r="AK43" s="1"/>
    </row>
    <row r="44" spans="1:37" ht="16.5" x14ac:dyDescent="0.45">
      <c r="A44" s="9">
        <v>53</v>
      </c>
      <c r="B44" s="9" t="s">
        <v>85</v>
      </c>
      <c r="C44" s="62" t="s">
        <v>1790</v>
      </c>
      <c r="D44" s="9">
        <v>0</v>
      </c>
      <c r="E44" s="9">
        <v>14</v>
      </c>
      <c r="F44" s="9">
        <v>15</v>
      </c>
      <c r="G44" s="62" t="s">
        <v>1475</v>
      </c>
      <c r="H44" s="62" t="s">
        <v>52</v>
      </c>
      <c r="I44" s="65" t="s">
        <v>30</v>
      </c>
      <c r="J44" s="608">
        <v>38.5</v>
      </c>
      <c r="K44" s="9">
        <v>1498</v>
      </c>
      <c r="L44" s="9">
        <v>139</v>
      </c>
      <c r="M44" s="7">
        <v>117.26851144795862</v>
      </c>
      <c r="N44" s="7">
        <v>117.26851144795862</v>
      </c>
      <c r="O44" s="7">
        <v>139.15863358491089</v>
      </c>
      <c r="P44" s="391">
        <v>1541.3998784783957</v>
      </c>
      <c r="Q44" s="391">
        <v>1576.9786712746959</v>
      </c>
      <c r="R44" s="7">
        <v>14.589441055795389</v>
      </c>
      <c r="S44" s="7">
        <v>114.67604013084065</v>
      </c>
      <c r="T44" s="594">
        <v>4.6587775571763093</v>
      </c>
      <c r="U44" s="250">
        <v>4.6587775571763093</v>
      </c>
      <c r="V44" s="250">
        <v>2</v>
      </c>
      <c r="W44" s="8">
        <v>119.91027060823004</v>
      </c>
      <c r="X44" s="8">
        <v>1.7130038658318576</v>
      </c>
      <c r="Y44" s="8">
        <v>7.8602079197055792</v>
      </c>
      <c r="Z44" s="8">
        <v>36</v>
      </c>
      <c r="AA44" s="8">
        <v>54.357172708821174</v>
      </c>
      <c r="AB44" s="8">
        <v>1.2079371713071372</v>
      </c>
      <c r="AC44" s="8">
        <v>6.773602882778218</v>
      </c>
      <c r="AD44" s="8">
        <v>23.5</v>
      </c>
      <c r="AE44" s="637"/>
      <c r="AF44" s="637" t="s">
        <v>68</v>
      </c>
      <c r="AG44" s="637" t="s">
        <v>3756</v>
      </c>
      <c r="AH44" s="1"/>
      <c r="AI44" s="1"/>
      <c r="AJ44" s="1"/>
      <c r="AK44" s="1"/>
    </row>
    <row r="45" spans="1:37" ht="16.5" x14ac:dyDescent="0.45">
      <c r="A45" s="9">
        <v>53</v>
      </c>
      <c r="B45" s="9" t="s">
        <v>1354</v>
      </c>
      <c r="C45" s="74" t="s">
        <v>1792</v>
      </c>
      <c r="D45" s="9">
        <v>1</v>
      </c>
      <c r="E45" s="9">
        <v>15</v>
      </c>
      <c r="F45" s="9">
        <v>15</v>
      </c>
      <c r="G45" s="74" t="s">
        <v>14</v>
      </c>
      <c r="H45" s="74" t="s">
        <v>160</v>
      </c>
      <c r="I45" s="63" t="s">
        <v>84</v>
      </c>
      <c r="J45" s="608">
        <v>34.5</v>
      </c>
      <c r="K45" s="9">
        <v>1500</v>
      </c>
      <c r="L45" s="9">
        <v>135</v>
      </c>
      <c r="M45" s="7">
        <v>120.62222870693641</v>
      </c>
      <c r="N45" s="7">
        <v>114.55318575312829</v>
      </c>
      <c r="O45" s="7">
        <v>135.0362057222307</v>
      </c>
      <c r="P45" s="391">
        <v>1515.6182674284457</v>
      </c>
      <c r="Q45" s="391">
        <v>1528.0475113050973</v>
      </c>
      <c r="R45" s="7">
        <v>13.875228454192154</v>
      </c>
      <c r="S45" s="7">
        <v>103.39213392006567</v>
      </c>
      <c r="T45" s="594">
        <v>6.6451203034846245</v>
      </c>
      <c r="U45" s="250">
        <v>3.3225601517423122</v>
      </c>
      <c r="V45" s="250">
        <v>3</v>
      </c>
      <c r="W45" s="8">
        <v>76.268270713128317</v>
      </c>
      <c r="X45" s="8">
        <v>1.5253654142625663</v>
      </c>
      <c r="Y45" s="8">
        <v>7.4515626363490668</v>
      </c>
      <c r="Z45" s="8">
        <v>17.666666666666668</v>
      </c>
      <c r="AA45" s="8">
        <v>71.564003793557802</v>
      </c>
      <c r="AB45" s="8">
        <v>1.1927333965592968</v>
      </c>
      <c r="AC45" s="8">
        <v>6.572152706114478</v>
      </c>
      <c r="AD45" s="8">
        <v>21</v>
      </c>
      <c r="AE45" s="637"/>
      <c r="AF45" s="637" t="s">
        <v>78</v>
      </c>
      <c r="AG45" s="637" t="s">
        <v>3774</v>
      </c>
      <c r="AH45" s="1"/>
      <c r="AI45" s="1"/>
      <c r="AJ45" s="1"/>
      <c r="AK45" s="1"/>
    </row>
    <row r="46" spans="1:37" ht="16.5" x14ac:dyDescent="0.45">
      <c r="A46" s="9">
        <v>54</v>
      </c>
      <c r="B46" s="9" t="s">
        <v>1351</v>
      </c>
      <c r="C46" s="244" t="s">
        <v>1805</v>
      </c>
      <c r="D46" s="9">
        <v>15</v>
      </c>
      <c r="E46" s="9">
        <v>15</v>
      </c>
      <c r="F46" s="9">
        <v>15</v>
      </c>
      <c r="G46" s="244" t="s">
        <v>121</v>
      </c>
      <c r="H46" s="62" t="s">
        <v>52</v>
      </c>
      <c r="I46" s="244" t="s">
        <v>305</v>
      </c>
      <c r="J46" s="608">
        <v>40</v>
      </c>
      <c r="K46" s="9">
        <v>1106</v>
      </c>
      <c r="L46" s="9">
        <v>120</v>
      </c>
      <c r="M46" s="7">
        <v>108.27110136965329</v>
      </c>
      <c r="N46" s="7">
        <v>86.933001099721622</v>
      </c>
      <c r="O46" s="7">
        <v>120.12560151961533</v>
      </c>
      <c r="P46" s="391">
        <v>1085.3134914010052</v>
      </c>
      <c r="Q46" s="391">
        <v>1068.7133148830135</v>
      </c>
      <c r="R46" s="7">
        <v>9.5976110040010685</v>
      </c>
      <c r="S46" s="7">
        <v>68.99963227511175</v>
      </c>
      <c r="T46" s="594">
        <v>3.533543772049887</v>
      </c>
      <c r="U46" s="250">
        <v>3.533543772049887</v>
      </c>
      <c r="V46" s="250">
        <v>3</v>
      </c>
      <c r="W46" s="8">
        <v>92.489080657357036</v>
      </c>
      <c r="X46" s="8">
        <v>1.3212725808193861</v>
      </c>
      <c r="Y46" s="8">
        <v>7.1892507673364827</v>
      </c>
      <c r="Z46" s="8">
        <v>24.333333333333332</v>
      </c>
      <c r="AA46" s="8">
        <v>43.225729534164785</v>
      </c>
      <c r="AB46" s="8">
        <v>1.2350208438332795</v>
      </c>
      <c r="AC46" s="8">
        <v>6.6671373848484325</v>
      </c>
      <c r="AD46" s="8">
        <v>12.666666666666666</v>
      </c>
      <c r="AE46" s="637"/>
      <c r="AF46" s="637" t="s">
        <v>111</v>
      </c>
      <c r="AG46" s="637" t="s">
        <v>3776</v>
      </c>
      <c r="AH46" s="1"/>
      <c r="AI46" s="1"/>
      <c r="AJ46" s="1"/>
      <c r="AK46" s="1"/>
    </row>
    <row r="47" spans="1:37" ht="16.5" x14ac:dyDescent="0.45">
      <c r="A47" s="9">
        <v>55</v>
      </c>
      <c r="B47" s="9" t="s">
        <v>198</v>
      </c>
      <c r="C47" s="244" t="s">
        <v>1805</v>
      </c>
      <c r="D47" s="9">
        <v>0</v>
      </c>
      <c r="E47" s="9">
        <v>10</v>
      </c>
      <c r="F47" s="9">
        <v>14</v>
      </c>
      <c r="G47" s="244" t="s">
        <v>121</v>
      </c>
      <c r="H47" s="244" t="s">
        <v>197</v>
      </c>
      <c r="I47" s="13" t="s">
        <v>52</v>
      </c>
      <c r="J47" s="608">
        <v>23.5</v>
      </c>
      <c r="K47" s="9">
        <v>1500</v>
      </c>
      <c r="L47" s="9">
        <v>132</v>
      </c>
      <c r="M47" s="7">
        <v>123.68796535212107</v>
      </c>
      <c r="N47" s="7">
        <v>111.38392691395195</v>
      </c>
      <c r="O47" s="7">
        <v>132.10651796771046</v>
      </c>
      <c r="P47" s="391">
        <v>1490.6744607413116</v>
      </c>
      <c r="Q47" s="391">
        <v>1482.9564417763245</v>
      </c>
      <c r="R47" s="7">
        <v>13.229162305295784</v>
      </c>
      <c r="S47" s="7">
        <v>113.86088468987894</v>
      </c>
      <c r="T47" s="594">
        <v>3.894298389239633</v>
      </c>
      <c r="U47" s="250">
        <v>3.894298389239633</v>
      </c>
      <c r="V47" s="250">
        <v>3</v>
      </c>
      <c r="W47" s="8">
        <v>126.41959686705077</v>
      </c>
      <c r="X47" s="8">
        <v>1.6855946248940104</v>
      </c>
      <c r="Y47" s="8">
        <v>8.6068098691554447</v>
      </c>
      <c r="Z47" s="8">
        <v>26</v>
      </c>
      <c r="AA47" s="8">
        <v>105.51633072254231</v>
      </c>
      <c r="AB47" s="8">
        <v>1.5073761531791758</v>
      </c>
      <c r="AC47" s="8">
        <v>8.070546293347963</v>
      </c>
      <c r="AD47" s="8">
        <v>24.333333333333332</v>
      </c>
      <c r="AE47" s="637"/>
      <c r="AF47" s="637" t="s">
        <v>111</v>
      </c>
      <c r="AG47" s="637" t="s">
        <v>3751</v>
      </c>
      <c r="AH47" s="1"/>
      <c r="AI47" s="1"/>
      <c r="AJ47" s="1"/>
      <c r="AK47" s="1"/>
    </row>
    <row r="48" spans="1:37" ht="16.5" x14ac:dyDescent="0.45">
      <c r="A48" s="9">
        <v>56</v>
      </c>
      <c r="B48" s="9" t="s">
        <v>1350</v>
      </c>
      <c r="C48" s="56" t="s">
        <v>1798</v>
      </c>
      <c r="D48" s="9">
        <v>15</v>
      </c>
      <c r="E48" s="9">
        <v>15</v>
      </c>
      <c r="F48" s="9">
        <v>15</v>
      </c>
      <c r="G48" s="56" t="s">
        <v>1493</v>
      </c>
      <c r="H48" s="56" t="s">
        <v>1499</v>
      </c>
      <c r="I48" s="56" t="s">
        <v>1499</v>
      </c>
      <c r="J48" s="608">
        <v>40</v>
      </c>
      <c r="K48" s="9">
        <v>1164</v>
      </c>
      <c r="L48" s="9">
        <v>106</v>
      </c>
      <c r="M48" s="7">
        <v>128.81890162958749</v>
      </c>
      <c r="N48" s="7">
        <v>76.659100969754519</v>
      </c>
      <c r="O48" s="7">
        <v>106.69050134965836</v>
      </c>
      <c r="P48" s="391">
        <v>1035.4108532527957</v>
      </c>
      <c r="Q48" s="391">
        <v>942.2006919276206</v>
      </c>
      <c r="R48" s="7">
        <v>7.5472957925818438</v>
      </c>
      <c r="S48" s="7">
        <v>55.821897455071003</v>
      </c>
      <c r="T48" s="594">
        <v>6.0239371635539118</v>
      </c>
      <c r="U48" s="250">
        <v>3.0119685817769559</v>
      </c>
      <c r="V48" s="250">
        <v>3.5</v>
      </c>
      <c r="W48" s="8">
        <v>51.239371635539122</v>
      </c>
      <c r="X48" s="8">
        <v>1.4639820467296891</v>
      </c>
      <c r="Y48" s="8">
        <v>7.3962779503007887</v>
      </c>
      <c r="Z48" s="8">
        <v>11</v>
      </c>
      <c r="AA48" s="8">
        <v>51.239371635539122</v>
      </c>
      <c r="AB48" s="8">
        <v>1.4639820467296891</v>
      </c>
      <c r="AC48" s="8">
        <v>7.3962779503007887</v>
      </c>
      <c r="AD48" s="8">
        <v>11</v>
      </c>
      <c r="AE48" s="637"/>
      <c r="AF48" s="637" t="s">
        <v>47</v>
      </c>
      <c r="AG48" s="637" t="s">
        <v>3780</v>
      </c>
      <c r="AH48" s="1"/>
      <c r="AI48" s="1"/>
      <c r="AJ48" s="1"/>
      <c r="AK48" s="1"/>
    </row>
    <row r="49" spans="1:37" ht="16.5" x14ac:dyDescent="0.45">
      <c r="A49" s="9">
        <v>57</v>
      </c>
      <c r="B49" s="9" t="s">
        <v>202</v>
      </c>
      <c r="C49" s="56" t="s">
        <v>1798</v>
      </c>
      <c r="D49" s="9">
        <v>1</v>
      </c>
      <c r="E49" s="9">
        <v>15</v>
      </c>
      <c r="F49" s="9">
        <v>14</v>
      </c>
      <c r="G49" s="56" t="s">
        <v>45</v>
      </c>
      <c r="H49" s="56" t="s">
        <v>216</v>
      </c>
      <c r="I49" s="74" t="s">
        <v>1477</v>
      </c>
      <c r="J49" s="608">
        <v>24.5</v>
      </c>
      <c r="K49" s="9">
        <v>1496</v>
      </c>
      <c r="L49" s="9">
        <v>117</v>
      </c>
      <c r="M49" s="7">
        <v>137.53360848238228</v>
      </c>
      <c r="N49" s="7">
        <v>101.16654854713695</v>
      </c>
      <c r="O49" s="7">
        <v>117.03581106433492</v>
      </c>
      <c r="P49" s="391">
        <v>1384.1283382766264</v>
      </c>
      <c r="Q49" s="391">
        <v>1300.3135774545658</v>
      </c>
      <c r="R49" s="7">
        <v>10.749042636313199</v>
      </c>
      <c r="S49" s="7">
        <v>131.77305389356903</v>
      </c>
      <c r="T49" s="594">
        <v>9.5820971693006545</v>
      </c>
      <c r="U49" s="250">
        <v>4.7910485846503272</v>
      </c>
      <c r="V49" s="250">
        <v>3.5</v>
      </c>
      <c r="W49" s="8">
        <v>108.27621461625817</v>
      </c>
      <c r="X49" s="8">
        <v>2.4061381025835149</v>
      </c>
      <c r="Y49" s="8">
        <v>12.259050257034398</v>
      </c>
      <c r="Z49" s="8">
        <v>13.857142857142858</v>
      </c>
      <c r="AA49" s="8">
        <v>45.698422756774242</v>
      </c>
      <c r="AB49" s="8">
        <v>1.3056692216221213</v>
      </c>
      <c r="AC49" s="8">
        <v>8.5099007821161372</v>
      </c>
      <c r="AD49" s="8">
        <v>11</v>
      </c>
      <c r="AE49" s="637"/>
      <c r="AF49" s="637" t="s">
        <v>47</v>
      </c>
      <c r="AG49" s="637" t="s">
        <v>3775</v>
      </c>
      <c r="AH49" s="1"/>
      <c r="AI49" s="1"/>
      <c r="AJ49" s="1"/>
      <c r="AK49" s="1"/>
    </row>
    <row r="50" spans="1:37" ht="16.5" x14ac:dyDescent="0.45">
      <c r="A50" s="9">
        <v>58</v>
      </c>
      <c r="B50" s="9" t="s">
        <v>1346</v>
      </c>
      <c r="C50" s="73" t="s">
        <v>1802</v>
      </c>
      <c r="D50" s="9">
        <v>15</v>
      </c>
      <c r="E50" s="9">
        <v>15</v>
      </c>
      <c r="F50" s="9">
        <v>15</v>
      </c>
      <c r="G50" s="73" t="s">
        <v>138</v>
      </c>
      <c r="H50" s="73" t="s">
        <v>76</v>
      </c>
      <c r="I50" s="62" t="s">
        <v>52</v>
      </c>
      <c r="J50" s="608">
        <v>40</v>
      </c>
      <c r="K50" s="9">
        <v>1243</v>
      </c>
      <c r="L50" s="9">
        <v>127</v>
      </c>
      <c r="M50" s="7">
        <v>119.33530150961786</v>
      </c>
      <c r="N50" s="7">
        <v>85.35240107972669</v>
      </c>
      <c r="O50" s="7">
        <v>127.23830160959255</v>
      </c>
      <c r="P50" s="391">
        <v>1188.6893200458023</v>
      </c>
      <c r="Q50" s="391">
        <v>1146.5010557881883</v>
      </c>
      <c r="R50" s="7">
        <v>9.9873137299385171</v>
      </c>
      <c r="S50" s="7">
        <v>74.974536532584708</v>
      </c>
      <c r="T50" s="594">
        <v>6.5848921106501166</v>
      </c>
      <c r="U50" s="250">
        <v>3.2924460553250583</v>
      </c>
      <c r="V50" s="250">
        <v>3</v>
      </c>
      <c r="W50" s="8">
        <v>84.773381659751749</v>
      </c>
      <c r="X50" s="8">
        <v>1.5413342119954863</v>
      </c>
      <c r="Y50" s="8">
        <v>7.5069772072781635</v>
      </c>
      <c r="Z50" s="8">
        <v>19.333333333333332</v>
      </c>
      <c r="AA50" s="8">
        <v>101.8383297756271</v>
      </c>
      <c r="AB50" s="8">
        <v>1.4548332825089585</v>
      </c>
      <c r="AC50" s="8">
        <v>7.3422768931456908</v>
      </c>
      <c r="AD50" s="8">
        <v>24.333333333333332</v>
      </c>
      <c r="AE50" s="637"/>
      <c r="AF50" s="637" t="s">
        <v>22</v>
      </c>
      <c r="AG50" s="637" t="s">
        <v>3749</v>
      </c>
      <c r="AH50" s="1"/>
      <c r="AI50" s="1"/>
      <c r="AJ50" s="1"/>
      <c r="AK50" s="1"/>
    </row>
    <row r="51" spans="1:37" ht="16.5" x14ac:dyDescent="0.45">
      <c r="A51" s="9">
        <v>59</v>
      </c>
      <c r="B51" s="9" t="s">
        <v>21</v>
      </c>
      <c r="C51" s="73" t="s">
        <v>1802</v>
      </c>
      <c r="D51" s="9">
        <v>0</v>
      </c>
      <c r="E51" s="9">
        <v>14</v>
      </c>
      <c r="F51" s="9">
        <v>15</v>
      </c>
      <c r="G51" s="74" t="s">
        <v>20</v>
      </c>
      <c r="H51" s="246" t="s">
        <v>94</v>
      </c>
      <c r="I51" s="73" t="s">
        <v>19</v>
      </c>
      <c r="J51" s="608">
        <v>18.5</v>
      </c>
      <c r="K51" s="9">
        <v>1498</v>
      </c>
      <c r="L51" s="9">
        <v>127</v>
      </c>
      <c r="M51" s="7">
        <v>130.42719443957267</v>
      </c>
      <c r="N51" s="7">
        <v>103.42244493005762</v>
      </c>
      <c r="O51" s="7">
        <v>127.55434874707106</v>
      </c>
      <c r="P51" s="391">
        <v>1435.8822107974768</v>
      </c>
      <c r="Q51" s="391">
        <v>1388.0186996922719</v>
      </c>
      <c r="R51" s="7">
        <v>11.903555674862025</v>
      </c>
      <c r="S51" s="7">
        <v>108.64886513172921</v>
      </c>
      <c r="T51" s="594">
        <v>5.2388838192861122</v>
      </c>
      <c r="U51" s="250">
        <v>1.7462946064287042</v>
      </c>
      <c r="V51" s="250">
        <v>4.3333333333333002</v>
      </c>
      <c r="W51" s="8">
        <v>85.777676385722245</v>
      </c>
      <c r="X51" s="8">
        <v>1.9061705863493832</v>
      </c>
      <c r="Y51" s="8">
        <v>9.1274294924477317</v>
      </c>
      <c r="Z51" s="8">
        <v>11.384615384615385</v>
      </c>
      <c r="AA51" s="8">
        <v>143.42649632801337</v>
      </c>
      <c r="AB51" s="8">
        <v>1.7928312041001671</v>
      </c>
      <c r="AC51" s="8">
        <v>9.0263049715694184</v>
      </c>
      <c r="AD51" s="8">
        <v>19.461538461538463</v>
      </c>
      <c r="AE51" s="637"/>
      <c r="AF51" s="637" t="s">
        <v>78</v>
      </c>
      <c r="AG51" s="637" t="s">
        <v>3861</v>
      </c>
      <c r="AH51" s="1"/>
      <c r="AI51" s="1"/>
      <c r="AJ51" s="1"/>
      <c r="AK51" s="1"/>
    </row>
    <row r="52" spans="1:37" ht="16.5" x14ac:dyDescent="0.45">
      <c r="A52" s="9">
        <v>61</v>
      </c>
      <c r="B52" s="9" t="s">
        <v>1343</v>
      </c>
      <c r="C52" s="244" t="s">
        <v>1805</v>
      </c>
      <c r="D52" s="9">
        <v>15</v>
      </c>
      <c r="E52" s="9">
        <v>15</v>
      </c>
      <c r="F52" s="9">
        <v>15</v>
      </c>
      <c r="G52" s="244" t="s">
        <v>214</v>
      </c>
      <c r="H52" s="62" t="s">
        <v>52</v>
      </c>
      <c r="I52" s="71" t="s">
        <v>1552</v>
      </c>
      <c r="J52" s="608">
        <v>40</v>
      </c>
      <c r="K52" s="9">
        <v>1419</v>
      </c>
      <c r="L52" s="9">
        <v>140</v>
      </c>
      <c r="M52" s="7">
        <v>114.59350144963305</v>
      </c>
      <c r="N52" s="7">
        <v>109.06140137965076</v>
      </c>
      <c r="O52" s="7">
        <v>140.67340177954952</v>
      </c>
      <c r="P52" s="391">
        <v>1456.6728826490605</v>
      </c>
      <c r="Q52" s="391">
        <v>1487.2036639959654</v>
      </c>
      <c r="R52" s="7">
        <v>13.767133338296032</v>
      </c>
      <c r="S52" s="7">
        <v>102.58015704009384</v>
      </c>
      <c r="T52" s="594">
        <v>8.1506344904571026</v>
      </c>
      <c r="U52" s="250">
        <v>2.7168781634857009</v>
      </c>
      <c r="V52" s="250">
        <v>3.6666666666666998</v>
      </c>
      <c r="W52" s="8">
        <v>97.831508724939937</v>
      </c>
      <c r="X52" s="8">
        <v>1.3975929817848562</v>
      </c>
      <c r="Y52" s="8">
        <v>7.4510905443725628</v>
      </c>
      <c r="Z52" s="8">
        <v>20.09090909090909</v>
      </c>
      <c r="AA52" s="8">
        <v>72.506344904571023</v>
      </c>
      <c r="AB52" s="8">
        <v>1.2084390817428503</v>
      </c>
      <c r="AC52" s="8">
        <v>6.7361668239670545</v>
      </c>
      <c r="AD52" s="8">
        <v>17.363636363636363</v>
      </c>
      <c r="AE52" s="637"/>
      <c r="AF52" s="637" t="s">
        <v>111</v>
      </c>
      <c r="AG52" s="637" t="s">
        <v>3776</v>
      </c>
      <c r="AH52" s="1"/>
      <c r="AI52" s="1"/>
      <c r="AJ52" s="1"/>
      <c r="AK52" s="1"/>
    </row>
    <row r="53" spans="1:37" ht="16.5" x14ac:dyDescent="0.45">
      <c r="A53" s="9">
        <v>62</v>
      </c>
      <c r="B53" s="9" t="s">
        <v>1342</v>
      </c>
      <c r="C53" s="56" t="s">
        <v>1821</v>
      </c>
      <c r="D53" s="9">
        <v>0</v>
      </c>
      <c r="E53" s="9">
        <v>14</v>
      </c>
      <c r="F53" s="9">
        <v>15</v>
      </c>
      <c r="G53" s="78" t="s">
        <v>144</v>
      </c>
      <c r="H53" s="56" t="s">
        <v>266</v>
      </c>
      <c r="I53" s="244" t="s">
        <v>197</v>
      </c>
      <c r="J53" s="608">
        <v>22</v>
      </c>
      <c r="K53" s="9">
        <v>1498</v>
      </c>
      <c r="L53" s="9">
        <v>139</v>
      </c>
      <c r="M53" s="7">
        <v>114.03522160425128</v>
      </c>
      <c r="N53" s="7">
        <v>124.06029603099864</v>
      </c>
      <c r="O53" s="7">
        <v>139.09790767111969</v>
      </c>
      <c r="P53" s="391">
        <v>1570.3445353187701</v>
      </c>
      <c r="Q53" s="391">
        <v>1630.7160013261375</v>
      </c>
      <c r="R53" s="7">
        <v>15.341153147387084</v>
      </c>
      <c r="S53" s="7">
        <v>125.35535912423362</v>
      </c>
      <c r="T53" s="594">
        <v>3.2236868212829002</v>
      </c>
      <c r="U53" s="250">
        <v>1.6118434106414501</v>
      </c>
      <c r="V53" s="250">
        <v>4.5</v>
      </c>
      <c r="W53" s="8">
        <v>81.052725566184392</v>
      </c>
      <c r="X53" s="8">
        <v>1.6210545113236878</v>
      </c>
      <c r="Y53" s="8">
        <v>8.1711823042183909</v>
      </c>
      <c r="Z53" s="8">
        <v>12.111111111111111</v>
      </c>
      <c r="AA53" s="8">
        <v>116.6317147067108</v>
      </c>
      <c r="AB53" s="8">
        <v>1.5550895294228106</v>
      </c>
      <c r="AC53" s="8">
        <v>8.1224021632491485</v>
      </c>
      <c r="AD53" s="8">
        <v>17.666666666666668</v>
      </c>
      <c r="AE53" s="637"/>
      <c r="AF53" s="637" t="s">
        <v>3</v>
      </c>
      <c r="AG53" s="637" t="s">
        <v>3777</v>
      </c>
      <c r="AH53" s="1"/>
      <c r="AI53" s="1"/>
      <c r="AJ53" s="1"/>
      <c r="AK53" s="1"/>
    </row>
    <row r="54" spans="1:37" ht="16.5" x14ac:dyDescent="0.45">
      <c r="A54" s="9">
        <v>63</v>
      </c>
      <c r="B54" s="9" t="s">
        <v>1341</v>
      </c>
      <c r="C54" s="224" t="s">
        <v>1800</v>
      </c>
      <c r="D54" s="9">
        <v>15</v>
      </c>
      <c r="E54" s="9">
        <v>15</v>
      </c>
      <c r="F54" s="9">
        <v>15</v>
      </c>
      <c r="G54" s="246" t="s">
        <v>74</v>
      </c>
      <c r="H54" s="62" t="s">
        <v>52</v>
      </c>
      <c r="I54" s="224" t="s">
        <v>58</v>
      </c>
      <c r="J54" s="608">
        <v>40</v>
      </c>
      <c r="K54" s="9">
        <v>1342</v>
      </c>
      <c r="L54" s="9">
        <v>85</v>
      </c>
      <c r="M54" s="7">
        <v>165.96300209946855</v>
      </c>
      <c r="N54" s="7">
        <v>76.659100969754519</v>
      </c>
      <c r="O54" s="7">
        <v>85.35240107972669</v>
      </c>
      <c r="P54" s="391">
        <v>1056.478097507777</v>
      </c>
      <c r="Q54" s="391">
        <v>872.22410457820934</v>
      </c>
      <c r="R54" s="7">
        <v>6.0520768148061954</v>
      </c>
      <c r="S54" s="7">
        <v>54.802567002257113</v>
      </c>
      <c r="T54" s="594">
        <v>6.3937975682327286</v>
      </c>
      <c r="U54" s="250">
        <v>2.1312658560775763</v>
      </c>
      <c r="V54" s="250">
        <v>3.6666666666666998</v>
      </c>
      <c r="W54" s="8">
        <v>141.23873677405092</v>
      </c>
      <c r="X54" s="8">
        <v>2.017696239629299</v>
      </c>
      <c r="Y54" s="8">
        <v>9.0551671234880136</v>
      </c>
      <c r="Z54" s="8">
        <v>20.09090909090909</v>
      </c>
      <c r="AA54" s="8">
        <v>91.61579914630984</v>
      </c>
      <c r="AB54" s="8">
        <v>2.0359066476957741</v>
      </c>
      <c r="AC54" s="8">
        <v>8.8732512409580888</v>
      </c>
      <c r="AD54" s="8">
        <v>13.272727272727273</v>
      </c>
      <c r="AE54" s="637"/>
      <c r="AF54" s="637" t="s">
        <v>8</v>
      </c>
      <c r="AG54" s="637" t="s">
        <v>3778</v>
      </c>
      <c r="AH54" s="1"/>
      <c r="AI54" s="1"/>
      <c r="AJ54" s="1"/>
      <c r="AK54" s="1"/>
    </row>
    <row r="55" spans="1:37" ht="16.5" x14ac:dyDescent="0.45">
      <c r="A55" s="9">
        <v>64</v>
      </c>
      <c r="B55" s="9" t="s">
        <v>1340</v>
      </c>
      <c r="C55" s="224" t="s">
        <v>1800</v>
      </c>
      <c r="D55" s="9">
        <v>2</v>
      </c>
      <c r="E55" s="9">
        <v>15</v>
      </c>
      <c r="F55" s="9">
        <v>14</v>
      </c>
      <c r="G55" s="224" t="s">
        <v>101</v>
      </c>
      <c r="H55" s="62" t="s">
        <v>52</v>
      </c>
      <c r="I55" s="66" t="s">
        <v>73</v>
      </c>
      <c r="J55" s="608">
        <v>27</v>
      </c>
      <c r="K55" s="9">
        <v>1499</v>
      </c>
      <c r="L55" s="9">
        <v>93</v>
      </c>
      <c r="M55" s="7">
        <v>162.429622148183</v>
      </c>
      <c r="N55" s="7">
        <v>91.626966340000664</v>
      </c>
      <c r="O55" s="7">
        <v>93.015253708788563</v>
      </c>
      <c r="P55" s="391">
        <v>1242.1150137337759</v>
      </c>
      <c r="Q55" s="391">
        <v>1068.3857328919212</v>
      </c>
      <c r="R55" s="7">
        <v>7.806062081985977</v>
      </c>
      <c r="S55" s="7">
        <v>84.156341221008873</v>
      </c>
      <c r="T55" s="594">
        <v>21.271216844093239</v>
      </c>
      <c r="U55" s="250">
        <v>5.3178042110233097</v>
      </c>
      <c r="V55" s="250">
        <v>3</v>
      </c>
      <c r="W55" s="8">
        <v>138.25303071521463</v>
      </c>
      <c r="X55" s="8">
        <v>1.9750432959316377</v>
      </c>
      <c r="Y55" s="8">
        <v>10.780895711195557</v>
      </c>
      <c r="Z55" s="8">
        <v>24.333333333333332</v>
      </c>
      <c r="AA55" s="8">
        <v>106.57925439631896</v>
      </c>
      <c r="AB55" s="8">
        <v>1.9378046253876173</v>
      </c>
      <c r="AC55" s="8">
        <v>10.555465427504119</v>
      </c>
      <c r="AD55" s="8">
        <v>19.333333333333332</v>
      </c>
      <c r="AE55" s="637"/>
      <c r="AF55" s="637" t="s">
        <v>18</v>
      </c>
      <c r="AG55" s="637" t="s">
        <v>3769</v>
      </c>
      <c r="AH55" s="1"/>
      <c r="AI55" s="1"/>
      <c r="AJ55" s="1"/>
      <c r="AK55" s="1"/>
    </row>
    <row r="56" spans="1:37" ht="16.5" x14ac:dyDescent="0.45">
      <c r="A56" s="9">
        <v>65</v>
      </c>
      <c r="B56" s="9" t="s">
        <v>295</v>
      </c>
      <c r="C56" s="224" t="s">
        <v>1800</v>
      </c>
      <c r="D56" s="9">
        <v>1</v>
      </c>
      <c r="E56" s="9">
        <v>15</v>
      </c>
      <c r="F56" s="9">
        <v>15</v>
      </c>
      <c r="G56" s="56" t="s">
        <v>45</v>
      </c>
      <c r="H56" s="224" t="s">
        <v>294</v>
      </c>
      <c r="I56" s="56" t="s">
        <v>187</v>
      </c>
      <c r="J56" s="608">
        <v>18</v>
      </c>
      <c r="K56" s="9">
        <v>1495</v>
      </c>
      <c r="L56" s="9">
        <v>91</v>
      </c>
      <c r="M56" s="7">
        <v>154.15722543299788</v>
      </c>
      <c r="N56" s="7">
        <v>103.14931995884417</v>
      </c>
      <c r="O56" s="7">
        <v>91.247475348208312</v>
      </c>
      <c r="P56" s="391">
        <v>1281.6439967422145</v>
      </c>
      <c r="Q56" s="391">
        <v>1132.7532974209039</v>
      </c>
      <c r="R56" s="7">
        <v>8.5089007865272581</v>
      </c>
      <c r="S56" s="7">
        <v>99.565912726196274</v>
      </c>
      <c r="T56" s="594">
        <v>9.0161757225158894</v>
      </c>
      <c r="U56" s="250">
        <v>4.5080878612579447</v>
      </c>
      <c r="V56" s="250">
        <v>3.5</v>
      </c>
      <c r="W56" s="8">
        <v>145.29116300528602</v>
      </c>
      <c r="X56" s="8">
        <v>2.2352486616197851</v>
      </c>
      <c r="Y56" s="8">
        <v>11.701383671536751</v>
      </c>
      <c r="Z56" s="8">
        <v>19.571428571428573</v>
      </c>
      <c r="AA56" s="8">
        <v>151.30329479717292</v>
      </c>
      <c r="AB56" s="8">
        <v>2.0173772639623055</v>
      </c>
      <c r="AC56" s="8">
        <v>11.053097087700014</v>
      </c>
      <c r="AD56" s="8">
        <v>22.428571428571427</v>
      </c>
      <c r="AE56" s="637"/>
      <c r="AF56" s="637" t="s">
        <v>47</v>
      </c>
      <c r="AG56" s="637" t="s">
        <v>3779</v>
      </c>
      <c r="AH56" s="1"/>
      <c r="AI56" s="1"/>
      <c r="AJ56" s="1"/>
      <c r="AK56" s="1"/>
    </row>
    <row r="57" spans="1:37" ht="16.5" x14ac:dyDescent="0.45">
      <c r="A57" s="9">
        <v>66</v>
      </c>
      <c r="B57" s="9" t="s">
        <v>2821</v>
      </c>
      <c r="C57" s="56" t="s">
        <v>1798</v>
      </c>
      <c r="D57" s="9">
        <v>15</v>
      </c>
      <c r="E57" s="9">
        <v>15</v>
      </c>
      <c r="F57" s="9">
        <v>15</v>
      </c>
      <c r="G57" s="56" t="s">
        <v>1493</v>
      </c>
      <c r="H57" s="56" t="s">
        <v>1499</v>
      </c>
      <c r="I57" s="56" t="s">
        <v>106</v>
      </c>
      <c r="J57" s="608">
        <v>40</v>
      </c>
      <c r="K57" s="9">
        <v>1278</v>
      </c>
      <c r="L57" s="9">
        <v>147</v>
      </c>
      <c r="M57" s="7">
        <v>120.12560151961533</v>
      </c>
      <c r="N57" s="7">
        <v>76.659100969754519</v>
      </c>
      <c r="O57" s="7">
        <v>147.78610186952676</v>
      </c>
      <c r="P57" s="391">
        <v>1228.0666210441586</v>
      </c>
      <c r="Q57" s="391">
        <v>1189.0827604881665</v>
      </c>
      <c r="R57" s="7">
        <v>10.466532844429539</v>
      </c>
      <c r="S57" s="7">
        <v>72.574441001572168</v>
      </c>
      <c r="T57" s="594">
        <v>5.684898459264998</v>
      </c>
      <c r="U57" s="250">
        <v>2.842449229632499</v>
      </c>
      <c r="V57" s="250">
        <v>3.5</v>
      </c>
      <c r="W57" s="8">
        <v>47.848984592649977</v>
      </c>
      <c r="X57" s="8">
        <v>1.3671138455042851</v>
      </c>
      <c r="Y57" s="8">
        <v>6.9339524444522702</v>
      </c>
      <c r="Z57" s="8">
        <v>11</v>
      </c>
      <c r="AA57" s="8">
        <v>38.479187674119984</v>
      </c>
      <c r="AB57" s="8">
        <v>1.0994053621177138</v>
      </c>
      <c r="AC57" s="8">
        <v>6.0821527245859066</v>
      </c>
      <c r="AD57" s="8">
        <v>11</v>
      </c>
      <c r="AE57" s="637"/>
      <c r="AF57" s="637" t="s">
        <v>47</v>
      </c>
      <c r="AG57" s="637" t="s">
        <v>3780</v>
      </c>
      <c r="AH57" s="1"/>
      <c r="AI57" s="1"/>
      <c r="AJ57" s="1"/>
      <c r="AK57" s="1"/>
    </row>
    <row r="58" spans="1:37" ht="16.5" x14ac:dyDescent="0.45">
      <c r="A58" s="9">
        <v>67</v>
      </c>
      <c r="B58" s="9" t="s">
        <v>1339</v>
      </c>
      <c r="C58" s="56" t="s">
        <v>1798</v>
      </c>
      <c r="D58" s="9">
        <v>0</v>
      </c>
      <c r="E58" s="9">
        <v>15</v>
      </c>
      <c r="F58" s="9">
        <v>14</v>
      </c>
      <c r="G58" s="56" t="s">
        <v>1493</v>
      </c>
      <c r="H58" s="56" t="s">
        <v>266</v>
      </c>
      <c r="I58" s="56" t="s">
        <v>1499</v>
      </c>
      <c r="J58" s="608">
        <v>28</v>
      </c>
      <c r="K58" s="9">
        <v>1494</v>
      </c>
      <c r="L58" s="9">
        <v>144</v>
      </c>
      <c r="M58" s="7">
        <v>125.11850267139673</v>
      </c>
      <c r="N58" s="7">
        <v>98.963787423703621</v>
      </c>
      <c r="O58" s="7">
        <v>144.20437596025386</v>
      </c>
      <c r="P58" s="391">
        <v>1471.8069761828215</v>
      </c>
      <c r="Q58" s="391">
        <v>1453.7589891278292</v>
      </c>
      <c r="R58" s="7">
        <v>12.96747495422154</v>
      </c>
      <c r="S58" s="7">
        <v>110.98866689288369</v>
      </c>
      <c r="T58" s="594">
        <v>5.8796216041844724</v>
      </c>
      <c r="U58" s="250">
        <v>2.9398108020922362</v>
      </c>
      <c r="V58" s="250">
        <v>3.5</v>
      </c>
      <c r="W58" s="8">
        <v>88.833188875320502</v>
      </c>
      <c r="X58" s="8">
        <v>1.77666377750641</v>
      </c>
      <c r="Y58" s="8">
        <v>8.5590037601538995</v>
      </c>
      <c r="Z58" s="8">
        <v>15.285714285714286</v>
      </c>
      <c r="AA58" s="8">
        <v>49.796216041844723</v>
      </c>
      <c r="AB58" s="8">
        <v>1.422749029766992</v>
      </c>
      <c r="AC58" s="8">
        <v>7.1994840057060978</v>
      </c>
      <c r="AD58" s="8">
        <v>11</v>
      </c>
      <c r="AE58" s="637"/>
      <c r="AF58" s="637" t="s">
        <v>47</v>
      </c>
      <c r="AG58" s="637" t="s">
        <v>3780</v>
      </c>
      <c r="AH58" s="1"/>
      <c r="AI58" s="1"/>
      <c r="AJ58" s="1"/>
      <c r="AK58" s="1"/>
    </row>
    <row r="59" spans="1:37" ht="16.5" x14ac:dyDescent="0.45">
      <c r="A59" s="9">
        <v>68</v>
      </c>
      <c r="B59" s="9" t="s">
        <v>267</v>
      </c>
      <c r="C59" s="56" t="s">
        <v>1798</v>
      </c>
      <c r="D59" s="9">
        <v>0</v>
      </c>
      <c r="E59" s="9">
        <v>14</v>
      </c>
      <c r="F59" s="9">
        <v>11</v>
      </c>
      <c r="G59" s="56" t="s">
        <v>45</v>
      </c>
      <c r="H59" s="56" t="s">
        <v>216</v>
      </c>
      <c r="I59" s="54" t="s">
        <v>87</v>
      </c>
      <c r="J59" s="608">
        <v>18.5</v>
      </c>
      <c r="K59" s="9">
        <v>1500</v>
      </c>
      <c r="L59" s="9">
        <v>125</v>
      </c>
      <c r="M59" s="7">
        <v>134.4491784090749</v>
      </c>
      <c r="N59" s="7">
        <v>99.400460960555378</v>
      </c>
      <c r="O59" s="7">
        <v>125.25607219306978</v>
      </c>
      <c r="P59" s="391">
        <v>1409.8196517115689</v>
      </c>
      <c r="Q59" s="391">
        <v>1341.4454319499728</v>
      </c>
      <c r="R59" s="7">
        <v>11.301666736808119</v>
      </c>
      <c r="S59" s="7">
        <v>135.57640286637076</v>
      </c>
      <c r="T59" s="594">
        <v>9.3896287327262744</v>
      </c>
      <c r="U59" s="250">
        <v>4.6948143663631372</v>
      </c>
      <c r="V59" s="250">
        <v>3.5</v>
      </c>
      <c r="W59" s="8">
        <v>105.87035915907843</v>
      </c>
      <c r="X59" s="8">
        <v>2.3526746479795206</v>
      </c>
      <c r="Y59" s="8">
        <v>11.996142341095169</v>
      </c>
      <c r="Z59" s="8">
        <v>13.857142857142858</v>
      </c>
      <c r="AA59" s="8">
        <v>88.391965965898692</v>
      </c>
      <c r="AB59" s="8">
        <v>1.6071266539254307</v>
      </c>
      <c r="AC59" s="8">
        <v>9.7023362569336395</v>
      </c>
      <c r="AD59" s="8">
        <v>16.714285714285715</v>
      </c>
      <c r="AE59" s="637"/>
      <c r="AF59" s="637" t="s">
        <v>47</v>
      </c>
      <c r="AG59" s="637" t="s">
        <v>3781</v>
      </c>
      <c r="AH59" s="1"/>
      <c r="AI59" s="1"/>
      <c r="AJ59" s="1"/>
      <c r="AK59" s="1"/>
    </row>
    <row r="60" spans="1:37" ht="16.5" x14ac:dyDescent="0.45">
      <c r="A60" s="9">
        <v>69</v>
      </c>
      <c r="B60" s="9" t="s">
        <v>1336</v>
      </c>
      <c r="C60" s="61" t="s">
        <v>1807</v>
      </c>
      <c r="D60" s="9">
        <v>15</v>
      </c>
      <c r="E60" s="9">
        <v>15</v>
      </c>
      <c r="F60" s="9">
        <v>15</v>
      </c>
      <c r="G60" s="77" t="s">
        <v>24</v>
      </c>
      <c r="H60" s="77" t="s">
        <v>1471</v>
      </c>
      <c r="I60" s="61" t="s">
        <v>124</v>
      </c>
      <c r="J60" s="608">
        <v>40</v>
      </c>
      <c r="K60" s="9">
        <v>1033</v>
      </c>
      <c r="L60" s="9">
        <v>120</v>
      </c>
      <c r="M60" s="7">
        <v>121.70620153961028</v>
      </c>
      <c r="N60" s="7">
        <v>60.062800759807665</v>
      </c>
      <c r="O60" s="7">
        <v>120.12560151961533</v>
      </c>
      <c r="P60" s="391">
        <v>916.99980272734524</v>
      </c>
      <c r="Q60" s="391">
        <v>833.14004112670682</v>
      </c>
      <c r="R60" s="7">
        <v>6.7991595271627929</v>
      </c>
      <c r="S60" s="7">
        <v>61.622364282247794</v>
      </c>
      <c r="T60" s="594">
        <v>5.7465418600448013</v>
      </c>
      <c r="U60" s="250">
        <v>2.8732709300224006</v>
      </c>
      <c r="V60" s="250">
        <v>4</v>
      </c>
      <c r="W60" s="8">
        <v>86.437753480806421</v>
      </c>
      <c r="X60" s="8">
        <v>1.7287550696161285</v>
      </c>
      <c r="Y60" s="8">
        <v>9.0632326004508474</v>
      </c>
      <c r="Z60" s="8">
        <v>13.5</v>
      </c>
      <c r="AA60" s="8">
        <v>76.94466976071682</v>
      </c>
      <c r="AB60" s="8">
        <v>1.5388933952143364</v>
      </c>
      <c r="AC60" s="8">
        <v>8.3600412137775422</v>
      </c>
      <c r="AD60" s="8">
        <v>13.5</v>
      </c>
      <c r="AE60" s="637"/>
      <c r="AF60" s="637" t="s">
        <v>12</v>
      </c>
      <c r="AG60" s="637" t="s">
        <v>3748</v>
      </c>
      <c r="AH60" s="1"/>
      <c r="AI60" s="1"/>
      <c r="AJ60" s="1"/>
      <c r="AK60" s="1"/>
    </row>
    <row r="61" spans="1:37" ht="16.5" x14ac:dyDescent="0.45">
      <c r="A61" s="9">
        <v>70</v>
      </c>
      <c r="B61" s="9" t="s">
        <v>1334</v>
      </c>
      <c r="C61" s="61" t="s">
        <v>1807</v>
      </c>
      <c r="D61" s="9">
        <v>2</v>
      </c>
      <c r="E61" s="9">
        <v>15</v>
      </c>
      <c r="F61" s="9">
        <v>15</v>
      </c>
      <c r="G61" s="77" t="s">
        <v>64</v>
      </c>
      <c r="H61" s="77" t="s">
        <v>1471</v>
      </c>
      <c r="I61" s="52" t="s">
        <v>124</v>
      </c>
      <c r="J61" s="608">
        <v>40</v>
      </c>
      <c r="K61" s="9">
        <v>1499</v>
      </c>
      <c r="L61" s="9">
        <v>140</v>
      </c>
      <c r="M61" s="7">
        <v>137.51220173955966</v>
      </c>
      <c r="N61" s="7">
        <v>84.562101069729209</v>
      </c>
      <c r="O61" s="7">
        <v>140.67340177954952</v>
      </c>
      <c r="P61" s="391">
        <v>1388.3085353440197</v>
      </c>
      <c r="Q61" s="391">
        <v>1305.1087403877275</v>
      </c>
      <c r="R61" s="7">
        <v>10.915644330633816</v>
      </c>
      <c r="S61" s="7">
        <v>108.11332837494737</v>
      </c>
      <c r="T61" s="594">
        <v>12.798546909254219</v>
      </c>
      <c r="U61" s="250">
        <v>6.3992734546271093</v>
      </c>
      <c r="V61" s="250">
        <v>2</v>
      </c>
      <c r="W61" s="8">
        <v>97.533565621170879</v>
      </c>
      <c r="X61" s="8">
        <v>1.9506713124234176</v>
      </c>
      <c r="Y61" s="8">
        <v>9.9044385379557145</v>
      </c>
      <c r="Z61" s="8">
        <v>26</v>
      </c>
      <c r="AA61" s="8">
        <v>86.807613885485225</v>
      </c>
      <c r="AB61" s="8">
        <v>1.7361522777097045</v>
      </c>
      <c r="AC61" s="8">
        <v>9.4919019327370364</v>
      </c>
      <c r="AD61" s="8">
        <v>26</v>
      </c>
      <c r="AE61" s="637"/>
      <c r="AF61" s="637" t="s">
        <v>12</v>
      </c>
      <c r="AG61" s="637" t="s">
        <v>3748</v>
      </c>
      <c r="AH61" s="1"/>
      <c r="AI61" s="1"/>
      <c r="AJ61" s="1"/>
      <c r="AK61" s="1"/>
    </row>
    <row r="62" spans="1:37" ht="16.5" x14ac:dyDescent="0.45">
      <c r="A62" s="9">
        <v>71</v>
      </c>
      <c r="B62" s="9" t="s">
        <v>157</v>
      </c>
      <c r="C62" s="61" t="s">
        <v>1807</v>
      </c>
      <c r="D62" s="9">
        <v>1</v>
      </c>
      <c r="E62" s="9">
        <v>15</v>
      </c>
      <c r="F62" s="9">
        <v>15</v>
      </c>
      <c r="G62" s="77" t="s">
        <v>64</v>
      </c>
      <c r="H62" s="77" t="s">
        <v>9</v>
      </c>
      <c r="I62" s="52" t="s">
        <v>124</v>
      </c>
      <c r="J62" s="608">
        <v>23</v>
      </c>
      <c r="K62" s="9">
        <v>1497</v>
      </c>
      <c r="L62" s="9">
        <v>131</v>
      </c>
      <c r="M62" s="7">
        <v>133.25581441431754</v>
      </c>
      <c r="N62" s="7">
        <v>96.09794308724824</v>
      </c>
      <c r="O62" s="7">
        <v>131.33385555257257</v>
      </c>
      <c r="P62" s="391">
        <v>1414.2232383310811</v>
      </c>
      <c r="Q62" s="391">
        <v>1351.28543573255</v>
      </c>
      <c r="R62" s="7">
        <v>11.485132896949029</v>
      </c>
      <c r="S62" s="7">
        <v>113.61213366441592</v>
      </c>
      <c r="T62" s="594">
        <v>12.433348876748445</v>
      </c>
      <c r="U62" s="250">
        <v>6.2166744383742225</v>
      </c>
      <c r="V62" s="250">
        <v>2</v>
      </c>
      <c r="W62" s="8">
        <v>156.90930286475154</v>
      </c>
      <c r="X62" s="8">
        <v>1.9613662858093943</v>
      </c>
      <c r="Y62" s="8">
        <v>9.8921043999931815</v>
      </c>
      <c r="Z62" s="8">
        <v>41</v>
      </c>
      <c r="AA62" s="8">
        <v>84.151628194534155</v>
      </c>
      <c r="AB62" s="8">
        <v>1.6830325638906831</v>
      </c>
      <c r="AC62" s="8">
        <v>9.2141726597649889</v>
      </c>
      <c r="AD62" s="8">
        <v>26</v>
      </c>
      <c r="AE62" s="637"/>
      <c r="AF62" s="637" t="s">
        <v>12</v>
      </c>
      <c r="AG62" s="637" t="s">
        <v>3748</v>
      </c>
      <c r="AH62" s="1"/>
      <c r="AI62" s="1"/>
      <c r="AJ62" s="1"/>
      <c r="AK62" s="1"/>
    </row>
    <row r="63" spans="1:37" ht="16.5" x14ac:dyDescent="0.45">
      <c r="A63" s="9">
        <v>72</v>
      </c>
      <c r="B63" s="9" t="s">
        <v>1332</v>
      </c>
      <c r="C63" s="61" t="s">
        <v>1822</v>
      </c>
      <c r="D63" s="9">
        <v>15</v>
      </c>
      <c r="E63" s="9">
        <v>15</v>
      </c>
      <c r="F63" s="9">
        <v>15</v>
      </c>
      <c r="G63" s="244" t="s">
        <v>214</v>
      </c>
      <c r="H63" s="244" t="s">
        <v>237</v>
      </c>
      <c r="I63" s="62" t="s">
        <v>1481</v>
      </c>
      <c r="J63" s="608">
        <v>40</v>
      </c>
      <c r="K63" s="9">
        <v>1040</v>
      </c>
      <c r="L63" s="9">
        <v>106</v>
      </c>
      <c r="M63" s="7">
        <v>88.513601119716554</v>
      </c>
      <c r="N63" s="7">
        <v>129.60920163958497</v>
      </c>
      <c r="O63" s="7">
        <v>106.69050134965836</v>
      </c>
      <c r="P63" s="391">
        <v>1144.2328214297565</v>
      </c>
      <c r="Q63" s="391">
        <v>1234.2788214972802</v>
      </c>
      <c r="R63" s="7">
        <v>12.16223748341903</v>
      </c>
      <c r="S63" s="7">
        <v>59.474462697886239</v>
      </c>
      <c r="T63" s="594">
        <v>6.5232487098703134</v>
      </c>
      <c r="U63" s="250">
        <v>2.1744162366234376</v>
      </c>
      <c r="V63" s="250">
        <v>3.6666666666666998</v>
      </c>
      <c r="W63" s="8">
        <v>49.32842621136524</v>
      </c>
      <c r="X63" s="8">
        <v>0.82214043685608729</v>
      </c>
      <c r="Y63" s="8">
        <v>4.8900922037551648</v>
      </c>
      <c r="Z63" s="8">
        <v>17.363636363636363</v>
      </c>
      <c r="AA63" s="8">
        <v>35.520304436689457</v>
      </c>
      <c r="AB63" s="8">
        <v>0.78934009859309906</v>
      </c>
      <c r="AC63" s="8">
        <v>4.6867776763544384</v>
      </c>
      <c r="AD63" s="8">
        <v>13.272727272727273</v>
      </c>
      <c r="AE63" s="637"/>
      <c r="AF63" s="637" t="s">
        <v>111</v>
      </c>
      <c r="AG63" s="637" t="s">
        <v>3751</v>
      </c>
      <c r="AH63" s="1"/>
      <c r="AI63" s="1"/>
      <c r="AJ63" s="1"/>
      <c r="AK63" s="1"/>
    </row>
    <row r="64" spans="1:37" ht="16.5" x14ac:dyDescent="0.45">
      <c r="A64" s="9">
        <v>73</v>
      </c>
      <c r="B64" s="9" t="s">
        <v>172</v>
      </c>
      <c r="C64" s="61" t="s">
        <v>1822</v>
      </c>
      <c r="D64" s="9">
        <v>0</v>
      </c>
      <c r="E64" s="9">
        <v>8</v>
      </c>
      <c r="F64" s="9">
        <v>15</v>
      </c>
      <c r="G64" s="61" t="s">
        <v>171</v>
      </c>
      <c r="H64" s="244" t="s">
        <v>197</v>
      </c>
      <c r="I64" s="61" t="s">
        <v>167</v>
      </c>
      <c r="J64" s="608">
        <v>24</v>
      </c>
      <c r="K64" s="9">
        <v>1499</v>
      </c>
      <c r="L64" s="9">
        <v>134</v>
      </c>
      <c r="M64" s="7">
        <v>108.63631779537771</v>
      </c>
      <c r="N64" s="7">
        <v>142.0125359132347</v>
      </c>
      <c r="O64" s="7">
        <v>134.15930812079776</v>
      </c>
      <c r="P64" s="391">
        <v>1624.1084263979531</v>
      </c>
      <c r="Q64" s="391">
        <v>1731.2030509418946</v>
      </c>
      <c r="R64" s="7">
        <v>16.663284520914615</v>
      </c>
      <c r="S64" s="7">
        <v>131.01524002944547</v>
      </c>
      <c r="T64" s="594">
        <v>6.0841796728236766</v>
      </c>
      <c r="U64" s="250">
        <v>3.0420898364118383</v>
      </c>
      <c r="V64" s="250">
        <v>3.5</v>
      </c>
      <c r="W64" s="8">
        <v>111.157226244513</v>
      </c>
      <c r="X64" s="8">
        <v>1.48209634992684</v>
      </c>
      <c r="Y64" s="8">
        <v>7.8625099310405524</v>
      </c>
      <c r="Z64" s="8">
        <v>22.428571428571427</v>
      </c>
      <c r="AA64" s="8">
        <v>94.209960668434078</v>
      </c>
      <c r="AB64" s="8">
        <v>1.4493840102836013</v>
      </c>
      <c r="AC64" s="8">
        <v>7.700302214690347</v>
      </c>
      <c r="AD64" s="8">
        <v>19.571428571428573</v>
      </c>
      <c r="AE64" s="637"/>
      <c r="AF64" s="637" t="s">
        <v>32</v>
      </c>
      <c r="AG64" s="637" t="s">
        <v>3782</v>
      </c>
      <c r="AH64" s="1"/>
      <c r="AI64" s="1"/>
      <c r="AJ64" s="1"/>
      <c r="AK64" s="1"/>
    </row>
    <row r="65" spans="1:37" ht="16.5" x14ac:dyDescent="0.45">
      <c r="A65" s="9">
        <v>74</v>
      </c>
      <c r="B65" s="9" t="s">
        <v>1325</v>
      </c>
      <c r="C65" s="78" t="s">
        <v>1823</v>
      </c>
      <c r="D65" s="9">
        <v>15</v>
      </c>
      <c r="E65" s="9">
        <v>15</v>
      </c>
      <c r="F65" s="9">
        <v>15</v>
      </c>
      <c r="G65" s="54" t="s">
        <v>41</v>
      </c>
      <c r="H65" s="54" t="s">
        <v>40</v>
      </c>
      <c r="I65" s="78" t="s">
        <v>1476</v>
      </c>
      <c r="J65" s="608">
        <v>40</v>
      </c>
      <c r="K65" s="9">
        <v>1293</v>
      </c>
      <c r="L65" s="9">
        <v>106</v>
      </c>
      <c r="M65" s="7">
        <v>116.17410146962798</v>
      </c>
      <c r="N65" s="7">
        <v>116.17410146962798</v>
      </c>
      <c r="O65" s="7">
        <v>106.69050134965836</v>
      </c>
      <c r="P65" s="391">
        <v>1275.1548689950075</v>
      </c>
      <c r="Q65" s="391">
        <v>1260.7581705593852</v>
      </c>
      <c r="R65" s="7">
        <v>11.032736505502635</v>
      </c>
      <c r="S65" s="7">
        <v>85.785922241291715</v>
      </c>
      <c r="T65" s="594">
        <v>8.2492639317047871</v>
      </c>
      <c r="U65" s="250">
        <v>4.1246319658523936</v>
      </c>
      <c r="V65" s="250">
        <v>2.5</v>
      </c>
      <c r="W65" s="8">
        <v>73.49263931704786</v>
      </c>
      <c r="X65" s="8">
        <v>1.6331697626010635</v>
      </c>
      <c r="Y65" s="8">
        <v>7.7755797211784712</v>
      </c>
      <c r="Z65" s="8">
        <v>19</v>
      </c>
      <c r="AA65" s="8">
        <v>91.615799146309826</v>
      </c>
      <c r="AB65" s="8">
        <v>1.1451974893288728</v>
      </c>
      <c r="AC65" s="8">
        <v>6.7758794561692852</v>
      </c>
      <c r="AD65" s="8">
        <v>33</v>
      </c>
      <c r="AE65" s="637"/>
      <c r="AF65" s="637" t="s">
        <v>43</v>
      </c>
      <c r="AG65" s="637" t="s">
        <v>3783</v>
      </c>
      <c r="AH65" s="1"/>
      <c r="AI65" s="1"/>
      <c r="AJ65" s="1"/>
      <c r="AK65" s="1"/>
    </row>
    <row r="66" spans="1:37" ht="16.5" x14ac:dyDescent="0.45">
      <c r="A66" s="9">
        <v>74</v>
      </c>
      <c r="B66" s="9" t="s">
        <v>1327</v>
      </c>
      <c r="C66" s="54" t="s">
        <v>1824</v>
      </c>
      <c r="D66" s="9">
        <v>15</v>
      </c>
      <c r="E66" s="9">
        <v>15</v>
      </c>
      <c r="F66" s="9">
        <v>15</v>
      </c>
      <c r="G66" s="246" t="s">
        <v>1470</v>
      </c>
      <c r="H66" s="54" t="s">
        <v>40</v>
      </c>
      <c r="I66" s="246" t="s">
        <v>182</v>
      </c>
      <c r="J66" s="608">
        <v>40</v>
      </c>
      <c r="K66" s="9">
        <v>1293</v>
      </c>
      <c r="L66" s="9">
        <v>106</v>
      </c>
      <c r="M66" s="7">
        <v>116.17410146962798</v>
      </c>
      <c r="N66" s="7">
        <v>116.17410146962798</v>
      </c>
      <c r="O66" s="7">
        <v>106.69050134965836</v>
      </c>
      <c r="P66" s="391">
        <v>1275.1548689950075</v>
      </c>
      <c r="Q66" s="391">
        <v>1260.7581705593852</v>
      </c>
      <c r="R66" s="7">
        <v>11.032736505502635</v>
      </c>
      <c r="S66" s="7">
        <v>96.266679631536647</v>
      </c>
      <c r="T66" s="594">
        <v>11.87389589755718</v>
      </c>
      <c r="U66" s="250">
        <v>2.9684739743892949</v>
      </c>
      <c r="V66" s="250">
        <v>4</v>
      </c>
      <c r="W66" s="8">
        <v>73.49263931704786</v>
      </c>
      <c r="X66" s="8">
        <v>1.6331697626010635</v>
      </c>
      <c r="Y66" s="8">
        <v>8.7255486962389739</v>
      </c>
      <c r="Z66" s="8">
        <v>12.25</v>
      </c>
      <c r="AA66" s="8">
        <v>82.554219231678843</v>
      </c>
      <c r="AB66" s="8">
        <v>1.5009858042123425</v>
      </c>
      <c r="AC66" s="8">
        <v>8.3641177206462132</v>
      </c>
      <c r="AD66" s="8">
        <v>14.75</v>
      </c>
      <c r="AE66" s="637"/>
      <c r="AF66" s="637" t="s">
        <v>8</v>
      </c>
      <c r="AG66" s="637" t="s">
        <v>3784</v>
      </c>
      <c r="AH66" s="1"/>
      <c r="AI66" s="1"/>
      <c r="AJ66" s="1"/>
      <c r="AK66" s="1"/>
    </row>
    <row r="67" spans="1:37" ht="16.5" x14ac:dyDescent="0.45">
      <c r="A67" s="9">
        <v>75</v>
      </c>
      <c r="B67" s="9" t="s">
        <v>1321</v>
      </c>
      <c r="C67" s="78" t="s">
        <v>1823</v>
      </c>
      <c r="D67" s="9">
        <v>0</v>
      </c>
      <c r="E67" s="9">
        <v>14</v>
      </c>
      <c r="F67" s="9">
        <v>15</v>
      </c>
      <c r="G67" s="54" t="s">
        <v>41</v>
      </c>
      <c r="H67" s="54" t="s">
        <v>87</v>
      </c>
      <c r="I67" s="78" t="s">
        <v>1476</v>
      </c>
      <c r="J67" s="608">
        <v>30.5</v>
      </c>
      <c r="K67" s="9">
        <v>1498</v>
      </c>
      <c r="L67" s="9">
        <v>118</v>
      </c>
      <c r="M67" s="7">
        <v>120.49752553020178</v>
      </c>
      <c r="N67" s="7">
        <v>130.78389966082875</v>
      </c>
      <c r="O67" s="7">
        <v>118.29330250221028</v>
      </c>
      <c r="P67" s="391">
        <v>1514.7061147956397</v>
      </c>
      <c r="Q67" s="391">
        <v>1527.5759172072208</v>
      </c>
      <c r="R67" s="7">
        <v>13.647612213621604</v>
      </c>
      <c r="S67" s="7">
        <v>111.96831654917369</v>
      </c>
      <c r="T67" s="594">
        <v>8.5190455930845914</v>
      </c>
      <c r="U67" s="250">
        <v>4.2595227965422957</v>
      </c>
      <c r="V67" s="250">
        <v>2.5</v>
      </c>
      <c r="W67" s="8">
        <v>94.988069913557396</v>
      </c>
      <c r="X67" s="8">
        <v>1.7270558166101344</v>
      </c>
      <c r="Y67" s="8">
        <v>8.2042422364125169</v>
      </c>
      <c r="Z67" s="8">
        <v>23</v>
      </c>
      <c r="AA67" s="8">
        <v>94.988069913557396</v>
      </c>
      <c r="AB67" s="8">
        <v>1.1873508739194674</v>
      </c>
      <c r="AC67" s="8">
        <v>7.0088727091791174</v>
      </c>
      <c r="AD67" s="8">
        <v>33</v>
      </c>
      <c r="AE67" s="637"/>
      <c r="AF67" s="637" t="s">
        <v>43</v>
      </c>
      <c r="AG67" s="637" t="s">
        <v>3783</v>
      </c>
      <c r="AH67" s="1"/>
      <c r="AI67" s="1"/>
      <c r="AJ67" s="1"/>
      <c r="AK67" s="1"/>
    </row>
    <row r="68" spans="1:37" ht="16.5" x14ac:dyDescent="0.45">
      <c r="A68" s="9">
        <v>75</v>
      </c>
      <c r="B68" s="9" t="s">
        <v>1323</v>
      </c>
      <c r="C68" s="54" t="s">
        <v>1824</v>
      </c>
      <c r="D68" s="9">
        <v>0</v>
      </c>
      <c r="E68" s="9">
        <v>14</v>
      </c>
      <c r="F68" s="9">
        <v>15</v>
      </c>
      <c r="G68" s="246" t="s">
        <v>1470</v>
      </c>
      <c r="H68" s="54" t="s">
        <v>87</v>
      </c>
      <c r="I68" s="246" t="s">
        <v>182</v>
      </c>
      <c r="J68" s="608">
        <v>30.5</v>
      </c>
      <c r="K68" s="9">
        <v>1498</v>
      </c>
      <c r="L68" s="9">
        <v>118</v>
      </c>
      <c r="M68" s="7">
        <v>120.49752553020178</v>
      </c>
      <c r="N68" s="7">
        <v>130.78389966082875</v>
      </c>
      <c r="O68" s="7">
        <v>118.29330250221028</v>
      </c>
      <c r="P68" s="391">
        <v>1514.7061147956397</v>
      </c>
      <c r="Q68" s="391">
        <v>1527.5759172072208</v>
      </c>
      <c r="R68" s="7">
        <v>13.647612213621604</v>
      </c>
      <c r="S68" s="7">
        <v>126.94189908988578</v>
      </c>
      <c r="T68" s="594">
        <v>12.278568389626887</v>
      </c>
      <c r="U68" s="250">
        <v>3.0696420974067218</v>
      </c>
      <c r="V68" s="250">
        <v>4</v>
      </c>
      <c r="W68" s="8">
        <v>94.988069913557396</v>
      </c>
      <c r="X68" s="8">
        <v>1.7270558166101344</v>
      </c>
      <c r="Y68" s="8">
        <v>9.3013999154508351</v>
      </c>
      <c r="Z68" s="8">
        <v>14.75</v>
      </c>
      <c r="AA68" s="8">
        <v>85.589262922201655</v>
      </c>
      <c r="AB68" s="8">
        <v>1.5561684167673029</v>
      </c>
      <c r="AC68" s="8">
        <v>8.6641926617995981</v>
      </c>
      <c r="AD68" s="8">
        <v>14.75</v>
      </c>
      <c r="AE68" s="637"/>
      <c r="AF68" s="637" t="s">
        <v>8</v>
      </c>
      <c r="AG68" s="637" t="s">
        <v>3784</v>
      </c>
      <c r="AH68" s="1"/>
      <c r="AI68" s="1"/>
      <c r="AJ68" s="1"/>
      <c r="AK68" s="1"/>
    </row>
    <row r="69" spans="1:37" ht="16.5" x14ac:dyDescent="0.45">
      <c r="A69" s="9">
        <v>76</v>
      </c>
      <c r="B69" s="9" t="s">
        <v>81</v>
      </c>
      <c r="C69" s="78" t="s">
        <v>1823</v>
      </c>
      <c r="D69" s="9">
        <v>1</v>
      </c>
      <c r="E69" s="9">
        <v>14</v>
      </c>
      <c r="F69" s="9">
        <v>15</v>
      </c>
      <c r="G69" s="78" t="s">
        <v>144</v>
      </c>
      <c r="H69" s="78" t="s">
        <v>79</v>
      </c>
      <c r="I69" s="54" t="s">
        <v>87</v>
      </c>
      <c r="J69" s="608">
        <v>19</v>
      </c>
      <c r="K69" s="9">
        <v>1498</v>
      </c>
      <c r="L69" s="9">
        <v>119</v>
      </c>
      <c r="M69" s="7">
        <v>123.44312738377477</v>
      </c>
      <c r="N69" s="7">
        <v>123.44312738377477</v>
      </c>
      <c r="O69" s="7">
        <v>119.36717506449919</v>
      </c>
      <c r="P69" s="391">
        <v>1490.089994277962</v>
      </c>
      <c r="Q69" s="391">
        <v>1483.434010676837</v>
      </c>
      <c r="R69" s="7">
        <v>13.075634894734728</v>
      </c>
      <c r="S69" s="7">
        <v>122.44456310819186</v>
      </c>
      <c r="T69" s="594">
        <v>3.8885691807803298</v>
      </c>
      <c r="U69" s="250">
        <v>1.9442845903901649</v>
      </c>
      <c r="V69" s="250">
        <v>4.5</v>
      </c>
      <c r="W69" s="8">
        <v>116.54276723121319</v>
      </c>
      <c r="X69" s="8">
        <v>1.7929656497109721</v>
      </c>
      <c r="Y69" s="8">
        <v>9.3643302290046044</v>
      </c>
      <c r="Z69" s="8">
        <v>15.444444444444445</v>
      </c>
      <c r="AA69" s="8">
        <v>97.285639359344316</v>
      </c>
      <c r="AB69" s="8">
        <v>1.7688298065335331</v>
      </c>
      <c r="AC69" s="8">
        <v>9.1549752872018235</v>
      </c>
      <c r="AD69" s="8">
        <v>13.222222222222221</v>
      </c>
      <c r="AE69" s="637"/>
      <c r="AF69" s="637" t="s">
        <v>3</v>
      </c>
      <c r="AG69" s="637" t="s">
        <v>3772</v>
      </c>
      <c r="AH69" s="1"/>
      <c r="AI69" s="1"/>
      <c r="AJ69" s="1"/>
      <c r="AK69" s="1"/>
    </row>
    <row r="70" spans="1:37" ht="16.5" x14ac:dyDescent="0.45">
      <c r="A70" s="9">
        <v>76</v>
      </c>
      <c r="B70" s="9" t="s">
        <v>221</v>
      </c>
      <c r="C70" s="54" t="s">
        <v>1824</v>
      </c>
      <c r="D70" s="9">
        <v>1</v>
      </c>
      <c r="E70" s="9">
        <v>14</v>
      </c>
      <c r="F70" s="9">
        <v>15</v>
      </c>
      <c r="G70" s="246" t="s">
        <v>1470</v>
      </c>
      <c r="H70" s="246" t="s">
        <v>94</v>
      </c>
      <c r="I70" s="54" t="s">
        <v>87</v>
      </c>
      <c r="J70" s="608">
        <v>19</v>
      </c>
      <c r="K70" s="9">
        <v>1498</v>
      </c>
      <c r="L70" s="9">
        <v>119</v>
      </c>
      <c r="M70" s="7">
        <v>123.44312738377477</v>
      </c>
      <c r="N70" s="7">
        <v>123.44312738377477</v>
      </c>
      <c r="O70" s="7">
        <v>119.36717506449919</v>
      </c>
      <c r="P70" s="391">
        <v>1490.089994277962</v>
      </c>
      <c r="Q70" s="391">
        <v>1483.434010676837</v>
      </c>
      <c r="R70" s="7">
        <v>13.075634894734728</v>
      </c>
      <c r="S70" s="7">
        <v>141.5312513172091</v>
      </c>
      <c r="T70" s="594">
        <v>12.554276723121319</v>
      </c>
      <c r="U70" s="250">
        <v>3.1385691807803298</v>
      </c>
      <c r="V70" s="250">
        <v>4</v>
      </c>
      <c r="W70" s="8">
        <v>97.285639359344316</v>
      </c>
      <c r="X70" s="8">
        <v>2.161903096874318</v>
      </c>
      <c r="Y70" s="8">
        <v>10.824044297397798</v>
      </c>
      <c r="Z70" s="8">
        <v>12.25</v>
      </c>
      <c r="AA70" s="8">
        <v>97.285639359344316</v>
      </c>
      <c r="AB70" s="8">
        <v>1.7688298065335331</v>
      </c>
      <c r="AC70" s="8">
        <v>9.5214213962761942</v>
      </c>
      <c r="AD70" s="8">
        <v>14.75</v>
      </c>
      <c r="AE70" s="637"/>
      <c r="AF70" s="637" t="s">
        <v>8</v>
      </c>
      <c r="AG70" s="637" t="s">
        <v>5790</v>
      </c>
      <c r="AH70" s="1"/>
      <c r="AI70" s="1"/>
      <c r="AJ70" s="1"/>
      <c r="AK70" s="1"/>
    </row>
    <row r="71" spans="1:37" ht="16.5" x14ac:dyDescent="0.45">
      <c r="A71" s="9">
        <v>77</v>
      </c>
      <c r="B71" s="9" t="s">
        <v>1316</v>
      </c>
      <c r="C71" s="73" t="s">
        <v>1802</v>
      </c>
      <c r="D71" s="9">
        <v>0</v>
      </c>
      <c r="E71" s="9">
        <v>15</v>
      </c>
      <c r="F71" s="9">
        <v>14</v>
      </c>
      <c r="G71" s="73" t="s">
        <v>138</v>
      </c>
      <c r="H71" s="73" t="s">
        <v>1468</v>
      </c>
      <c r="I71" s="62" t="s">
        <v>1494</v>
      </c>
      <c r="J71" s="608">
        <v>37.5</v>
      </c>
      <c r="K71" s="9">
        <v>1499</v>
      </c>
      <c r="L71" s="9">
        <v>117</v>
      </c>
      <c r="M71" s="7">
        <v>131.93104097793969</v>
      </c>
      <c r="N71" s="7">
        <v>110.20122246392609</v>
      </c>
      <c r="O71" s="7">
        <v>117.18580698628759</v>
      </c>
      <c r="P71" s="391">
        <v>1426.5016476848607</v>
      </c>
      <c r="Q71" s="391">
        <v>1370.8436904894345</v>
      </c>
      <c r="R71" s="7">
        <v>11.61369918118452</v>
      </c>
      <c r="S71" s="7">
        <v>87.313623012699779</v>
      </c>
      <c r="T71" s="594">
        <v>7.1743727177675778</v>
      </c>
      <c r="U71" s="250">
        <v>3.5871863588837889</v>
      </c>
      <c r="V71" s="250">
        <v>3</v>
      </c>
      <c r="W71" s="8">
        <v>73.034348373955069</v>
      </c>
      <c r="X71" s="8">
        <v>1.4606869674791014</v>
      </c>
      <c r="Y71" s="8">
        <v>7.5181577936991451</v>
      </c>
      <c r="Z71" s="8">
        <v>17.666666666666668</v>
      </c>
      <c r="AA71" s="8">
        <v>48.165347149613439</v>
      </c>
      <c r="AB71" s="8">
        <v>1.2041336787403361</v>
      </c>
      <c r="AC71" s="8">
        <v>6.6972906000974852</v>
      </c>
      <c r="AD71" s="8">
        <v>14.333333333333334</v>
      </c>
      <c r="AE71" s="637"/>
      <c r="AF71" s="637" t="s">
        <v>22</v>
      </c>
      <c r="AG71" s="637" t="s">
        <v>3749</v>
      </c>
      <c r="AH71" s="1"/>
      <c r="AI71" s="1"/>
      <c r="AJ71" s="1"/>
      <c r="AK71" s="1"/>
    </row>
    <row r="72" spans="1:37" ht="16.5" x14ac:dyDescent="0.45">
      <c r="A72" s="9">
        <v>78</v>
      </c>
      <c r="B72" s="9" t="s">
        <v>270</v>
      </c>
      <c r="C72" s="73" t="s">
        <v>1802</v>
      </c>
      <c r="D72" s="9">
        <v>0</v>
      </c>
      <c r="E72" s="9">
        <v>13</v>
      </c>
      <c r="F72" s="9">
        <v>15</v>
      </c>
      <c r="G72" s="73" t="s">
        <v>36</v>
      </c>
      <c r="H72" s="73" t="s">
        <v>19</v>
      </c>
      <c r="I72" s="69" t="s">
        <v>1473</v>
      </c>
      <c r="J72" s="608">
        <v>23</v>
      </c>
      <c r="K72" s="9">
        <v>1499</v>
      </c>
      <c r="L72" s="9">
        <v>114</v>
      </c>
      <c r="M72" s="7">
        <v>132.61516146040256</v>
      </c>
      <c r="N72" s="7">
        <v>112.11426693512294</v>
      </c>
      <c r="O72" s="7">
        <v>114.03622579686791</v>
      </c>
      <c r="P72" s="391">
        <v>1421.885406359507</v>
      </c>
      <c r="Q72" s="391">
        <v>1362.6999652144602</v>
      </c>
      <c r="R72" s="7">
        <v>11.492547852863412</v>
      </c>
      <c r="S72" s="7">
        <v>104.94646750438743</v>
      </c>
      <c r="T72" s="594">
        <v>10.30958433452026</v>
      </c>
      <c r="U72" s="250">
        <v>3.4365281115067532</v>
      </c>
      <c r="V72" s="250">
        <v>3.3333333333333002</v>
      </c>
      <c r="W72" s="8">
        <v>145.8157563147596</v>
      </c>
      <c r="X72" s="8">
        <v>1.822696953934495</v>
      </c>
      <c r="Y72" s="8">
        <v>9.1316972396368676</v>
      </c>
      <c r="Z72" s="8">
        <v>25</v>
      </c>
      <c r="AA72" s="8">
        <v>69.959883959409339</v>
      </c>
      <c r="AB72" s="8">
        <v>1.5546640879868743</v>
      </c>
      <c r="AC72" s="8">
        <v>8.0243457561896907</v>
      </c>
      <c r="AD72" s="8">
        <v>14.5</v>
      </c>
      <c r="AE72" s="637"/>
      <c r="AF72" s="637" t="s">
        <v>22</v>
      </c>
      <c r="AG72" s="637" t="s">
        <v>3785</v>
      </c>
      <c r="AH72" s="1"/>
      <c r="AI72" s="1"/>
      <c r="AJ72" s="1"/>
      <c r="AK72" s="1"/>
    </row>
    <row r="73" spans="1:37" ht="16.5" x14ac:dyDescent="0.45">
      <c r="A73" s="9">
        <v>79</v>
      </c>
      <c r="B73" s="9" t="s">
        <v>1312</v>
      </c>
      <c r="C73" s="244" t="s">
        <v>1825</v>
      </c>
      <c r="D73" s="9">
        <v>15</v>
      </c>
      <c r="E73" s="9">
        <v>15</v>
      </c>
      <c r="F73" s="9">
        <v>15</v>
      </c>
      <c r="G73" s="224" t="s">
        <v>101</v>
      </c>
      <c r="H73" s="224" t="s">
        <v>82</v>
      </c>
      <c r="I73" s="244" t="s">
        <v>237</v>
      </c>
      <c r="J73" s="608">
        <v>40</v>
      </c>
      <c r="K73" s="9">
        <v>1226</v>
      </c>
      <c r="L73" s="9">
        <v>175</v>
      </c>
      <c r="M73" s="7">
        <v>97.997201239686191</v>
      </c>
      <c r="N73" s="7">
        <v>89.303901129714035</v>
      </c>
      <c r="O73" s="7">
        <v>175.44660221943818</v>
      </c>
      <c r="P73" s="391">
        <v>1330.9223257657895</v>
      </c>
      <c r="Q73" s="391">
        <v>1420.6849613956497</v>
      </c>
      <c r="R73" s="7">
        <v>14.346944577626145</v>
      </c>
      <c r="S73" s="7">
        <v>96.791241855301138</v>
      </c>
      <c r="T73" s="594">
        <v>13.230050714712837</v>
      </c>
      <c r="U73" s="250">
        <v>3.3075126786782092</v>
      </c>
      <c r="V73" s="250">
        <v>3</v>
      </c>
      <c r="W73" s="8">
        <v>69.794035270259712</v>
      </c>
      <c r="X73" s="8">
        <v>1.2689824594592676</v>
      </c>
      <c r="Y73" s="8">
        <v>6.7464707437600122</v>
      </c>
      <c r="Z73" s="8">
        <v>19.333333333333332</v>
      </c>
      <c r="AA73" s="8">
        <v>54.506471876868659</v>
      </c>
      <c r="AB73" s="8">
        <v>0.90844119794781097</v>
      </c>
      <c r="AC73" s="8">
        <v>5.7455583547825162</v>
      </c>
      <c r="AD73" s="8">
        <v>21</v>
      </c>
      <c r="AE73" s="637"/>
      <c r="AF73" s="637" t="s">
        <v>18</v>
      </c>
      <c r="AG73" s="637" t="s">
        <v>3879</v>
      </c>
      <c r="AH73" s="1"/>
      <c r="AI73" s="1"/>
      <c r="AJ73" s="1"/>
      <c r="AK73" s="1"/>
    </row>
    <row r="74" spans="1:37" ht="16.5" x14ac:dyDescent="0.45">
      <c r="A74" s="9">
        <v>80</v>
      </c>
      <c r="B74" s="9" t="s">
        <v>190</v>
      </c>
      <c r="C74" s="244" t="s">
        <v>1825</v>
      </c>
      <c r="D74" s="9">
        <v>0</v>
      </c>
      <c r="E74" s="9">
        <v>13</v>
      </c>
      <c r="F74" s="9">
        <v>15</v>
      </c>
      <c r="G74" s="224" t="s">
        <v>101</v>
      </c>
      <c r="H74" s="224" t="s">
        <v>82</v>
      </c>
      <c r="I74" s="72" t="s">
        <v>189</v>
      </c>
      <c r="J74" s="608">
        <v>22.5</v>
      </c>
      <c r="K74" s="9">
        <v>1500</v>
      </c>
      <c r="L74" s="9">
        <v>146</v>
      </c>
      <c r="M74" s="7">
        <v>112.15590739388787</v>
      </c>
      <c r="N74" s="7">
        <v>122.29429450293989</v>
      </c>
      <c r="O74" s="7">
        <v>146.37296388693841</v>
      </c>
      <c r="P74" s="391">
        <v>1591.4493121367261</v>
      </c>
      <c r="Q74" s="391">
        <v>1668.1016489385536</v>
      </c>
      <c r="R74" s="7">
        <v>15.909344888309466</v>
      </c>
      <c r="S74" s="7">
        <v>122.17550632254286</v>
      </c>
      <c r="T74" s="594">
        <v>14.997057242757206</v>
      </c>
      <c r="U74" s="250">
        <v>3.7492643106893015</v>
      </c>
      <c r="V74" s="250">
        <v>3</v>
      </c>
      <c r="W74" s="8">
        <v>79.733446990509293</v>
      </c>
      <c r="X74" s="8">
        <v>1.449699036191078</v>
      </c>
      <c r="Y74" s="8">
        <v>7.6794806561972324</v>
      </c>
      <c r="Z74" s="8">
        <v>19.333333333333332</v>
      </c>
      <c r="AA74" s="8">
        <v>66.611205825424406</v>
      </c>
      <c r="AB74" s="8">
        <v>1.2111128331895347</v>
      </c>
      <c r="AC74" s="8">
        <v>7.0007440442100837</v>
      </c>
      <c r="AD74" s="8">
        <v>19.333333333333332</v>
      </c>
      <c r="AE74" s="637"/>
      <c r="AF74" s="637" t="s">
        <v>18</v>
      </c>
      <c r="AG74" s="637" t="s">
        <v>3786</v>
      </c>
      <c r="AH74" s="1"/>
      <c r="AI74" s="1"/>
      <c r="AJ74" s="1"/>
      <c r="AK74" s="1"/>
    </row>
    <row r="75" spans="1:37" ht="16.5" x14ac:dyDescent="0.45">
      <c r="A75" s="9">
        <v>81</v>
      </c>
      <c r="B75" s="9" t="s">
        <v>1309</v>
      </c>
      <c r="C75" s="57" t="s">
        <v>1826</v>
      </c>
      <c r="D75" s="9">
        <v>15</v>
      </c>
      <c r="E75" s="9">
        <v>15</v>
      </c>
      <c r="F75" s="9">
        <v>15</v>
      </c>
      <c r="G75" s="246" t="s">
        <v>115</v>
      </c>
      <c r="H75" s="246" t="s">
        <v>182</v>
      </c>
      <c r="I75" s="13" t="s">
        <v>52</v>
      </c>
      <c r="J75" s="608">
        <v>40</v>
      </c>
      <c r="K75" s="9">
        <v>1362</v>
      </c>
      <c r="L75" s="9">
        <v>85</v>
      </c>
      <c r="M75" s="7">
        <v>142.25400179954448</v>
      </c>
      <c r="N75" s="7">
        <v>107.48080135965583</v>
      </c>
      <c r="O75" s="7">
        <v>85.35240107972669</v>
      </c>
      <c r="P75" s="391">
        <v>1194.1918075988472</v>
      </c>
      <c r="Q75" s="391">
        <v>1074.6402629144961</v>
      </c>
      <c r="R75" s="7">
        <v>8.2492338506948624</v>
      </c>
      <c r="S75" s="7">
        <v>79.431226929377459</v>
      </c>
      <c r="T75" s="594">
        <v>4.328743642109341</v>
      </c>
      <c r="U75" s="250">
        <v>2.1643718210546705</v>
      </c>
      <c r="V75" s="250">
        <v>4.5</v>
      </c>
      <c r="W75" s="8">
        <v>100.86230926328022</v>
      </c>
      <c r="X75" s="8">
        <v>1.8338601684232767</v>
      </c>
      <c r="Y75" s="8">
        <v>9.6289217116431587</v>
      </c>
      <c r="Z75" s="8">
        <v>13.222222222222221</v>
      </c>
      <c r="AA75" s="8">
        <v>121.2046315206151</v>
      </c>
      <c r="AB75" s="8">
        <v>1.7314947360087871</v>
      </c>
      <c r="AC75" s="8">
        <v>9.3547230780750965</v>
      </c>
      <c r="AD75" s="8">
        <v>16.555555555555557</v>
      </c>
      <c r="AE75" s="637"/>
      <c r="AF75" s="637" t="s">
        <v>8</v>
      </c>
      <c r="AG75" s="637" t="s">
        <v>3787</v>
      </c>
      <c r="AH75" s="1"/>
      <c r="AI75" s="1"/>
      <c r="AJ75" s="1"/>
      <c r="AK75" s="1"/>
    </row>
    <row r="76" spans="1:37" ht="16.5" x14ac:dyDescent="0.45">
      <c r="A76" s="9">
        <v>82</v>
      </c>
      <c r="B76" s="9" t="s">
        <v>181</v>
      </c>
      <c r="C76" s="57" t="s">
        <v>1826</v>
      </c>
      <c r="D76" s="9">
        <v>0</v>
      </c>
      <c r="E76" s="9">
        <v>15</v>
      </c>
      <c r="F76" s="9">
        <v>15</v>
      </c>
      <c r="G76" s="246" t="s">
        <v>115</v>
      </c>
      <c r="H76" s="246" t="s">
        <v>1469</v>
      </c>
      <c r="I76" s="57" t="s">
        <v>180</v>
      </c>
      <c r="J76" s="608">
        <v>22.5</v>
      </c>
      <c r="K76" s="9">
        <v>1497</v>
      </c>
      <c r="L76" s="9">
        <v>96</v>
      </c>
      <c r="M76" s="7">
        <v>141.30377033241243</v>
      </c>
      <c r="N76" s="7">
        <v>116.59145175409813</v>
      </c>
      <c r="O76" s="7">
        <v>96.314677535994107</v>
      </c>
      <c r="P76" s="391">
        <v>1360.4271482938448</v>
      </c>
      <c r="Q76" s="391">
        <v>1259.9370526079554</v>
      </c>
      <c r="R76" s="7">
        <v>10.024059695970479</v>
      </c>
      <c r="S76" s="7">
        <v>109.22365862937457</v>
      </c>
      <c r="T76" s="594">
        <v>4.306508225778451</v>
      </c>
      <c r="U76" s="250">
        <v>2.1532541128892255</v>
      </c>
      <c r="V76" s="250">
        <v>4.5</v>
      </c>
      <c r="W76" s="8">
        <v>166.32541128892254</v>
      </c>
      <c r="X76" s="8">
        <v>2.0790676411115316</v>
      </c>
      <c r="Y76" s="8">
        <v>10.896150057175022</v>
      </c>
      <c r="Z76" s="8">
        <v>18.777777777777779</v>
      </c>
      <c r="AA76" s="8">
        <v>122.23863494520987</v>
      </c>
      <c r="AB76" s="8">
        <v>1.8805943837724595</v>
      </c>
      <c r="AC76" s="8">
        <v>9.9285665408812083</v>
      </c>
      <c r="AD76" s="8">
        <v>15.444444444444445</v>
      </c>
      <c r="AE76" s="637"/>
      <c r="AF76" s="637" t="s">
        <v>8</v>
      </c>
      <c r="AG76" s="637" t="s">
        <v>3788</v>
      </c>
      <c r="AH76" s="1"/>
      <c r="AI76" s="1"/>
      <c r="AJ76" s="1"/>
      <c r="AK76" s="1"/>
    </row>
    <row r="77" spans="1:37" ht="16.5" x14ac:dyDescent="0.45">
      <c r="A77" s="9">
        <v>83</v>
      </c>
      <c r="B77" s="9" t="s">
        <v>1307</v>
      </c>
      <c r="C77" s="62" t="s">
        <v>1811</v>
      </c>
      <c r="D77" s="9">
        <v>15</v>
      </c>
      <c r="E77" s="9">
        <v>15</v>
      </c>
      <c r="F77" s="9">
        <v>15</v>
      </c>
      <c r="G77" s="245" t="s">
        <v>27</v>
      </c>
      <c r="H77" s="77" t="s">
        <v>169</v>
      </c>
      <c r="I77" s="14" t="s">
        <v>203</v>
      </c>
      <c r="J77" s="608">
        <v>40</v>
      </c>
      <c r="K77" s="9">
        <v>1236</v>
      </c>
      <c r="L77" s="9">
        <v>123</v>
      </c>
      <c r="M77" s="7">
        <v>109.85170138964823</v>
      </c>
      <c r="N77" s="7">
        <v>102.739001299671</v>
      </c>
      <c r="O77" s="7">
        <v>123.28680155960521</v>
      </c>
      <c r="P77" s="391">
        <v>1246.3474863747651</v>
      </c>
      <c r="Q77" s="391">
        <v>1254.423714134585</v>
      </c>
      <c r="R77" s="7">
        <v>11.459554024085376</v>
      </c>
      <c r="S77" s="7">
        <v>84.892558582306876</v>
      </c>
      <c r="T77" s="594">
        <v>2.428072118065427</v>
      </c>
      <c r="U77" s="250">
        <v>2.428072118065427</v>
      </c>
      <c r="V77" s="250">
        <v>4</v>
      </c>
      <c r="W77" s="8">
        <v>50.982524132289946</v>
      </c>
      <c r="X77" s="8">
        <v>1.4566435466368557</v>
      </c>
      <c r="Y77" s="8">
        <v>7.408015914396147</v>
      </c>
      <c r="Z77" s="8">
        <v>9.75</v>
      </c>
      <c r="AA77" s="8">
        <v>48.126379896159094</v>
      </c>
      <c r="AB77" s="8">
        <v>1.0694751088035355</v>
      </c>
      <c r="AC77" s="8">
        <v>6.1585462223996039</v>
      </c>
      <c r="AD77" s="8">
        <v>12.25</v>
      </c>
      <c r="AE77" s="637"/>
      <c r="AF77" s="637" t="s">
        <v>29</v>
      </c>
      <c r="AG77" s="637" t="s">
        <v>3847</v>
      </c>
      <c r="AH77" s="1"/>
      <c r="AI77" s="1"/>
      <c r="AJ77" s="1"/>
      <c r="AK77" s="1"/>
    </row>
    <row r="78" spans="1:37" ht="16.5" x14ac:dyDescent="0.45">
      <c r="A78" s="9">
        <v>83</v>
      </c>
      <c r="B78" s="9" t="s">
        <v>3931</v>
      </c>
      <c r="C78" s="56" t="s">
        <v>1798</v>
      </c>
      <c r="D78" s="9">
        <v>0</v>
      </c>
      <c r="E78" s="9">
        <v>15</v>
      </c>
      <c r="F78" s="9">
        <v>15</v>
      </c>
      <c r="G78" s="245" t="s">
        <v>27</v>
      </c>
      <c r="H78" s="77" t="s">
        <v>169</v>
      </c>
      <c r="I78" s="243" t="s">
        <v>1503</v>
      </c>
      <c r="J78" s="608">
        <v>38</v>
      </c>
      <c r="K78" s="9">
        <v>1497</v>
      </c>
      <c r="L78" s="9">
        <v>121</v>
      </c>
      <c r="M78" s="7">
        <v>135.53430225499812</v>
      </c>
      <c r="N78" s="7">
        <v>100.48232753387792</v>
      </c>
      <c r="O78" s="7">
        <v>121.51351236655005</v>
      </c>
      <c r="P78" s="391">
        <v>1399.0792752368538</v>
      </c>
      <c r="Q78" s="391">
        <v>1324.9244003624306</v>
      </c>
      <c r="R78" s="7">
        <v>11.0482116135799</v>
      </c>
      <c r="S78" s="7">
        <v>98.397224659286834</v>
      </c>
      <c r="T78" s="594">
        <v>2.7619459293149755</v>
      </c>
      <c r="U78" s="250">
        <v>2.7619459293149755</v>
      </c>
      <c r="V78" s="250">
        <v>4</v>
      </c>
      <c r="W78" s="8">
        <v>62.668107526024151</v>
      </c>
      <c r="X78" s="8">
        <v>1.7905173578864044</v>
      </c>
      <c r="Y78" s="8">
        <v>8.9061676315415585</v>
      </c>
      <c r="Z78" s="8">
        <v>9.75</v>
      </c>
      <c r="AA78" s="8">
        <v>80.287566819173904</v>
      </c>
      <c r="AB78" s="8">
        <v>1.4597739421667983</v>
      </c>
      <c r="AC78" s="8">
        <v>8.0179202269325298</v>
      </c>
      <c r="AD78" s="8">
        <v>14.75</v>
      </c>
      <c r="AE78" s="637"/>
      <c r="AF78" s="637" t="s">
        <v>29</v>
      </c>
      <c r="AG78" s="637" t="s">
        <v>3847</v>
      </c>
      <c r="AH78" s="1"/>
      <c r="AI78" s="1"/>
      <c r="AJ78" s="1"/>
      <c r="AK78" s="1"/>
    </row>
    <row r="79" spans="1:37" ht="16.5" x14ac:dyDescent="0.45">
      <c r="A79" s="9">
        <v>84</v>
      </c>
      <c r="B79" s="9" t="s">
        <v>1305</v>
      </c>
      <c r="C79" s="62" t="s">
        <v>1811</v>
      </c>
      <c r="D79" s="9">
        <v>15</v>
      </c>
      <c r="E79" s="9">
        <v>15</v>
      </c>
      <c r="F79" s="9">
        <v>15</v>
      </c>
      <c r="G79" s="62" t="s">
        <v>290</v>
      </c>
      <c r="H79" s="243" t="s">
        <v>1503</v>
      </c>
      <c r="I79" s="243" t="s">
        <v>146</v>
      </c>
      <c r="J79" s="608">
        <v>40</v>
      </c>
      <c r="K79" s="9">
        <v>1200</v>
      </c>
      <c r="L79" s="9">
        <v>99</v>
      </c>
      <c r="M79" s="7">
        <v>136.72190172956218</v>
      </c>
      <c r="N79" s="7">
        <v>77.449400979751985</v>
      </c>
      <c r="O79" s="7">
        <v>99.577801259681138</v>
      </c>
      <c r="P79" s="391">
        <v>1035.9666883262157</v>
      </c>
      <c r="Q79" s="391">
        <v>920.61853156770724</v>
      </c>
      <c r="R79" s="7">
        <v>7.1163348274389531</v>
      </c>
      <c r="S79" s="7">
        <v>62.472898692220127</v>
      </c>
      <c r="T79" s="594">
        <v>6.3321541674529254</v>
      </c>
      <c r="U79" s="250">
        <v>3.1660770837264627</v>
      </c>
      <c r="V79" s="250">
        <v>3.5</v>
      </c>
      <c r="W79" s="8">
        <v>96.978775014152646</v>
      </c>
      <c r="X79" s="8">
        <v>1.7632504548027754</v>
      </c>
      <c r="Y79" s="8">
        <v>8.7788026009314475</v>
      </c>
      <c r="Z79" s="8">
        <v>16.714285714285715</v>
      </c>
      <c r="AA79" s="8">
        <v>64.985850009435097</v>
      </c>
      <c r="AB79" s="8">
        <v>1.6246462502358774</v>
      </c>
      <c r="AC79" s="8">
        <v>8.140081801886927</v>
      </c>
      <c r="AD79" s="8">
        <v>12.428571428571429</v>
      </c>
      <c r="AE79" s="637"/>
      <c r="AF79" s="637" t="s">
        <v>68</v>
      </c>
      <c r="AG79" s="637" t="s">
        <v>3754</v>
      </c>
      <c r="AH79" s="1"/>
      <c r="AI79" s="1"/>
      <c r="AJ79" s="1"/>
      <c r="AK79" s="1"/>
    </row>
    <row r="80" spans="1:37" ht="16.5" x14ac:dyDescent="0.45">
      <c r="A80" s="9">
        <v>85</v>
      </c>
      <c r="B80" s="9" t="s">
        <v>204</v>
      </c>
      <c r="C80" s="62" t="s">
        <v>1811</v>
      </c>
      <c r="D80" s="9">
        <v>0</v>
      </c>
      <c r="E80" s="9">
        <v>12</v>
      </c>
      <c r="F80" s="9">
        <v>15</v>
      </c>
      <c r="G80" s="74" t="s">
        <v>14</v>
      </c>
      <c r="H80" s="243" t="s">
        <v>1503</v>
      </c>
      <c r="I80" s="243" t="s">
        <v>1503</v>
      </c>
      <c r="J80" s="608">
        <v>24</v>
      </c>
      <c r="K80" s="9">
        <v>1500</v>
      </c>
      <c r="L80" s="9">
        <v>111</v>
      </c>
      <c r="M80" s="7">
        <v>142.66697156260446</v>
      </c>
      <c r="N80" s="7">
        <v>99.474218704201263</v>
      </c>
      <c r="O80" s="7">
        <v>111.25406039285669</v>
      </c>
      <c r="P80" s="391">
        <v>1355.9173969615017</v>
      </c>
      <c r="Q80" s="391">
        <v>1250.1165437191646</v>
      </c>
      <c r="R80" s="7">
        <v>10.042653195797167</v>
      </c>
      <c r="S80" s="7">
        <v>83.798490155349427</v>
      </c>
      <c r="T80" s="594">
        <v>6.5640118909415737</v>
      </c>
      <c r="U80" s="250">
        <v>3.2820059454707868</v>
      </c>
      <c r="V80" s="250">
        <v>3</v>
      </c>
      <c r="W80" s="8">
        <v>101.15221403694834</v>
      </c>
      <c r="X80" s="8">
        <v>1.8391311643081516</v>
      </c>
      <c r="Y80" s="8">
        <v>8.3442580881334187</v>
      </c>
      <c r="Z80" s="8">
        <v>19.333333333333332</v>
      </c>
      <c r="AA80" s="8">
        <v>101.15221403694834</v>
      </c>
      <c r="AB80" s="8">
        <v>1.8391311643081516</v>
      </c>
      <c r="AC80" s="8">
        <v>8.3442580881334187</v>
      </c>
      <c r="AD80" s="8">
        <v>19.333333333333332</v>
      </c>
      <c r="AE80" s="637"/>
      <c r="AF80" s="637" t="s">
        <v>78</v>
      </c>
      <c r="AG80" s="637" t="s">
        <v>3754</v>
      </c>
      <c r="AH80" s="1"/>
      <c r="AI80" s="1"/>
      <c r="AJ80" s="1"/>
      <c r="AK80" s="1"/>
    </row>
    <row r="81" spans="1:37" ht="16.5" x14ac:dyDescent="0.45">
      <c r="A81" s="9">
        <v>87</v>
      </c>
      <c r="B81" s="9" t="s">
        <v>1299</v>
      </c>
      <c r="C81" s="244" t="s">
        <v>1827</v>
      </c>
      <c r="D81" s="9">
        <v>0</v>
      </c>
      <c r="E81" s="9">
        <v>12</v>
      </c>
      <c r="F81" s="9">
        <v>15</v>
      </c>
      <c r="G81" s="247" t="s">
        <v>240</v>
      </c>
      <c r="H81" s="247" t="s">
        <v>132</v>
      </c>
      <c r="I81" s="244" t="s">
        <v>237</v>
      </c>
      <c r="J81" s="608">
        <v>29.5</v>
      </c>
      <c r="K81" s="9">
        <v>1498</v>
      </c>
      <c r="L81" s="9">
        <v>161</v>
      </c>
      <c r="M81" s="7">
        <v>100.85501154021441</v>
      </c>
      <c r="N81" s="7">
        <v>137.13379266978794</v>
      </c>
      <c r="O81" s="7">
        <v>161.07778821530647</v>
      </c>
      <c r="P81" s="391">
        <v>1705.7619359335683</v>
      </c>
      <c r="Q81" s="391">
        <v>1891.5730129753258</v>
      </c>
      <c r="R81" s="7">
        <v>19.415956822459187</v>
      </c>
      <c r="S81" s="7">
        <v>135.3888262694245</v>
      </c>
      <c r="T81" s="594">
        <v>8.0800218101230517</v>
      </c>
      <c r="U81" s="250">
        <v>2.6933406033743506</v>
      </c>
      <c r="V81" s="250">
        <v>3.3333333333333002</v>
      </c>
      <c r="W81" s="8">
        <v>103.26698170177741</v>
      </c>
      <c r="X81" s="8">
        <v>1.3768930893570321</v>
      </c>
      <c r="Y81" s="8">
        <v>6.9730700118170343</v>
      </c>
      <c r="Z81" s="8">
        <v>23.5</v>
      </c>
      <c r="AA81" s="8">
        <v>56.066836300957064</v>
      </c>
      <c r="AB81" s="8">
        <v>0.93444727168261776</v>
      </c>
      <c r="AC81" s="8">
        <v>5.5024719558787041</v>
      </c>
      <c r="AD81" s="8">
        <v>19</v>
      </c>
      <c r="AE81" s="637"/>
      <c r="AF81" s="637" t="s">
        <v>62</v>
      </c>
      <c r="AG81" s="637" t="s">
        <v>3789</v>
      </c>
      <c r="AH81" s="1"/>
      <c r="AI81" s="1"/>
      <c r="AJ81" s="1"/>
      <c r="AK81" s="1"/>
    </row>
    <row r="82" spans="1:37" ht="16.5" x14ac:dyDescent="0.45">
      <c r="A82" s="9">
        <v>88</v>
      </c>
      <c r="B82" s="9" t="s">
        <v>1294</v>
      </c>
      <c r="C82" s="61" t="s">
        <v>1801</v>
      </c>
      <c r="D82" s="9">
        <v>15</v>
      </c>
      <c r="E82" s="9">
        <v>15</v>
      </c>
      <c r="F82" s="9">
        <v>15</v>
      </c>
      <c r="G82" s="61" t="s">
        <v>171</v>
      </c>
      <c r="H82" s="61" t="s">
        <v>124</v>
      </c>
      <c r="I82" s="62" t="s">
        <v>52</v>
      </c>
      <c r="J82" s="608">
        <v>40</v>
      </c>
      <c r="K82" s="9">
        <v>1374</v>
      </c>
      <c r="L82" s="9">
        <v>162</v>
      </c>
      <c r="M82" s="7">
        <v>118.5450014996204</v>
      </c>
      <c r="N82" s="7">
        <v>82.981501049734277</v>
      </c>
      <c r="O82" s="7">
        <v>162.01150204948121</v>
      </c>
      <c r="P82" s="391">
        <v>1364.3954244662768</v>
      </c>
      <c r="Q82" s="391">
        <v>1356.3601028779954</v>
      </c>
      <c r="R82" s="7">
        <v>12.412957337707658</v>
      </c>
      <c r="S82" s="7">
        <v>98.862809628486048</v>
      </c>
      <c r="T82" s="594">
        <v>6.5479060701822345</v>
      </c>
      <c r="U82" s="250">
        <v>3.2739530350911172</v>
      </c>
      <c r="V82" s="250">
        <v>3.5</v>
      </c>
      <c r="W82" s="8">
        <v>74.972080935763131</v>
      </c>
      <c r="X82" s="8">
        <v>1.4994416187152626</v>
      </c>
      <c r="Y82" s="8">
        <v>7.9644847669107817</v>
      </c>
      <c r="Z82" s="8">
        <v>15.285714285714286</v>
      </c>
      <c r="AA82" s="8">
        <v>101.17052626717924</v>
      </c>
      <c r="AB82" s="8">
        <v>1.4452932323882748</v>
      </c>
      <c r="AC82" s="8">
        <v>7.935694617571504</v>
      </c>
      <c r="AD82" s="8">
        <v>21</v>
      </c>
      <c r="AE82" s="637"/>
      <c r="AF82" s="637" t="s">
        <v>32</v>
      </c>
      <c r="AG82" s="637" t="s">
        <v>3753</v>
      </c>
      <c r="AH82" s="1"/>
      <c r="AI82" s="1"/>
      <c r="AJ82" s="1"/>
      <c r="AK82" s="1"/>
    </row>
    <row r="83" spans="1:37" ht="16.5" x14ac:dyDescent="0.45">
      <c r="A83" s="9">
        <v>88</v>
      </c>
      <c r="B83" s="9" t="s">
        <v>1296</v>
      </c>
      <c r="C83" s="61" t="s">
        <v>1828</v>
      </c>
      <c r="D83" s="9">
        <v>15</v>
      </c>
      <c r="E83" s="9">
        <v>15</v>
      </c>
      <c r="F83" s="9">
        <v>15</v>
      </c>
      <c r="G83" s="61" t="s">
        <v>171</v>
      </c>
      <c r="H83" s="61" t="s">
        <v>250</v>
      </c>
      <c r="I83" s="65" t="s">
        <v>91</v>
      </c>
      <c r="J83" s="608">
        <v>40</v>
      </c>
      <c r="K83" s="9">
        <v>1374</v>
      </c>
      <c r="L83" s="9">
        <v>162</v>
      </c>
      <c r="M83" s="7">
        <v>118.5450014996204</v>
      </c>
      <c r="N83" s="7">
        <v>82.981501049734277</v>
      </c>
      <c r="O83" s="7">
        <v>162.01150204948121</v>
      </c>
      <c r="P83" s="391">
        <v>1364.3954244662768</v>
      </c>
      <c r="Q83" s="391">
        <v>1356.3601028779954</v>
      </c>
      <c r="R83" s="7">
        <v>12.412957337707658</v>
      </c>
      <c r="S83" s="7">
        <v>105.90746078931519</v>
      </c>
      <c r="T83" s="594">
        <v>6.5479060701822345</v>
      </c>
      <c r="U83" s="250">
        <v>3.2739530350911172</v>
      </c>
      <c r="V83" s="250">
        <v>3.5</v>
      </c>
      <c r="W83" s="8">
        <v>121.20463152061508</v>
      </c>
      <c r="X83" s="8">
        <v>1.6160617536082011</v>
      </c>
      <c r="Y83" s="8">
        <v>8.5320087637450523</v>
      </c>
      <c r="Z83" s="8">
        <v>22.428571428571427</v>
      </c>
      <c r="AA83" s="8">
        <v>65.725570818792733</v>
      </c>
      <c r="AB83" s="8">
        <v>1.4605682404176163</v>
      </c>
      <c r="AC83" s="8">
        <v>7.780770813296388</v>
      </c>
      <c r="AD83" s="8">
        <v>13.857142857142858</v>
      </c>
      <c r="AE83" s="637"/>
      <c r="AF83" s="637" t="s">
        <v>32</v>
      </c>
      <c r="AG83" s="637" t="s">
        <v>3758</v>
      </c>
      <c r="AH83" s="1"/>
      <c r="AI83" s="1"/>
      <c r="AJ83" s="1"/>
      <c r="AK83" s="1"/>
    </row>
    <row r="84" spans="1:37" ht="16.5" x14ac:dyDescent="0.45">
      <c r="A84" s="9">
        <v>89</v>
      </c>
      <c r="B84" s="9" t="s">
        <v>242</v>
      </c>
      <c r="C84" s="61" t="s">
        <v>1801</v>
      </c>
      <c r="D84" s="9">
        <v>1</v>
      </c>
      <c r="E84" s="9">
        <v>14</v>
      </c>
      <c r="F84" s="9">
        <v>14</v>
      </c>
      <c r="G84" s="61" t="s">
        <v>171</v>
      </c>
      <c r="H84" s="61" t="s">
        <v>250</v>
      </c>
      <c r="I84" s="13" t="s">
        <v>52</v>
      </c>
      <c r="J84" s="608">
        <v>20.5</v>
      </c>
      <c r="K84" s="9">
        <v>1497</v>
      </c>
      <c r="L84" s="9">
        <v>149</v>
      </c>
      <c r="M84" s="7">
        <v>115.52132192570963</v>
      </c>
      <c r="N84" s="7">
        <v>112.49720355069105</v>
      </c>
      <c r="O84" s="7">
        <v>149.39144772591769</v>
      </c>
      <c r="P84" s="391">
        <v>1556.2752420221716</v>
      </c>
      <c r="Q84" s="391">
        <v>1604.866199173005</v>
      </c>
      <c r="R84" s="7">
        <v>15.067079068202981</v>
      </c>
      <c r="S84" s="7">
        <v>125.47423748290169</v>
      </c>
      <c r="T84" s="594">
        <v>6.4063978661232106</v>
      </c>
      <c r="U84" s="250">
        <v>3.2031989330616053</v>
      </c>
      <c r="V84" s="250">
        <v>3.5</v>
      </c>
      <c r="W84" s="8">
        <v>118.13862043266957</v>
      </c>
      <c r="X84" s="8">
        <v>1.5751816057689276</v>
      </c>
      <c r="Y84" s="8">
        <v>8.3277081718976298</v>
      </c>
      <c r="Z84" s="8">
        <v>22.428571428571427</v>
      </c>
      <c r="AA84" s="8">
        <v>98.615517027224641</v>
      </c>
      <c r="AB84" s="8">
        <v>1.4087931003889234</v>
      </c>
      <c r="AC84" s="8">
        <v>7.746642651831273</v>
      </c>
      <c r="AD84" s="8">
        <v>21</v>
      </c>
      <c r="AE84" s="637"/>
      <c r="AF84" s="637" t="s">
        <v>32</v>
      </c>
      <c r="AG84" s="637" t="s">
        <v>3753</v>
      </c>
      <c r="AH84" s="1"/>
      <c r="AI84" s="1"/>
      <c r="AJ84" s="1"/>
      <c r="AK84" s="1"/>
    </row>
    <row r="85" spans="1:37" ht="16.5" x14ac:dyDescent="0.45">
      <c r="A85" s="9">
        <v>89</v>
      </c>
      <c r="B85" s="9" t="s">
        <v>168</v>
      </c>
      <c r="C85" s="61" t="s">
        <v>1828</v>
      </c>
      <c r="D85" s="9">
        <v>1</v>
      </c>
      <c r="E85" s="9">
        <v>14</v>
      </c>
      <c r="F85" s="9">
        <v>14</v>
      </c>
      <c r="G85" s="61" t="s">
        <v>171</v>
      </c>
      <c r="H85" s="61" t="s">
        <v>250</v>
      </c>
      <c r="I85" s="74" t="s">
        <v>160</v>
      </c>
      <c r="J85" s="608">
        <v>20.5</v>
      </c>
      <c r="K85" s="9">
        <v>1497</v>
      </c>
      <c r="L85" s="9">
        <v>149</v>
      </c>
      <c r="M85" s="7">
        <v>115.52132192570963</v>
      </c>
      <c r="N85" s="7">
        <v>112.49720355069105</v>
      </c>
      <c r="O85" s="7">
        <v>149.39144772591769</v>
      </c>
      <c r="P85" s="391">
        <v>1556.2752420221716</v>
      </c>
      <c r="Q85" s="391">
        <v>1604.866199173005</v>
      </c>
      <c r="R85" s="7">
        <v>15.067079068202981</v>
      </c>
      <c r="S85" s="7">
        <v>125.47423748290169</v>
      </c>
      <c r="T85" s="594">
        <v>6.4063978661232106</v>
      </c>
      <c r="U85" s="250">
        <v>3.2031989330616053</v>
      </c>
      <c r="V85" s="250">
        <v>3.5</v>
      </c>
      <c r="W85" s="8">
        <v>118.13862043266957</v>
      </c>
      <c r="X85" s="8">
        <v>1.5751816057689276</v>
      </c>
      <c r="Y85" s="8">
        <v>8.3277081718976298</v>
      </c>
      <c r="Z85" s="8">
        <v>22.428571428571427</v>
      </c>
      <c r="AA85" s="8">
        <v>73.085304881642813</v>
      </c>
      <c r="AB85" s="8">
        <v>1.4617060976328562</v>
      </c>
      <c r="AC85" s="8">
        <v>7.7749254904454226</v>
      </c>
      <c r="AD85" s="8">
        <v>15.285714285714286</v>
      </c>
      <c r="AE85" s="637"/>
      <c r="AF85" s="637" t="s">
        <v>32</v>
      </c>
      <c r="AG85" s="637" t="s">
        <v>3758</v>
      </c>
      <c r="AH85" s="1"/>
      <c r="AI85" s="1"/>
      <c r="AJ85" s="1"/>
      <c r="AK85" s="1"/>
    </row>
    <row r="86" spans="1:37" ht="16.5" x14ac:dyDescent="0.45">
      <c r="A86" s="9">
        <v>90</v>
      </c>
      <c r="B86" s="9" t="s">
        <v>1289</v>
      </c>
      <c r="C86" s="244" t="s">
        <v>1805</v>
      </c>
      <c r="D86" s="9">
        <v>15</v>
      </c>
      <c r="E86" s="9">
        <v>15</v>
      </c>
      <c r="F86" s="9">
        <v>15</v>
      </c>
      <c r="G86" s="247" t="s">
        <v>240</v>
      </c>
      <c r="H86" s="244" t="s">
        <v>237</v>
      </c>
      <c r="I86" s="247" t="s">
        <v>69</v>
      </c>
      <c r="J86" s="608">
        <v>40</v>
      </c>
      <c r="K86" s="9">
        <v>1080</v>
      </c>
      <c r="L86" s="9">
        <v>92</v>
      </c>
      <c r="M86" s="7">
        <v>103.52930130966848</v>
      </c>
      <c r="N86" s="7">
        <v>117.75470148962293</v>
      </c>
      <c r="O86" s="7">
        <v>92.465101169703914</v>
      </c>
      <c r="P86" s="391">
        <v>1083.1275239625761</v>
      </c>
      <c r="Q86" s="391">
        <v>1085.4009497359541</v>
      </c>
      <c r="R86" s="7">
        <v>9.6921377495506658</v>
      </c>
      <c r="S86" s="7">
        <v>50.942785682414168</v>
      </c>
      <c r="T86" s="594">
        <v>7.0564641266156061</v>
      </c>
      <c r="U86" s="250">
        <v>2.3521547088718688</v>
      </c>
      <c r="V86" s="250">
        <v>3.3333333333333002</v>
      </c>
      <c r="W86" s="8">
        <v>57.526998515078994</v>
      </c>
      <c r="X86" s="8">
        <v>0.95878330858464988</v>
      </c>
      <c r="Y86" s="8">
        <v>5.2560938565669799</v>
      </c>
      <c r="Z86" s="8">
        <v>19</v>
      </c>
      <c r="AA86" s="8">
        <v>41.376427510770711</v>
      </c>
      <c r="AB86" s="8">
        <v>0.91947616690601575</v>
      </c>
      <c r="AC86" s="8">
        <v>5.0434838676235136</v>
      </c>
      <c r="AD86" s="8">
        <v>14.5</v>
      </c>
      <c r="AE86" s="637"/>
      <c r="AF86" s="637" t="s">
        <v>62</v>
      </c>
      <c r="AG86" s="637" t="s">
        <v>3799</v>
      </c>
      <c r="AH86" s="1"/>
      <c r="AI86" s="1"/>
      <c r="AJ86" s="1"/>
      <c r="AK86" s="1"/>
    </row>
    <row r="87" spans="1:37" ht="16.5" x14ac:dyDescent="0.45">
      <c r="A87" s="9">
        <v>91</v>
      </c>
      <c r="B87" s="9" t="s">
        <v>110</v>
      </c>
      <c r="C87" s="244" t="s">
        <v>1827</v>
      </c>
      <c r="D87" s="9">
        <v>0</v>
      </c>
      <c r="E87" s="9">
        <v>13</v>
      </c>
      <c r="F87" s="9">
        <v>13</v>
      </c>
      <c r="G87" s="247" t="s">
        <v>240</v>
      </c>
      <c r="H87" s="247" t="s">
        <v>306</v>
      </c>
      <c r="I87" s="244" t="s">
        <v>197</v>
      </c>
      <c r="J87" s="608">
        <v>22.5</v>
      </c>
      <c r="K87" s="9">
        <v>1500</v>
      </c>
      <c r="L87" s="9">
        <v>95</v>
      </c>
      <c r="M87" s="7">
        <v>117.85875014272963</v>
      </c>
      <c r="N87" s="7">
        <v>170.45163327093695</v>
      </c>
      <c r="O87" s="7">
        <v>95.047379147362605</v>
      </c>
      <c r="P87" s="391">
        <v>1539.1068208804122</v>
      </c>
      <c r="Q87" s="391">
        <v>1571.0057801748976</v>
      </c>
      <c r="R87" s="7">
        <v>13.834749510739215</v>
      </c>
      <c r="S87" s="7">
        <v>119.71201287583895</v>
      </c>
      <c r="T87" s="594">
        <v>9.2736842600196212</v>
      </c>
      <c r="U87" s="250">
        <v>3.0912280866732069</v>
      </c>
      <c r="V87" s="250">
        <v>3.3333333333333002</v>
      </c>
      <c r="W87" s="8">
        <v>83.736842600196212</v>
      </c>
      <c r="X87" s="8">
        <v>1.8608187244488048</v>
      </c>
      <c r="Y87" s="8">
        <v>8.6529946048472066</v>
      </c>
      <c r="Z87" s="8">
        <v>14.5</v>
      </c>
      <c r="AA87" s="8">
        <v>120.50877264472786</v>
      </c>
      <c r="AB87" s="8">
        <v>1.606783635263038</v>
      </c>
      <c r="AC87" s="8">
        <v>8.0877193444627657</v>
      </c>
      <c r="AD87" s="8">
        <v>23.5</v>
      </c>
      <c r="AE87" s="637"/>
      <c r="AF87" s="637" t="s">
        <v>62</v>
      </c>
      <c r="AG87" s="637" t="s">
        <v>3789</v>
      </c>
      <c r="AH87" s="1"/>
      <c r="AI87" s="1"/>
      <c r="AJ87" s="1"/>
      <c r="AK87" s="1"/>
    </row>
    <row r="88" spans="1:37" ht="16.5" x14ac:dyDescent="0.45">
      <c r="A88" s="9">
        <v>92</v>
      </c>
      <c r="B88" s="9" t="s">
        <v>1286</v>
      </c>
      <c r="C88" s="61" t="s">
        <v>1829</v>
      </c>
      <c r="D88" s="9">
        <v>15</v>
      </c>
      <c r="E88" s="9">
        <v>15</v>
      </c>
      <c r="F88" s="9">
        <v>15</v>
      </c>
      <c r="G88" s="75" t="s">
        <v>272</v>
      </c>
      <c r="H88" s="61" t="s">
        <v>124</v>
      </c>
      <c r="I88" s="65" t="s">
        <v>160</v>
      </c>
      <c r="J88" s="608">
        <v>40</v>
      </c>
      <c r="K88" s="9">
        <v>1229</v>
      </c>
      <c r="L88" s="9">
        <v>92</v>
      </c>
      <c r="M88" s="7">
        <v>158.85030200949132</v>
      </c>
      <c r="N88" s="7">
        <v>64.804600819792483</v>
      </c>
      <c r="O88" s="7">
        <v>92.465101169703914</v>
      </c>
      <c r="P88" s="391">
        <v>967.64150716514655</v>
      </c>
      <c r="Q88" s="391">
        <v>798.8443522811865</v>
      </c>
      <c r="R88" s="7">
        <v>5.5991712196122654</v>
      </c>
      <c r="S88" s="7">
        <v>56.649099132117691</v>
      </c>
      <c r="T88" s="594">
        <v>4.7170970670220971</v>
      </c>
      <c r="U88" s="250">
        <v>4.7170970670220971</v>
      </c>
      <c r="V88" s="250">
        <v>3</v>
      </c>
      <c r="W88" s="8">
        <v>100.12258845392259</v>
      </c>
      <c r="X88" s="8">
        <v>2.0024517690784518</v>
      </c>
      <c r="Y88" s="8">
        <v>10.117407900242879</v>
      </c>
      <c r="Z88" s="8">
        <v>17.666666666666668</v>
      </c>
      <c r="AA88" s="8">
        <v>83.602157044935481</v>
      </c>
      <c r="AB88" s="8">
        <v>1.6720431408987095</v>
      </c>
      <c r="AC88" s="8">
        <v>9.1822891412436078</v>
      </c>
      <c r="AD88" s="8">
        <v>17.666666666666668</v>
      </c>
      <c r="AE88" s="637"/>
      <c r="AF88" s="637" t="s">
        <v>16</v>
      </c>
      <c r="AG88" s="637" t="s">
        <v>3758</v>
      </c>
      <c r="AH88" s="1"/>
      <c r="AI88" s="1"/>
      <c r="AJ88" s="1"/>
      <c r="AK88" s="1"/>
    </row>
    <row r="89" spans="1:37" ht="16.5" x14ac:dyDescent="0.45">
      <c r="A89" s="9">
        <v>93</v>
      </c>
      <c r="B89" s="9" t="s">
        <v>16</v>
      </c>
      <c r="C89" s="61" t="s">
        <v>1829</v>
      </c>
      <c r="D89" s="9">
        <v>1</v>
      </c>
      <c r="E89" s="9">
        <v>15</v>
      </c>
      <c r="F89" s="9">
        <v>14</v>
      </c>
      <c r="G89" s="75" t="s">
        <v>49</v>
      </c>
      <c r="H89" s="75" t="s">
        <v>73</v>
      </c>
      <c r="I89" s="52" t="s">
        <v>124</v>
      </c>
      <c r="J89" s="608">
        <v>28.5</v>
      </c>
      <c r="K89" s="9">
        <v>1499</v>
      </c>
      <c r="L89" s="9">
        <v>101</v>
      </c>
      <c r="M89" s="7">
        <v>159.74987951473881</v>
      </c>
      <c r="N89" s="7">
        <v>87.006630807134528</v>
      </c>
      <c r="O89" s="7">
        <v>101.27001290666477</v>
      </c>
      <c r="P89" s="391">
        <v>1255.9793647001136</v>
      </c>
      <c r="Q89" s="391">
        <v>1089.9404971882327</v>
      </c>
      <c r="R89" s="7">
        <v>8.0842834463626811</v>
      </c>
      <c r="S89" s="7">
        <v>100.78192746426402</v>
      </c>
      <c r="T89" s="594">
        <v>8.4762943612897761</v>
      </c>
      <c r="U89" s="250">
        <v>4.238147180644888</v>
      </c>
      <c r="V89" s="250">
        <v>4</v>
      </c>
      <c r="W89" s="8">
        <v>125.60490602149628</v>
      </c>
      <c r="X89" s="8">
        <v>2.2837255640272049</v>
      </c>
      <c r="Y89" s="8">
        <v>12.466402017312777</v>
      </c>
      <c r="Z89" s="8">
        <v>14.75</v>
      </c>
      <c r="AA89" s="8">
        <v>100.68392481719702</v>
      </c>
      <c r="AB89" s="8">
        <v>2.0136784963439407</v>
      </c>
      <c r="AC89" s="8">
        <v>11.382278857426527</v>
      </c>
      <c r="AD89" s="8">
        <v>13.5</v>
      </c>
      <c r="AE89" s="637"/>
      <c r="AF89" s="637" t="s">
        <v>16</v>
      </c>
      <c r="AG89" s="637" t="s">
        <v>3790</v>
      </c>
      <c r="AH89" s="1"/>
      <c r="AI89" s="1"/>
      <c r="AJ89" s="1"/>
      <c r="AK89" s="1"/>
    </row>
    <row r="90" spans="1:37" ht="16.5" x14ac:dyDescent="0.45">
      <c r="A90" s="9">
        <v>94</v>
      </c>
      <c r="B90" s="9" t="s">
        <v>243</v>
      </c>
      <c r="C90" s="61" t="s">
        <v>1829</v>
      </c>
      <c r="D90" s="9">
        <v>0</v>
      </c>
      <c r="E90" s="9">
        <v>13</v>
      </c>
      <c r="F90" s="9">
        <v>13</v>
      </c>
      <c r="G90" s="75" t="s">
        <v>49</v>
      </c>
      <c r="H90" s="75" t="s">
        <v>73</v>
      </c>
      <c r="I90" s="61" t="s">
        <v>167</v>
      </c>
      <c r="J90" s="608">
        <v>19.5</v>
      </c>
      <c r="K90" s="9">
        <v>1498</v>
      </c>
      <c r="L90" s="9">
        <v>99</v>
      </c>
      <c r="M90" s="7">
        <v>153.96074448850365</v>
      </c>
      <c r="N90" s="7">
        <v>95.561841406657436</v>
      </c>
      <c r="O90" s="7">
        <v>99.101168866163263</v>
      </c>
      <c r="P90" s="391">
        <v>1285.8259690849525</v>
      </c>
      <c r="Q90" s="391">
        <v>1137.770397882013</v>
      </c>
      <c r="R90" s="7">
        <v>8.6354069133258839</v>
      </c>
      <c r="S90" s="7">
        <v>103.91834057276529</v>
      </c>
      <c r="T90" s="594">
        <v>8.2053628420619713</v>
      </c>
      <c r="U90" s="250">
        <v>4.1026814210309857</v>
      </c>
      <c r="V90" s="250">
        <v>4</v>
      </c>
      <c r="W90" s="8">
        <v>121.08938070103285</v>
      </c>
      <c r="X90" s="8">
        <v>2.2016251036551426</v>
      </c>
      <c r="Y90" s="8">
        <v>12.033983067132809</v>
      </c>
      <c r="Z90" s="8">
        <v>14.75</v>
      </c>
      <c r="AA90" s="8">
        <v>133.09831877113615</v>
      </c>
      <c r="AB90" s="8">
        <v>2.0476664426328637</v>
      </c>
      <c r="AC90" s="8">
        <v>11.580689383355923</v>
      </c>
      <c r="AD90" s="8">
        <v>17.25</v>
      </c>
      <c r="AE90" s="637"/>
      <c r="AF90" s="637" t="s">
        <v>16</v>
      </c>
      <c r="AG90" s="637" t="s">
        <v>3790</v>
      </c>
      <c r="AH90" s="1"/>
      <c r="AI90" s="1"/>
      <c r="AJ90" s="1"/>
      <c r="AK90" s="1"/>
    </row>
    <row r="91" spans="1:37" ht="16.5" x14ac:dyDescent="0.45">
      <c r="A91" s="9">
        <v>95</v>
      </c>
      <c r="B91" s="9" t="s">
        <v>1281</v>
      </c>
      <c r="C91" s="78" t="s">
        <v>1823</v>
      </c>
      <c r="D91" s="9">
        <v>15</v>
      </c>
      <c r="E91" s="9">
        <v>15</v>
      </c>
      <c r="F91" s="9">
        <v>15</v>
      </c>
      <c r="G91" s="54" t="s">
        <v>41</v>
      </c>
      <c r="H91" s="54" t="s">
        <v>87</v>
      </c>
      <c r="I91" s="57" t="s">
        <v>184</v>
      </c>
      <c r="J91" s="608">
        <v>40</v>
      </c>
      <c r="K91" s="9">
        <v>1101</v>
      </c>
      <c r="L91" s="9">
        <v>99</v>
      </c>
      <c r="M91" s="7">
        <v>79.030000999746932</v>
      </c>
      <c r="N91" s="7">
        <v>195.20410246937493</v>
      </c>
      <c r="O91" s="7">
        <v>99.577801259681138</v>
      </c>
      <c r="P91" s="391">
        <v>1331.360416258944</v>
      </c>
      <c r="Q91" s="391">
        <v>1548.9520492877539</v>
      </c>
      <c r="R91" s="7">
        <v>16.168959012557686</v>
      </c>
      <c r="S91" s="7">
        <v>89.906156299342882</v>
      </c>
      <c r="T91" s="594">
        <v>5.9314720623842083</v>
      </c>
      <c r="U91" s="250">
        <v>2.9657360311921042</v>
      </c>
      <c r="V91" s="250">
        <v>2.5</v>
      </c>
      <c r="W91" s="8">
        <v>62.643400779802612</v>
      </c>
      <c r="X91" s="8">
        <v>1.1389709232691383</v>
      </c>
      <c r="Y91" s="8">
        <v>5.5604171072186475</v>
      </c>
      <c r="Z91" s="8">
        <v>23</v>
      </c>
      <c r="AA91" s="8">
        <v>36.958650454884854</v>
      </c>
      <c r="AB91" s="8">
        <v>0.73917300909769712</v>
      </c>
      <c r="AC91" s="8">
        <v>4.5844462418441401</v>
      </c>
      <c r="AD91" s="8">
        <v>21</v>
      </c>
      <c r="AE91" s="637"/>
      <c r="AF91" s="637" t="s">
        <v>43</v>
      </c>
      <c r="AG91" s="637" t="s">
        <v>3859</v>
      </c>
      <c r="AH91" s="1"/>
      <c r="AI91" s="1"/>
      <c r="AJ91" s="1"/>
      <c r="AK91" s="1"/>
    </row>
    <row r="92" spans="1:37" ht="16.5" x14ac:dyDescent="0.45">
      <c r="A92" s="9">
        <v>96</v>
      </c>
      <c r="B92" s="9" t="s">
        <v>1278</v>
      </c>
      <c r="C92" s="224" t="s">
        <v>1800</v>
      </c>
      <c r="D92" s="9">
        <v>15</v>
      </c>
      <c r="E92" s="9">
        <v>15</v>
      </c>
      <c r="F92" s="9">
        <v>15</v>
      </c>
      <c r="G92" s="224" t="s">
        <v>101</v>
      </c>
      <c r="H92" s="224" t="s">
        <v>82</v>
      </c>
      <c r="I92" s="62" t="s">
        <v>52</v>
      </c>
      <c r="J92" s="608">
        <v>40</v>
      </c>
      <c r="K92" s="9">
        <v>1040</v>
      </c>
      <c r="L92" s="9">
        <v>134</v>
      </c>
      <c r="M92" s="7">
        <v>82.191201039736811</v>
      </c>
      <c r="N92" s="7">
        <v>119.33530150961786</v>
      </c>
      <c r="O92" s="7">
        <v>134.35100169956979</v>
      </c>
      <c r="P92" s="391">
        <v>1201.9602725610519</v>
      </c>
      <c r="Q92" s="391">
        <v>1348.770335176572</v>
      </c>
      <c r="R92" s="7">
        <v>14.286094953605279</v>
      </c>
      <c r="S92" s="7">
        <v>81.500883590742148</v>
      </c>
      <c r="T92" s="594">
        <v>11.257461889759155</v>
      </c>
      <c r="U92" s="250">
        <v>2.8143654724397886</v>
      </c>
      <c r="V92" s="250">
        <v>3</v>
      </c>
      <c r="W92" s="8">
        <v>58.69822312989524</v>
      </c>
      <c r="X92" s="8">
        <v>1.0672404205435497</v>
      </c>
      <c r="Y92" s="8">
        <v>5.7049098340323123</v>
      </c>
      <c r="Z92" s="8">
        <v>19.333333333333332</v>
      </c>
      <c r="AA92" s="8">
        <v>70.451564878577614</v>
      </c>
      <c r="AB92" s="8">
        <v>1.0064509268368231</v>
      </c>
      <c r="AC92" s="8">
        <v>5.5939764069386033</v>
      </c>
      <c r="AD92" s="8">
        <v>24.333333333333332</v>
      </c>
      <c r="AE92" s="637"/>
      <c r="AF92" s="637" t="s">
        <v>18</v>
      </c>
      <c r="AG92" s="637" t="s">
        <v>3827</v>
      </c>
      <c r="AH92" s="1"/>
      <c r="AI92" s="1"/>
      <c r="AJ92" s="1"/>
      <c r="AK92" s="1"/>
    </row>
    <row r="93" spans="1:37" ht="16.5" x14ac:dyDescent="0.45">
      <c r="A93" s="9">
        <v>97</v>
      </c>
      <c r="B93" s="9" t="s">
        <v>143</v>
      </c>
      <c r="C93" s="224" t="s">
        <v>1800</v>
      </c>
      <c r="D93" s="9">
        <v>0</v>
      </c>
      <c r="E93" s="9">
        <v>13</v>
      </c>
      <c r="F93" s="9">
        <v>13</v>
      </c>
      <c r="G93" s="224" t="s">
        <v>101</v>
      </c>
      <c r="H93" s="224" t="s">
        <v>294</v>
      </c>
      <c r="I93" s="56" t="s">
        <v>187</v>
      </c>
      <c r="J93" s="608">
        <v>28</v>
      </c>
      <c r="K93" s="9">
        <v>1500</v>
      </c>
      <c r="L93" s="9">
        <v>149</v>
      </c>
      <c r="M93" s="7">
        <v>101.79132420723801</v>
      </c>
      <c r="N93" s="7">
        <v>145.61814435202103</v>
      </c>
      <c r="O93" s="7">
        <v>149.15256533143904</v>
      </c>
      <c r="P93" s="391">
        <v>1697.0891463542212</v>
      </c>
      <c r="Q93" s="391">
        <v>1873.1013699285497</v>
      </c>
      <c r="R93" s="7">
        <v>18.939210779280511</v>
      </c>
      <c r="S93" s="7">
        <v>142.46543479840031</v>
      </c>
      <c r="T93" s="594">
        <v>13.703557261063304</v>
      </c>
      <c r="U93" s="250">
        <v>3.4258893152658261</v>
      </c>
      <c r="V93" s="250">
        <v>3</v>
      </c>
      <c r="W93" s="8">
        <v>96.27667945797478</v>
      </c>
      <c r="X93" s="8">
        <v>1.4811796839688427</v>
      </c>
      <c r="Y93" s="8">
        <v>7.5222477039147506</v>
      </c>
      <c r="Z93" s="8">
        <v>22.666666666666668</v>
      </c>
      <c r="AA93" s="8">
        <v>100.24654110205707</v>
      </c>
      <c r="AB93" s="8">
        <v>1.3366205480274276</v>
      </c>
      <c r="AC93" s="8">
        <v>7.1497605378347195</v>
      </c>
      <c r="AD93" s="8">
        <v>26</v>
      </c>
      <c r="AE93" s="637"/>
      <c r="AF93" s="637" t="s">
        <v>18</v>
      </c>
      <c r="AG93" s="637" t="s">
        <v>3779</v>
      </c>
      <c r="AH93" s="1"/>
      <c r="AI93" s="1"/>
      <c r="AJ93" s="1"/>
      <c r="AK93" s="1"/>
    </row>
    <row r="94" spans="1:37" ht="16.5" x14ac:dyDescent="0.45">
      <c r="A94" s="9">
        <v>98</v>
      </c>
      <c r="B94" s="9" t="s">
        <v>1277</v>
      </c>
      <c r="C94" s="244" t="s">
        <v>1805</v>
      </c>
      <c r="D94" s="9">
        <v>7</v>
      </c>
      <c r="E94" s="9">
        <v>15</v>
      </c>
      <c r="F94" s="9">
        <v>15</v>
      </c>
      <c r="G94" s="244" t="s">
        <v>214</v>
      </c>
      <c r="H94" s="244" t="s">
        <v>237</v>
      </c>
      <c r="I94" s="13" t="s">
        <v>213</v>
      </c>
      <c r="J94" s="608">
        <v>40</v>
      </c>
      <c r="K94" s="9">
        <v>1497</v>
      </c>
      <c r="L94" s="9">
        <v>92</v>
      </c>
      <c r="M94" s="7">
        <v>148.57640187952424</v>
      </c>
      <c r="N94" s="7">
        <v>109.85170138964823</v>
      </c>
      <c r="O94" s="7">
        <v>92.465101169703914</v>
      </c>
      <c r="P94" s="391">
        <v>1315.6983065607062</v>
      </c>
      <c r="Q94" s="391">
        <v>1186.335821547485</v>
      </c>
      <c r="R94" s="7">
        <v>9.1060422894278954</v>
      </c>
      <c r="S94" s="7">
        <v>72.448812775537732</v>
      </c>
      <c r="T94" s="594">
        <v>10.271167477282313</v>
      </c>
      <c r="U94" s="250">
        <v>3.4237224924274376</v>
      </c>
      <c r="V94" s="250">
        <v>3.6666666666666998</v>
      </c>
      <c r="W94" s="8">
        <v>82.122715426220239</v>
      </c>
      <c r="X94" s="8">
        <v>1.3687119237703373</v>
      </c>
      <c r="Y94" s="8">
        <v>7.9561252268343532</v>
      </c>
      <c r="Z94" s="8">
        <v>17.363636363636363</v>
      </c>
      <c r="AA94" s="8">
        <v>39.629864488676304</v>
      </c>
      <c r="AB94" s="8">
        <v>0.99074661221690763</v>
      </c>
      <c r="AC94" s="8">
        <v>6.4639328890590217</v>
      </c>
      <c r="AD94" s="8">
        <v>11.909090909090908</v>
      </c>
      <c r="AE94" s="637"/>
      <c r="AF94" s="637" t="s">
        <v>111</v>
      </c>
      <c r="AG94" s="637" t="s">
        <v>3751</v>
      </c>
      <c r="AH94" s="1"/>
      <c r="AI94" s="1"/>
      <c r="AJ94" s="1"/>
      <c r="AK94" s="1"/>
    </row>
    <row r="95" spans="1:37" ht="16.5" x14ac:dyDescent="0.45">
      <c r="A95" s="9">
        <v>99</v>
      </c>
      <c r="B95" s="9" t="s">
        <v>215</v>
      </c>
      <c r="C95" s="244" t="s">
        <v>1805</v>
      </c>
      <c r="D95" s="9">
        <v>0</v>
      </c>
      <c r="E95" s="9">
        <v>9</v>
      </c>
      <c r="F95" s="9">
        <v>15</v>
      </c>
      <c r="G95" s="244" t="s">
        <v>214</v>
      </c>
      <c r="H95" s="244" t="s">
        <v>205</v>
      </c>
      <c r="I95" s="245" t="s">
        <v>26</v>
      </c>
      <c r="J95" s="608">
        <v>20</v>
      </c>
      <c r="K95" s="9">
        <v>1498</v>
      </c>
      <c r="L95" s="9">
        <v>96</v>
      </c>
      <c r="M95" s="7">
        <v>143.37600239879475</v>
      </c>
      <c r="N95" s="7">
        <v>113.50600189904584</v>
      </c>
      <c r="O95" s="7">
        <v>96.181401609191482</v>
      </c>
      <c r="P95" s="391">
        <v>1348.1066888774899</v>
      </c>
      <c r="Q95" s="391">
        <v>1239.020606588592</v>
      </c>
      <c r="R95" s="7">
        <v>9.7858261776089837</v>
      </c>
      <c r="S95" s="7">
        <v>86.975797194350861</v>
      </c>
      <c r="T95" s="594">
        <v>9.9466625496847936</v>
      </c>
      <c r="U95" s="250">
        <v>3.3155541832282647</v>
      </c>
      <c r="V95" s="250">
        <v>3.6666666666666998</v>
      </c>
      <c r="W95" s="8">
        <v>84.874961403294932</v>
      </c>
      <c r="X95" s="8">
        <v>1.6974992280658987</v>
      </c>
      <c r="Y95" s="8">
        <v>8.8879360429843715</v>
      </c>
      <c r="Z95" s="8">
        <v>14.636363636363637</v>
      </c>
      <c r="AA95" s="8">
        <v>42.937480701647466</v>
      </c>
      <c r="AB95" s="8">
        <v>1.2267851629042132</v>
      </c>
      <c r="AC95" s="8">
        <v>7.0728058358369825</v>
      </c>
      <c r="AD95" s="8">
        <v>10.545454545454545</v>
      </c>
      <c r="AE95" s="637"/>
      <c r="AF95" s="637" t="s">
        <v>111</v>
      </c>
      <c r="AG95" s="637" t="s">
        <v>3791</v>
      </c>
      <c r="AH95" s="1"/>
      <c r="AI95" s="1"/>
      <c r="AJ95" s="1"/>
      <c r="AK95" s="1"/>
    </row>
    <row r="96" spans="1:37" ht="16.5" x14ac:dyDescent="0.45">
      <c r="A96" s="9">
        <v>100</v>
      </c>
      <c r="B96" s="9" t="s">
        <v>1274</v>
      </c>
      <c r="C96" s="246" t="s">
        <v>1804</v>
      </c>
      <c r="D96" s="9">
        <v>15</v>
      </c>
      <c r="E96" s="9">
        <v>15</v>
      </c>
      <c r="F96" s="9">
        <v>15</v>
      </c>
      <c r="G96" s="246" t="s">
        <v>6</v>
      </c>
      <c r="H96" s="246" t="s">
        <v>182</v>
      </c>
      <c r="I96" s="245" t="s">
        <v>1520</v>
      </c>
      <c r="J96" s="608">
        <v>40</v>
      </c>
      <c r="K96" s="9">
        <v>1010</v>
      </c>
      <c r="L96" s="9">
        <v>106</v>
      </c>
      <c r="M96" s="7">
        <v>97.997201239686191</v>
      </c>
      <c r="N96" s="7">
        <v>99.577801259681138</v>
      </c>
      <c r="O96" s="7">
        <v>106.69050134965836</v>
      </c>
      <c r="P96" s="391">
        <v>1027.2306615129582</v>
      </c>
      <c r="Q96" s="391">
        <v>1041.1567038450644</v>
      </c>
      <c r="R96" s="7">
        <v>9.5993634297037129</v>
      </c>
      <c r="S96" s="7">
        <v>63.576704352183974</v>
      </c>
      <c r="T96" s="594">
        <v>4.0575126786782096</v>
      </c>
      <c r="U96" s="250">
        <v>2.0287563393391048</v>
      </c>
      <c r="V96" s="250">
        <v>4</v>
      </c>
      <c r="W96" s="8">
        <v>69.794035270259712</v>
      </c>
      <c r="X96" s="8">
        <v>1.2689824594592676</v>
      </c>
      <c r="Y96" s="8">
        <v>6.6230125380455869</v>
      </c>
      <c r="Z96" s="8">
        <v>14.75</v>
      </c>
      <c r="AA96" s="8">
        <v>48.773635604347021</v>
      </c>
      <c r="AB96" s="8">
        <v>0.88679337462449126</v>
      </c>
      <c r="AC96" s="8">
        <v>5.1979006962887944</v>
      </c>
      <c r="AD96" s="8">
        <v>14.75</v>
      </c>
      <c r="AE96" s="637"/>
      <c r="AF96" s="637" t="s">
        <v>8</v>
      </c>
      <c r="AG96" s="637" t="s">
        <v>5791</v>
      </c>
      <c r="AH96" s="1"/>
      <c r="AI96" s="1"/>
      <c r="AJ96" s="1"/>
      <c r="AK96" s="1"/>
    </row>
    <row r="97" spans="1:37" ht="16.5" x14ac:dyDescent="0.45">
      <c r="A97" s="9">
        <v>101</v>
      </c>
      <c r="B97" s="9" t="s">
        <v>1272</v>
      </c>
      <c r="C97" s="246" t="s">
        <v>1804</v>
      </c>
      <c r="D97" s="9">
        <v>1</v>
      </c>
      <c r="E97" s="9">
        <v>15</v>
      </c>
      <c r="F97" s="9">
        <v>15</v>
      </c>
      <c r="G97" s="246" t="s">
        <v>1470</v>
      </c>
      <c r="H97" s="246" t="s">
        <v>182</v>
      </c>
      <c r="I97" s="62" t="s">
        <v>112</v>
      </c>
      <c r="J97" s="608">
        <v>27</v>
      </c>
      <c r="K97" s="9">
        <v>1498</v>
      </c>
      <c r="L97" s="9">
        <v>118</v>
      </c>
      <c r="M97" s="7">
        <v>120.78100108454633</v>
      </c>
      <c r="N97" s="7">
        <v>130.49901266606156</v>
      </c>
      <c r="O97" s="7">
        <v>118.00442634697056</v>
      </c>
      <c r="P97" s="391">
        <v>1512.409624903009</v>
      </c>
      <c r="Q97" s="391">
        <v>1523.3646345439126</v>
      </c>
      <c r="R97" s="7">
        <v>13.621315297109371</v>
      </c>
      <c r="S97" s="7">
        <v>118.28570112703552</v>
      </c>
      <c r="T97" s="594">
        <v>12.305101701513538</v>
      </c>
      <c r="U97" s="250">
        <v>3.0762754253783844</v>
      </c>
      <c r="V97" s="250">
        <v>4</v>
      </c>
      <c r="W97" s="8">
        <v>85.788262761351533</v>
      </c>
      <c r="X97" s="8">
        <v>1.5597865956609369</v>
      </c>
      <c r="Y97" s="8">
        <v>8.6838677871392758</v>
      </c>
      <c r="Z97" s="8">
        <v>14.75</v>
      </c>
      <c r="AA97" s="8">
        <v>118.76147605743267</v>
      </c>
      <c r="AB97" s="8">
        <v>1.4845184507179083</v>
      </c>
      <c r="AC97" s="8">
        <v>8.5850945030952541</v>
      </c>
      <c r="AD97" s="8">
        <v>21</v>
      </c>
      <c r="AE97" s="637"/>
      <c r="AF97" s="637" t="s">
        <v>8</v>
      </c>
      <c r="AG97" s="637" t="s">
        <v>3787</v>
      </c>
      <c r="AH97" s="1"/>
      <c r="AI97" s="1"/>
      <c r="AJ97" s="1"/>
      <c r="AK97" s="1"/>
    </row>
    <row r="98" spans="1:37" ht="16.5" x14ac:dyDescent="0.45">
      <c r="A98" s="9">
        <v>102</v>
      </c>
      <c r="B98" s="9" t="s">
        <v>1270</v>
      </c>
      <c r="C98" s="77" t="s">
        <v>1830</v>
      </c>
      <c r="D98" s="9">
        <v>15</v>
      </c>
      <c r="E98" s="9">
        <v>15</v>
      </c>
      <c r="F98" s="9">
        <v>15</v>
      </c>
      <c r="G98" s="224" t="s">
        <v>101</v>
      </c>
      <c r="H98" s="224" t="s">
        <v>82</v>
      </c>
      <c r="I98" s="62" t="s">
        <v>52</v>
      </c>
      <c r="J98" s="608">
        <v>40</v>
      </c>
      <c r="K98" s="9">
        <v>1175</v>
      </c>
      <c r="L98" s="9">
        <v>134</v>
      </c>
      <c r="M98" s="7">
        <v>96.416601219691259</v>
      </c>
      <c r="N98" s="7">
        <v>110.64200139964571</v>
      </c>
      <c r="O98" s="7">
        <v>134.35100169956979</v>
      </c>
      <c r="P98" s="391">
        <v>1271.1842403575827</v>
      </c>
      <c r="Q98" s="391">
        <v>1353.285637912652</v>
      </c>
      <c r="R98" s="7">
        <v>13.349061325673411</v>
      </c>
      <c r="S98" s="7">
        <v>88.668665644475965</v>
      </c>
      <c r="T98" s="594">
        <v>13.03279183221747</v>
      </c>
      <c r="U98" s="250">
        <v>3.2581979580543674</v>
      </c>
      <c r="V98" s="250">
        <v>3</v>
      </c>
      <c r="W98" s="8">
        <v>68.684454056223259</v>
      </c>
      <c r="X98" s="8">
        <v>1.2488082555676956</v>
      </c>
      <c r="Y98" s="8">
        <v>6.642314652787241</v>
      </c>
      <c r="Z98" s="8">
        <v>19.333333333333332</v>
      </c>
      <c r="AA98" s="8">
        <v>82.472028030639123</v>
      </c>
      <c r="AB98" s="8">
        <v>1.1781718290091303</v>
      </c>
      <c r="AC98" s="8">
        <v>6.5135608377496315</v>
      </c>
      <c r="AD98" s="8">
        <v>24.333333333333332</v>
      </c>
      <c r="AE98" s="637"/>
      <c r="AF98" s="637" t="s">
        <v>18</v>
      </c>
      <c r="AG98" s="637" t="s">
        <v>3827</v>
      </c>
      <c r="AH98" s="1"/>
      <c r="AI98" s="1"/>
      <c r="AJ98" s="1"/>
      <c r="AK98" s="1"/>
    </row>
    <row r="99" spans="1:37" ht="16.5" x14ac:dyDescent="0.45">
      <c r="A99" s="9">
        <v>103</v>
      </c>
      <c r="B99" s="9" t="s">
        <v>86</v>
      </c>
      <c r="C99" s="77" t="s">
        <v>1830</v>
      </c>
      <c r="D99" s="9">
        <v>1</v>
      </c>
      <c r="E99" s="9">
        <v>15</v>
      </c>
      <c r="F99" s="9">
        <v>14</v>
      </c>
      <c r="G99" s="77" t="s">
        <v>3536</v>
      </c>
      <c r="H99" s="77" t="s">
        <v>9</v>
      </c>
      <c r="I99" s="224" t="s">
        <v>82</v>
      </c>
      <c r="J99" s="608">
        <v>18.5</v>
      </c>
      <c r="K99" s="9">
        <v>1500</v>
      </c>
      <c r="L99" s="9">
        <v>132</v>
      </c>
      <c r="M99" s="7">
        <v>134.4491784090749</v>
      </c>
      <c r="N99" s="7">
        <v>94.229338714052503</v>
      </c>
      <c r="O99" s="7">
        <v>132.15090185507361</v>
      </c>
      <c r="P99" s="391">
        <v>1409.9691752065564</v>
      </c>
      <c r="Q99" s="391">
        <v>1341.6161599459808</v>
      </c>
      <c r="R99" s="7">
        <v>11.367153365557254</v>
      </c>
      <c r="S99" s="7">
        <v>114.90500189905636</v>
      </c>
      <c r="T99" s="594">
        <v>6.2435179579539213</v>
      </c>
      <c r="U99" s="250">
        <v>2.0811726526513072</v>
      </c>
      <c r="V99" s="250">
        <v>4.3333333333333002</v>
      </c>
      <c r="W99" s="8">
        <v>158.30553873861766</v>
      </c>
      <c r="X99" s="8">
        <v>1.9788192342327207</v>
      </c>
      <c r="Y99" s="8">
        <v>10.108511621495428</v>
      </c>
      <c r="Z99" s="8">
        <v>19.461538461538463</v>
      </c>
      <c r="AA99" s="8">
        <v>95.38332324317058</v>
      </c>
      <c r="AB99" s="8">
        <v>1.7342422407849196</v>
      </c>
      <c r="AC99" s="8">
        <v>8.8953746620712533</v>
      </c>
      <c r="AD99" s="8">
        <v>13.692307692307693</v>
      </c>
      <c r="AE99" s="637"/>
      <c r="AF99" s="637" t="s">
        <v>12</v>
      </c>
      <c r="AG99" s="637" t="s">
        <v>3792</v>
      </c>
      <c r="AH99" s="1"/>
      <c r="AI99" s="1"/>
      <c r="AJ99" s="1"/>
      <c r="AK99" s="1"/>
    </row>
    <row r="100" spans="1:37" ht="16.5" x14ac:dyDescent="0.45">
      <c r="A100" s="9">
        <v>103</v>
      </c>
      <c r="B100" s="9" t="s">
        <v>225</v>
      </c>
      <c r="C100" s="77" t="s">
        <v>1831</v>
      </c>
      <c r="D100" s="9">
        <v>1</v>
      </c>
      <c r="E100" s="9">
        <v>15</v>
      </c>
      <c r="F100" s="9">
        <v>14</v>
      </c>
      <c r="G100" s="77" t="s">
        <v>3536</v>
      </c>
      <c r="H100" s="77" t="s">
        <v>9</v>
      </c>
      <c r="I100" s="64" t="s">
        <v>252</v>
      </c>
      <c r="J100" s="608">
        <v>18.5</v>
      </c>
      <c r="K100" s="9">
        <v>1499</v>
      </c>
      <c r="L100" s="9">
        <v>132</v>
      </c>
      <c r="M100" s="7">
        <v>132.72547099357394</v>
      </c>
      <c r="N100" s="7">
        <v>96.527615268053779</v>
      </c>
      <c r="O100" s="7">
        <v>132.15090185507361</v>
      </c>
      <c r="P100" s="391">
        <v>1420.5308035622759</v>
      </c>
      <c r="Q100" s="391">
        <v>1360.6896353797752</v>
      </c>
      <c r="R100" s="7">
        <v>11.619994825454821</v>
      </c>
      <c r="S100" s="7">
        <v>116.00970566767649</v>
      </c>
      <c r="T100" s="594">
        <v>6.1762933687493833</v>
      </c>
      <c r="U100" s="250">
        <v>2.0587644562497944</v>
      </c>
      <c r="V100" s="250">
        <v>4.3333333333333002</v>
      </c>
      <c r="W100" s="8">
        <v>156.2888010624815</v>
      </c>
      <c r="X100" s="8">
        <v>1.9536100132810188</v>
      </c>
      <c r="Y100" s="8">
        <v>9.983627997281463</v>
      </c>
      <c r="Z100" s="8">
        <v>19.461538461538463</v>
      </c>
      <c r="AA100" s="8">
        <v>94.173280637488901</v>
      </c>
      <c r="AB100" s="8">
        <v>1.5695546772914817</v>
      </c>
      <c r="AC100" s="8">
        <v>8.2633691731208234</v>
      </c>
      <c r="AD100" s="8">
        <v>14.846153846153845</v>
      </c>
      <c r="AE100" s="637"/>
      <c r="AF100" s="637" t="s">
        <v>12</v>
      </c>
      <c r="AG100" s="637" t="s">
        <v>3793</v>
      </c>
      <c r="AH100" s="1"/>
      <c r="AI100" s="1"/>
      <c r="AJ100" s="1"/>
      <c r="AK100" s="1"/>
    </row>
    <row r="101" spans="1:37" ht="16.5" x14ac:dyDescent="0.45">
      <c r="A101" s="9">
        <v>104</v>
      </c>
      <c r="B101" s="9" t="s">
        <v>1264</v>
      </c>
      <c r="C101" s="78" t="s">
        <v>1793</v>
      </c>
      <c r="D101" s="9">
        <v>15</v>
      </c>
      <c r="E101" s="9">
        <v>15</v>
      </c>
      <c r="F101" s="9">
        <v>15</v>
      </c>
      <c r="G101" s="78" t="s">
        <v>80</v>
      </c>
      <c r="H101" s="62" t="s">
        <v>52</v>
      </c>
      <c r="I101" s="78" t="s">
        <v>1490</v>
      </c>
      <c r="J101" s="608">
        <v>40</v>
      </c>
      <c r="K101" s="9">
        <v>1019</v>
      </c>
      <c r="L101" s="9">
        <v>120</v>
      </c>
      <c r="M101" s="7">
        <v>82.981501049734277</v>
      </c>
      <c r="N101" s="7">
        <v>125.65770158959762</v>
      </c>
      <c r="O101" s="7">
        <v>120.12560151961533</v>
      </c>
      <c r="P101" s="391">
        <v>1161.9942591548984</v>
      </c>
      <c r="Q101" s="391">
        <v>1290.1858197246142</v>
      </c>
      <c r="R101" s="7">
        <v>13.395656752010856</v>
      </c>
      <c r="S101" s="7">
        <v>69.887343717899938</v>
      </c>
      <c r="T101" s="594">
        <v>8.1198127900672006</v>
      </c>
      <c r="U101" s="250">
        <v>2.7066042633557337</v>
      </c>
      <c r="V101" s="250">
        <v>2.6666666666666998</v>
      </c>
      <c r="W101" s="8">
        <v>71.11936838702546</v>
      </c>
      <c r="X101" s="8">
        <v>1.0159909769575066</v>
      </c>
      <c r="Y101" s="8">
        <v>5.2171644146830634</v>
      </c>
      <c r="Z101" s="8">
        <v>27.25</v>
      </c>
      <c r="AA101" s="8">
        <v>52.780456655034193</v>
      </c>
      <c r="AB101" s="8">
        <v>0.87967427758390326</v>
      </c>
      <c r="AC101" s="8">
        <v>4.8374064927888591</v>
      </c>
      <c r="AD101" s="8">
        <v>23.5</v>
      </c>
      <c r="AE101" s="637"/>
      <c r="AF101" s="637" t="s">
        <v>3</v>
      </c>
      <c r="AG101" s="637" t="s">
        <v>3755</v>
      </c>
      <c r="AH101" s="1"/>
      <c r="AI101" s="1"/>
      <c r="AJ101" s="1"/>
      <c r="AK101" s="1"/>
    </row>
    <row r="102" spans="1:37" ht="16.5" x14ac:dyDescent="0.45">
      <c r="A102" s="9">
        <v>105</v>
      </c>
      <c r="B102" s="9" t="s">
        <v>54</v>
      </c>
      <c r="C102" s="78" t="s">
        <v>1793</v>
      </c>
      <c r="D102" s="9">
        <v>0</v>
      </c>
      <c r="E102" s="9">
        <v>14</v>
      </c>
      <c r="F102" s="9">
        <v>14</v>
      </c>
      <c r="G102" s="78" t="s">
        <v>80</v>
      </c>
      <c r="H102" s="78" t="s">
        <v>79</v>
      </c>
      <c r="I102" s="62" t="s">
        <v>52</v>
      </c>
      <c r="J102" s="608">
        <v>33.5</v>
      </c>
      <c r="K102" s="9">
        <v>1500</v>
      </c>
      <c r="L102" s="9">
        <v>127</v>
      </c>
      <c r="M102" s="7">
        <v>108.39299207823149</v>
      </c>
      <c r="N102" s="7">
        <v>150.54582233087706</v>
      </c>
      <c r="O102" s="7">
        <v>127.2112198695911</v>
      </c>
      <c r="P102" s="391">
        <v>1627.2847461962829</v>
      </c>
      <c r="Q102" s="391">
        <v>1736.8238823435036</v>
      </c>
      <c r="R102" s="7">
        <v>16.617607977827241</v>
      </c>
      <c r="S102" s="7">
        <v>121.90238781932057</v>
      </c>
      <c r="T102" s="594">
        <v>10.300118720312263</v>
      </c>
      <c r="U102" s="250">
        <v>3.4333729067707544</v>
      </c>
      <c r="V102" s="250">
        <v>2.6666666666666998</v>
      </c>
      <c r="W102" s="8">
        <v>102.45584058522468</v>
      </c>
      <c r="X102" s="8">
        <v>1.576243701311149</v>
      </c>
      <c r="Y102" s="8">
        <v>7.3357361650349482</v>
      </c>
      <c r="Z102" s="8">
        <v>25.375</v>
      </c>
      <c r="AA102" s="8">
        <v>92.592078306105606</v>
      </c>
      <c r="AB102" s="8">
        <v>1.3227439758015087</v>
      </c>
      <c r="AC102" s="8">
        <v>6.7052520039940511</v>
      </c>
      <c r="AD102" s="8">
        <v>27.25</v>
      </c>
      <c r="AE102" s="637"/>
      <c r="AF102" s="637" t="s">
        <v>3</v>
      </c>
      <c r="AG102" s="637" t="s">
        <v>3761</v>
      </c>
      <c r="AH102" s="1"/>
      <c r="AI102" s="1"/>
      <c r="AJ102" s="1"/>
      <c r="AK102" s="1"/>
    </row>
    <row r="103" spans="1:37" ht="16.5" x14ac:dyDescent="0.45">
      <c r="A103" s="9">
        <v>105</v>
      </c>
      <c r="B103" s="9" t="s">
        <v>1263</v>
      </c>
      <c r="C103" s="75" t="s">
        <v>1832</v>
      </c>
      <c r="D103" s="9">
        <v>0</v>
      </c>
      <c r="E103" s="9">
        <v>14</v>
      </c>
      <c r="F103" s="9">
        <v>14</v>
      </c>
      <c r="G103" s="73" t="s">
        <v>36</v>
      </c>
      <c r="H103" s="75" t="s">
        <v>73</v>
      </c>
      <c r="I103" s="73" t="s">
        <v>19</v>
      </c>
      <c r="J103" s="608">
        <v>33.5</v>
      </c>
      <c r="K103" s="9">
        <v>1500</v>
      </c>
      <c r="L103" s="9">
        <v>127</v>
      </c>
      <c r="M103" s="7">
        <v>108.39299207823149</v>
      </c>
      <c r="N103" s="7">
        <v>150.54582233087706</v>
      </c>
      <c r="O103" s="7">
        <v>127.2112198695911</v>
      </c>
      <c r="P103" s="391">
        <v>1627.2847461962829</v>
      </c>
      <c r="Q103" s="391">
        <v>1736.8238823435036</v>
      </c>
      <c r="R103" s="7">
        <v>16.617607977827241</v>
      </c>
      <c r="S103" s="7">
        <v>126.19607876937233</v>
      </c>
      <c r="T103" s="594">
        <v>8.6091880438918498</v>
      </c>
      <c r="U103" s="250">
        <v>2.8697293479639501</v>
      </c>
      <c r="V103" s="250">
        <v>3.3333333333333002</v>
      </c>
      <c r="W103" s="8">
        <v>85.54653382102056</v>
      </c>
      <c r="X103" s="8">
        <v>1.5553915240185556</v>
      </c>
      <c r="Y103" s="8">
        <v>7.5941181749957565</v>
      </c>
      <c r="Z103" s="8">
        <v>17.5</v>
      </c>
      <c r="AA103" s="8">
        <v>119.36514734942878</v>
      </c>
      <c r="AB103" s="8">
        <v>1.4920643418678599</v>
      </c>
      <c r="AC103" s="8">
        <v>7.5295460680225439</v>
      </c>
      <c r="AD103" s="8">
        <v>25</v>
      </c>
      <c r="AE103" s="637"/>
      <c r="AF103" s="637" t="s">
        <v>22</v>
      </c>
      <c r="AG103" s="637" t="s">
        <v>3794</v>
      </c>
      <c r="AH103" s="1"/>
      <c r="AI103" s="1"/>
      <c r="AJ103" s="1"/>
      <c r="AK103" s="1"/>
    </row>
    <row r="104" spans="1:37" ht="16.5" x14ac:dyDescent="0.45">
      <c r="A104" s="9">
        <v>106</v>
      </c>
      <c r="B104" s="9" t="s">
        <v>117</v>
      </c>
      <c r="C104" s="56" t="s">
        <v>1798</v>
      </c>
      <c r="D104" s="9">
        <v>0</v>
      </c>
      <c r="E104" s="9">
        <v>10</v>
      </c>
      <c r="F104" s="9">
        <v>15</v>
      </c>
      <c r="G104" s="56" t="s">
        <v>53</v>
      </c>
      <c r="H104" s="56" t="s">
        <v>216</v>
      </c>
      <c r="I104" s="13" t="s">
        <v>52</v>
      </c>
      <c r="J104" s="608">
        <v>22</v>
      </c>
      <c r="K104" s="9">
        <v>1498</v>
      </c>
      <c r="L104" s="9">
        <v>95</v>
      </c>
      <c r="M104" s="7">
        <v>140.3510419744631</v>
      </c>
      <c r="N104" s="7">
        <v>119.67432596929666</v>
      </c>
      <c r="O104" s="7">
        <v>95.238207054099959</v>
      </c>
      <c r="P104" s="391">
        <v>1367.7872826013343</v>
      </c>
      <c r="Q104" s="391">
        <v>1271.5575393210988</v>
      </c>
      <c r="R104" s="7">
        <v>10.153899846940798</v>
      </c>
      <c r="S104" s="7">
        <v>90.21851783974013</v>
      </c>
      <c r="T104" s="594">
        <v>10.85264314660731</v>
      </c>
      <c r="U104" s="250">
        <v>3.6175477155357698</v>
      </c>
      <c r="V104" s="250">
        <v>2.3333333333333002</v>
      </c>
      <c r="W104" s="8">
        <v>110.47381274008123</v>
      </c>
      <c r="X104" s="8">
        <v>2.4549736164462495</v>
      </c>
      <c r="Y104" s="8">
        <v>8.8851100759006876</v>
      </c>
      <c r="Z104" s="8">
        <v>20.285714285714285</v>
      </c>
      <c r="AA104" s="8">
        <v>119.59663046842132</v>
      </c>
      <c r="AB104" s="8">
        <v>1.708523292406019</v>
      </c>
      <c r="AC104" s="8">
        <v>7.3588084494998203</v>
      </c>
      <c r="AD104" s="8">
        <v>31</v>
      </c>
      <c r="AE104" s="637"/>
      <c r="AF104" s="637" t="s">
        <v>47</v>
      </c>
      <c r="AG104" s="637" t="s">
        <v>3795</v>
      </c>
      <c r="AH104" s="1"/>
      <c r="AI104" s="1"/>
      <c r="AJ104" s="1"/>
      <c r="AK104" s="1"/>
    </row>
    <row r="105" spans="1:37" ht="16.5" x14ac:dyDescent="0.45">
      <c r="A105" s="9">
        <v>107</v>
      </c>
      <c r="B105" s="9" t="s">
        <v>46</v>
      </c>
      <c r="C105" s="56" t="s">
        <v>1798</v>
      </c>
      <c r="D105" s="9">
        <v>0</v>
      </c>
      <c r="E105" s="9">
        <v>11</v>
      </c>
      <c r="F105" s="9">
        <v>15</v>
      </c>
      <c r="G105" s="56" t="s">
        <v>45</v>
      </c>
      <c r="H105" s="56" t="s">
        <v>216</v>
      </c>
      <c r="I105" s="13" t="s">
        <v>52</v>
      </c>
      <c r="J105" s="608">
        <v>24.5</v>
      </c>
      <c r="K105" s="9">
        <v>1500</v>
      </c>
      <c r="L105" s="9">
        <v>100</v>
      </c>
      <c r="M105" s="7">
        <v>127.61531940913355</v>
      </c>
      <c r="N105" s="7">
        <v>137.53360848238228</v>
      </c>
      <c r="O105" s="7">
        <v>100.50532927558704</v>
      </c>
      <c r="P105" s="391">
        <v>1459.936030530057</v>
      </c>
      <c r="Q105" s="391">
        <v>1428.3658802383275</v>
      </c>
      <c r="R105" s="7">
        <v>12.090509454561962</v>
      </c>
      <c r="S105" s="7">
        <v>137.99676980487749</v>
      </c>
      <c r="T105" s="594">
        <v>8.963195931129933</v>
      </c>
      <c r="U105" s="250">
        <v>4.4815979655649665</v>
      </c>
      <c r="V105" s="250">
        <v>3.5</v>
      </c>
      <c r="W105" s="8">
        <v>100.53994913912418</v>
      </c>
      <c r="X105" s="8">
        <v>2.2342210919805372</v>
      </c>
      <c r="Y105" s="8">
        <v>11.413643926543466</v>
      </c>
      <c r="Z105" s="8">
        <v>13.857142857142858</v>
      </c>
      <c r="AA105" s="8">
        <v>108.83494490071786</v>
      </c>
      <c r="AB105" s="8">
        <v>1.5547849271531122</v>
      </c>
      <c r="AC105" s="8">
        <v>9.4508049624770099</v>
      </c>
      <c r="AD105" s="8">
        <v>21</v>
      </c>
      <c r="AE105" s="637"/>
      <c r="AF105" s="637" t="s">
        <v>47</v>
      </c>
      <c r="AG105" s="637" t="s">
        <v>3795</v>
      </c>
      <c r="AH105" s="1"/>
      <c r="AI105" s="1"/>
      <c r="AJ105" s="1"/>
      <c r="AK105" s="1"/>
    </row>
    <row r="106" spans="1:37" ht="16.5" x14ac:dyDescent="0.45">
      <c r="A106" s="9">
        <v>108</v>
      </c>
      <c r="B106" s="9" t="s">
        <v>1259</v>
      </c>
      <c r="C106" s="62" t="s">
        <v>1790</v>
      </c>
      <c r="D106" s="9">
        <v>15</v>
      </c>
      <c r="E106" s="9">
        <v>15</v>
      </c>
      <c r="F106" s="9">
        <v>15</v>
      </c>
      <c r="G106" s="75" t="s">
        <v>272</v>
      </c>
      <c r="H106" s="62" t="s">
        <v>112</v>
      </c>
      <c r="I106" s="70" t="s">
        <v>1471</v>
      </c>
      <c r="J106" s="608">
        <v>40</v>
      </c>
      <c r="K106" s="9">
        <v>1411</v>
      </c>
      <c r="L106" s="9">
        <v>175</v>
      </c>
      <c r="M106" s="7">
        <v>97.206901229688725</v>
      </c>
      <c r="N106" s="7">
        <v>120.12560151961533</v>
      </c>
      <c r="O106" s="7">
        <v>175.44660221943818</v>
      </c>
      <c r="P106" s="391">
        <v>1613.0645890919616</v>
      </c>
      <c r="Q106" s="391">
        <v>1795.1604409767701</v>
      </c>
      <c r="R106" s="7">
        <v>18.767520568598083</v>
      </c>
      <c r="S106" s="7">
        <v>130.2056635501159</v>
      </c>
      <c r="T106" s="594">
        <v>2.8955345739789302</v>
      </c>
      <c r="U106" s="250">
        <v>2.8955345739789302</v>
      </c>
      <c r="V106" s="250">
        <v>3</v>
      </c>
      <c r="W106" s="8">
        <v>114.73207443873581</v>
      </c>
      <c r="X106" s="8">
        <v>1.4341509304841975</v>
      </c>
      <c r="Y106" s="8">
        <v>6.9378191474038777</v>
      </c>
      <c r="Z106" s="8">
        <v>27.666666666666668</v>
      </c>
      <c r="AA106" s="8">
        <v>57.866037219367904</v>
      </c>
      <c r="AB106" s="8">
        <v>1.1573207443873581</v>
      </c>
      <c r="AC106" s="8">
        <v>6.0070724595669844</v>
      </c>
      <c r="AD106" s="8">
        <v>17.666666666666668</v>
      </c>
      <c r="AE106" s="637"/>
      <c r="AF106" s="637" t="s">
        <v>16</v>
      </c>
      <c r="AG106" s="637" t="s">
        <v>3796</v>
      </c>
      <c r="AH106" s="1"/>
      <c r="AI106" s="1"/>
      <c r="AJ106" s="1"/>
      <c r="AK106" s="1"/>
    </row>
    <row r="107" spans="1:37" ht="16.5" x14ac:dyDescent="0.45">
      <c r="A107" s="9">
        <v>109</v>
      </c>
      <c r="B107" s="9" t="s">
        <v>1257</v>
      </c>
      <c r="C107" s="61" t="s">
        <v>1801</v>
      </c>
      <c r="D107" s="9">
        <v>15</v>
      </c>
      <c r="E107" s="9">
        <v>15</v>
      </c>
      <c r="F107" s="9">
        <v>15</v>
      </c>
      <c r="G107" s="245" t="s">
        <v>10</v>
      </c>
      <c r="H107" s="61" t="s">
        <v>124</v>
      </c>
      <c r="I107" s="74" t="s">
        <v>160</v>
      </c>
      <c r="J107" s="608">
        <v>40</v>
      </c>
      <c r="K107" s="9">
        <v>1214</v>
      </c>
      <c r="L107" s="9">
        <v>106</v>
      </c>
      <c r="M107" s="7">
        <v>105.90020133966088</v>
      </c>
      <c r="N107" s="7">
        <v>123.28680155960521</v>
      </c>
      <c r="O107" s="7">
        <v>106.69050134965836</v>
      </c>
      <c r="P107" s="391">
        <v>1247.2669607805256</v>
      </c>
      <c r="Q107" s="391">
        <v>1274.0679406166894</v>
      </c>
      <c r="R107" s="7">
        <v>11.6340732813504</v>
      </c>
      <c r="S107" s="7">
        <v>71.856977425355424</v>
      </c>
      <c r="T107" s="594">
        <v>5.1301078522467742</v>
      </c>
      <c r="U107" s="250">
        <v>1.7100359507489247</v>
      </c>
      <c r="V107" s="250">
        <v>3.6666666666666998</v>
      </c>
      <c r="W107" s="8">
        <v>67.081725635948388</v>
      </c>
      <c r="X107" s="8">
        <v>1.3416345127189677</v>
      </c>
      <c r="Y107" s="8">
        <v>6.176424687004789</v>
      </c>
      <c r="Z107" s="8">
        <v>14.636363636363637</v>
      </c>
      <c r="AA107" s="8">
        <v>56.068104696623664</v>
      </c>
      <c r="AB107" s="8">
        <v>1.1213620939324733</v>
      </c>
      <c r="AC107" s="8">
        <v>5.4239412687900561</v>
      </c>
      <c r="AD107" s="8">
        <v>14.636363636363637</v>
      </c>
      <c r="AE107" s="637"/>
      <c r="AF107" s="637" t="s">
        <v>29</v>
      </c>
      <c r="AG107" s="637" t="s">
        <v>3758</v>
      </c>
      <c r="AH107" s="1"/>
      <c r="AI107" s="1"/>
      <c r="AJ107" s="1"/>
      <c r="AK107" s="1"/>
    </row>
    <row r="108" spans="1:37" ht="16.5" x14ac:dyDescent="0.45">
      <c r="A108" s="9">
        <v>110</v>
      </c>
      <c r="B108" s="9" t="s">
        <v>183</v>
      </c>
      <c r="C108" s="61" t="s">
        <v>1801</v>
      </c>
      <c r="D108" s="9">
        <v>0</v>
      </c>
      <c r="E108" s="9">
        <v>14</v>
      </c>
      <c r="F108" s="9">
        <v>14</v>
      </c>
      <c r="G108" s="245" t="s">
        <v>10</v>
      </c>
      <c r="H108" s="61" t="s">
        <v>124</v>
      </c>
      <c r="I108" s="66" t="s">
        <v>73</v>
      </c>
      <c r="J108" s="608">
        <v>25</v>
      </c>
      <c r="K108" s="9">
        <v>1500</v>
      </c>
      <c r="L108" s="9">
        <v>118</v>
      </c>
      <c r="M108" s="7">
        <v>116.22051634074026</v>
      </c>
      <c r="N108" s="7">
        <v>140.93407441319653</v>
      </c>
      <c r="O108" s="7">
        <v>118.22431834661509</v>
      </c>
      <c r="P108" s="391">
        <v>1553.5923874794846</v>
      </c>
      <c r="Q108" s="391">
        <v>1597.6858219419123</v>
      </c>
      <c r="R108" s="7">
        <v>14.575969947527792</v>
      </c>
      <c r="S108" s="7">
        <v>98.26264578803189</v>
      </c>
      <c r="T108" s="594">
        <v>5.5326001372888705</v>
      </c>
      <c r="U108" s="250">
        <v>1.8442000457629568</v>
      </c>
      <c r="V108" s="250">
        <v>3.6666666666666998</v>
      </c>
      <c r="W108" s="8">
        <v>73.521602196621927</v>
      </c>
      <c r="X108" s="8">
        <v>1.4704320439324385</v>
      </c>
      <c r="Y108" s="8">
        <v>6.7414138573123275</v>
      </c>
      <c r="Z108" s="8">
        <v>14.636363636363637</v>
      </c>
      <c r="AA108" s="8">
        <v>76.543335621481177</v>
      </c>
      <c r="AB108" s="8">
        <v>1.3916970112996578</v>
      </c>
      <c r="AC108" s="8">
        <v>6.5128960192453453</v>
      </c>
      <c r="AD108" s="8">
        <v>16</v>
      </c>
      <c r="AE108" s="637"/>
      <c r="AF108" s="637" t="s">
        <v>29</v>
      </c>
      <c r="AG108" s="637" t="s">
        <v>3797</v>
      </c>
      <c r="AH108" s="1"/>
      <c r="AI108" s="1"/>
      <c r="AJ108" s="1"/>
      <c r="AK108" s="1"/>
    </row>
    <row r="109" spans="1:37" ht="16.5" x14ac:dyDescent="0.45">
      <c r="A109" s="9">
        <v>110</v>
      </c>
      <c r="B109" s="9" t="s">
        <v>1255</v>
      </c>
      <c r="C109" s="61" t="s">
        <v>1833</v>
      </c>
      <c r="D109" s="9">
        <v>0</v>
      </c>
      <c r="E109" s="9">
        <v>14</v>
      </c>
      <c r="F109" s="9">
        <v>14</v>
      </c>
      <c r="G109" s="62" t="s">
        <v>127</v>
      </c>
      <c r="H109" s="73" t="s">
        <v>48</v>
      </c>
      <c r="I109" s="62" t="s">
        <v>112</v>
      </c>
      <c r="J109" s="608">
        <v>25</v>
      </c>
      <c r="K109" s="9">
        <v>1500</v>
      </c>
      <c r="L109" s="9">
        <v>118</v>
      </c>
      <c r="M109" s="7">
        <v>116.22051634074026</v>
      </c>
      <c r="N109" s="7">
        <v>140.93407441319653</v>
      </c>
      <c r="O109" s="7">
        <v>118.22431834661509</v>
      </c>
      <c r="P109" s="391">
        <v>1553.5923874794846</v>
      </c>
      <c r="Q109" s="391">
        <v>1597.6858219419123</v>
      </c>
      <c r="R109" s="7">
        <v>14.575969947527792</v>
      </c>
      <c r="S109" s="7">
        <v>96.676827955554813</v>
      </c>
      <c r="T109" s="594">
        <v>3.2663000686444352</v>
      </c>
      <c r="U109" s="250">
        <v>3.2663000686444352</v>
      </c>
      <c r="V109" s="250">
        <v>2</v>
      </c>
      <c r="W109" s="8">
        <v>99.206336307925525</v>
      </c>
      <c r="X109" s="8">
        <v>1.8037515692350095</v>
      </c>
      <c r="Y109" s="8">
        <v>6.6326171296718419</v>
      </c>
      <c r="Z109" s="8">
        <v>28.5</v>
      </c>
      <c r="AA109" s="8">
        <v>114.31500343222176</v>
      </c>
      <c r="AB109" s="8">
        <v>1.428937542902772</v>
      </c>
      <c r="AC109" s="8">
        <v>5.9748050287316872</v>
      </c>
      <c r="AD109" s="8">
        <v>41</v>
      </c>
      <c r="AE109" s="637"/>
      <c r="AF109" s="637" t="s">
        <v>68</v>
      </c>
      <c r="AG109" s="637" t="s">
        <v>3749</v>
      </c>
      <c r="AH109" s="1"/>
      <c r="AI109" s="1"/>
      <c r="AJ109" s="1"/>
      <c r="AK109" s="1"/>
    </row>
    <row r="110" spans="1:37" ht="16.5" x14ac:dyDescent="0.45">
      <c r="A110" s="9">
        <v>111</v>
      </c>
      <c r="B110" s="9" t="s">
        <v>1251</v>
      </c>
      <c r="C110" s="78" t="s">
        <v>1823</v>
      </c>
      <c r="D110" s="9">
        <v>1</v>
      </c>
      <c r="E110" s="9">
        <v>15</v>
      </c>
      <c r="F110" s="9">
        <v>14</v>
      </c>
      <c r="G110" s="78" t="s">
        <v>80</v>
      </c>
      <c r="H110" s="78" t="s">
        <v>1490</v>
      </c>
      <c r="I110" s="62" t="s">
        <v>1494</v>
      </c>
      <c r="J110" s="608">
        <v>40</v>
      </c>
      <c r="K110" s="9">
        <v>1498</v>
      </c>
      <c r="L110" s="9">
        <v>161</v>
      </c>
      <c r="M110" s="7">
        <v>111.43230140964317</v>
      </c>
      <c r="N110" s="7">
        <v>112.22260141964064</v>
      </c>
      <c r="O110" s="7">
        <v>161.22120203948373</v>
      </c>
      <c r="P110" s="391">
        <v>1595.9124319624971</v>
      </c>
      <c r="Q110" s="391">
        <v>1678.0559203564037</v>
      </c>
      <c r="R110" s="7">
        <v>16.244804597119639</v>
      </c>
      <c r="S110" s="7">
        <v>103.51081792225021</v>
      </c>
      <c r="T110" s="594">
        <v>10.560891460947385</v>
      </c>
      <c r="U110" s="250">
        <v>3.5202971536491283</v>
      </c>
      <c r="V110" s="250">
        <v>2.6666666666666998</v>
      </c>
      <c r="W110" s="8">
        <v>70.533756079617348</v>
      </c>
      <c r="X110" s="8">
        <v>1.1755626013269558</v>
      </c>
      <c r="Y110" s="8">
        <v>6.3719337036903285</v>
      </c>
      <c r="Z110" s="8">
        <v>23.5</v>
      </c>
      <c r="AA110" s="8">
        <v>40.837047753947438</v>
      </c>
      <c r="AB110" s="8">
        <v>1.020926193848686</v>
      </c>
      <c r="AC110" s="8">
        <v>5.8525940661677724</v>
      </c>
      <c r="AD110" s="8">
        <v>16</v>
      </c>
      <c r="AE110" s="637"/>
      <c r="AF110" s="637" t="s">
        <v>3</v>
      </c>
      <c r="AG110" s="637" t="s">
        <v>3761</v>
      </c>
      <c r="AH110" s="1"/>
      <c r="AI110" s="1"/>
      <c r="AJ110" s="1"/>
      <c r="AK110" s="1"/>
    </row>
    <row r="111" spans="1:37" ht="16.5" x14ac:dyDescent="0.45">
      <c r="A111" s="9">
        <v>112</v>
      </c>
      <c r="B111" s="9" t="s">
        <v>296</v>
      </c>
      <c r="C111" s="78" t="s">
        <v>1823</v>
      </c>
      <c r="D111" s="9">
        <v>2</v>
      </c>
      <c r="E111" s="9">
        <v>15</v>
      </c>
      <c r="F111" s="9">
        <v>14</v>
      </c>
      <c r="G111" s="78" t="s">
        <v>80</v>
      </c>
      <c r="H111" s="78" t="s">
        <v>79</v>
      </c>
      <c r="I111" s="54" t="s">
        <v>87</v>
      </c>
      <c r="J111" s="608">
        <v>17.5</v>
      </c>
      <c r="K111" s="9">
        <v>1499</v>
      </c>
      <c r="L111" s="9">
        <v>138</v>
      </c>
      <c r="M111" s="7">
        <v>125.17805521583162</v>
      </c>
      <c r="N111" s="7">
        <v>103.94249227743161</v>
      </c>
      <c r="O111" s="7">
        <v>138.03115909960005</v>
      </c>
      <c r="P111" s="391">
        <v>1477.5163901385934</v>
      </c>
      <c r="Q111" s="391">
        <v>1460.2509204526132</v>
      </c>
      <c r="R111" s="7">
        <v>12.993488369755367</v>
      </c>
      <c r="S111" s="7">
        <v>109.35340879326301</v>
      </c>
      <c r="T111" s="594">
        <v>11.740277137518353</v>
      </c>
      <c r="U111" s="250">
        <v>3.9134257125061178</v>
      </c>
      <c r="V111" s="250">
        <v>2.6666666666666998</v>
      </c>
      <c r="W111" s="8">
        <v>118.16665968201841</v>
      </c>
      <c r="X111" s="8">
        <v>1.8179486104925908</v>
      </c>
      <c r="Y111" s="8">
        <v>8.4160162137676853</v>
      </c>
      <c r="Z111" s="8">
        <v>25.375</v>
      </c>
      <c r="AA111" s="8">
        <v>98.638883068348662</v>
      </c>
      <c r="AB111" s="8">
        <v>1.7934342376063392</v>
      </c>
      <c r="AC111" s="8">
        <v>8.2937936827184906</v>
      </c>
      <c r="AD111" s="8">
        <v>21.625</v>
      </c>
      <c r="AE111" s="637"/>
      <c r="AF111" s="637" t="s">
        <v>3</v>
      </c>
      <c r="AG111" s="637" t="s">
        <v>3772</v>
      </c>
      <c r="AH111" s="1"/>
      <c r="AI111" s="1"/>
      <c r="AJ111" s="1"/>
      <c r="AK111" s="1"/>
    </row>
    <row r="112" spans="1:37" ht="16.5" x14ac:dyDescent="0.45">
      <c r="A112" s="9">
        <v>113</v>
      </c>
      <c r="B112" s="9" t="s">
        <v>1247</v>
      </c>
      <c r="C112" s="62" t="s">
        <v>1790</v>
      </c>
      <c r="D112" s="9">
        <v>15</v>
      </c>
      <c r="E112" s="9">
        <v>15</v>
      </c>
      <c r="F112" s="9">
        <v>15</v>
      </c>
      <c r="G112" s="62" t="s">
        <v>287</v>
      </c>
      <c r="H112" s="62" t="s">
        <v>112</v>
      </c>
      <c r="I112" s="55" t="s">
        <v>82</v>
      </c>
      <c r="J112" s="608">
        <v>40</v>
      </c>
      <c r="K112" s="9">
        <v>1255</v>
      </c>
      <c r="L112" s="9">
        <v>396</v>
      </c>
      <c r="M112" s="7">
        <v>59.272500749810199</v>
      </c>
      <c r="N112" s="7">
        <v>113.01290142963811</v>
      </c>
      <c r="O112" s="7">
        <v>396.73060501872959</v>
      </c>
      <c r="P112" s="391">
        <v>1918.6009427467375</v>
      </c>
      <c r="Q112" s="391">
        <v>2694.2648417558253</v>
      </c>
      <c r="R112" s="7">
        <v>40.208975932491356</v>
      </c>
      <c r="S112" s="7">
        <v>133.94627509737373</v>
      </c>
      <c r="T112" s="594">
        <v>3.3116275292425978</v>
      </c>
      <c r="U112" s="250">
        <v>1.6558137646212989</v>
      </c>
      <c r="V112" s="250">
        <v>2</v>
      </c>
      <c r="W112" s="8">
        <v>70.348825877277932</v>
      </c>
      <c r="X112" s="8">
        <v>0.87936032346597415</v>
      </c>
      <c r="Y112" s="8">
        <v>3.3312530844421926</v>
      </c>
      <c r="Z112" s="8">
        <v>41</v>
      </c>
      <c r="AA112" s="8">
        <v>35.674412938638966</v>
      </c>
      <c r="AB112" s="8">
        <v>0.64862568979343571</v>
      </c>
      <c r="AC112" s="8">
        <v>2.8494488233587609</v>
      </c>
      <c r="AD112" s="8">
        <v>28.5</v>
      </c>
      <c r="AE112" s="637"/>
      <c r="AF112" s="637" t="s">
        <v>68</v>
      </c>
      <c r="AG112" s="637" t="s">
        <v>3778</v>
      </c>
      <c r="AH112" s="1"/>
      <c r="AI112" s="1"/>
      <c r="AJ112" s="1"/>
      <c r="AK112" s="1"/>
    </row>
    <row r="113" spans="1:37" ht="16.5" x14ac:dyDescent="0.45">
      <c r="A113" s="9">
        <v>114</v>
      </c>
      <c r="B113" s="9" t="s">
        <v>11</v>
      </c>
      <c r="C113" s="77" t="s">
        <v>1803</v>
      </c>
      <c r="D113" s="9">
        <v>0</v>
      </c>
      <c r="E113" s="9">
        <v>13</v>
      </c>
      <c r="F113" s="9">
        <v>15</v>
      </c>
      <c r="G113" s="77" t="s">
        <v>24</v>
      </c>
      <c r="H113" s="77" t="s">
        <v>9</v>
      </c>
      <c r="I113" s="61" t="s">
        <v>124</v>
      </c>
      <c r="J113" s="608">
        <v>25.5</v>
      </c>
      <c r="K113" s="9">
        <v>1498</v>
      </c>
      <c r="L113" s="9">
        <v>120</v>
      </c>
      <c r="M113" s="7">
        <v>123.44848730222203</v>
      </c>
      <c r="N113" s="7">
        <v>122.77390540439569</v>
      </c>
      <c r="O113" s="7">
        <v>120.07557781309029</v>
      </c>
      <c r="P113" s="391">
        <v>1490.6111051048606</v>
      </c>
      <c r="Q113" s="391">
        <v>1484.0307977831415</v>
      </c>
      <c r="R113" s="7">
        <v>13.121848109946111</v>
      </c>
      <c r="S113" s="7">
        <v>127.20671985094772</v>
      </c>
      <c r="T113" s="594">
        <v>5.8144910047866594</v>
      </c>
      <c r="U113" s="250">
        <v>2.9072455023933297</v>
      </c>
      <c r="V113" s="250">
        <v>4</v>
      </c>
      <c r="W113" s="8">
        <v>145.43473014359978</v>
      </c>
      <c r="X113" s="8">
        <v>1.8179341267949973</v>
      </c>
      <c r="Y113" s="8">
        <v>9.6942685805460176</v>
      </c>
      <c r="Z113" s="8">
        <v>21</v>
      </c>
      <c r="AA113" s="8">
        <v>65.193213397155461</v>
      </c>
      <c r="AB113" s="8">
        <v>1.3038642679431092</v>
      </c>
      <c r="AC113" s="8">
        <v>7.5210209020053398</v>
      </c>
      <c r="AD113" s="8">
        <v>13.5</v>
      </c>
      <c r="AE113" s="637"/>
      <c r="AF113" s="637" t="s">
        <v>12</v>
      </c>
      <c r="AG113" s="637" t="s">
        <v>3748</v>
      </c>
      <c r="AH113" s="1"/>
      <c r="AI113" s="1"/>
      <c r="AJ113" s="1"/>
      <c r="AK113" s="1"/>
    </row>
    <row r="114" spans="1:37" ht="16.5" x14ac:dyDescent="0.45">
      <c r="A114" s="9">
        <v>115</v>
      </c>
      <c r="B114" s="9" t="s">
        <v>123</v>
      </c>
      <c r="C114" s="62" t="s">
        <v>1790</v>
      </c>
      <c r="D114" s="9">
        <v>0</v>
      </c>
      <c r="E114" s="9">
        <v>14</v>
      </c>
      <c r="F114" s="9">
        <v>15</v>
      </c>
      <c r="G114" s="78" t="s">
        <v>80</v>
      </c>
      <c r="H114" s="78" t="s">
        <v>79</v>
      </c>
      <c r="I114" s="76" t="s">
        <v>175</v>
      </c>
      <c r="J114" s="608">
        <v>22</v>
      </c>
      <c r="K114" s="9">
        <v>1497</v>
      </c>
      <c r="L114" s="9">
        <v>155</v>
      </c>
      <c r="M114" s="7">
        <v>113.40865445257957</v>
      </c>
      <c r="N114" s="7">
        <v>112.15552014923614</v>
      </c>
      <c r="O114" s="7">
        <v>155.38865361458414</v>
      </c>
      <c r="P114" s="391">
        <v>1574.9161513426448</v>
      </c>
      <c r="Q114" s="391">
        <v>1640.0249124093268</v>
      </c>
      <c r="R114" s="7">
        <v>15.631002416639438</v>
      </c>
      <c r="S114" s="7">
        <v>100.69574342025837</v>
      </c>
      <c r="T114" s="594">
        <v>9.10871879335944</v>
      </c>
      <c r="U114" s="250">
        <v>3.03623959778648</v>
      </c>
      <c r="V114" s="250">
        <v>2.6666666666666998</v>
      </c>
      <c r="W114" s="8">
        <v>89.45875047301206</v>
      </c>
      <c r="X114" s="8">
        <v>1.3762884688155701</v>
      </c>
      <c r="Y114" s="8">
        <v>6.4420528342485719</v>
      </c>
      <c r="Z114" s="8">
        <v>25.375</v>
      </c>
      <c r="AA114" s="8">
        <v>82.087187933594393</v>
      </c>
      <c r="AB114" s="8">
        <v>1.3681197988932399</v>
      </c>
      <c r="AC114" s="8">
        <v>6.4001097397357531</v>
      </c>
      <c r="AD114" s="8">
        <v>23.5</v>
      </c>
      <c r="AE114" s="637"/>
      <c r="AF114" s="637" t="s">
        <v>3</v>
      </c>
      <c r="AG114" s="637" t="s">
        <v>3798</v>
      </c>
      <c r="AH114" s="1"/>
      <c r="AI114" s="1"/>
      <c r="AJ114" s="1"/>
      <c r="AK114" s="1"/>
    </row>
    <row r="115" spans="1:37" ht="16.5" x14ac:dyDescent="0.45">
      <c r="A115" s="9">
        <v>116</v>
      </c>
      <c r="B115" s="9" t="s">
        <v>1243</v>
      </c>
      <c r="C115" s="244" t="s">
        <v>1805</v>
      </c>
      <c r="D115" s="9">
        <v>15</v>
      </c>
      <c r="E115" s="9">
        <v>15</v>
      </c>
      <c r="F115" s="9">
        <v>15</v>
      </c>
      <c r="G115" s="244" t="s">
        <v>121</v>
      </c>
      <c r="H115" s="57" t="s">
        <v>180</v>
      </c>
      <c r="I115" s="64" t="s">
        <v>252</v>
      </c>
      <c r="J115" s="608">
        <v>40</v>
      </c>
      <c r="K115" s="9">
        <v>1056</v>
      </c>
      <c r="L115" s="9">
        <v>92</v>
      </c>
      <c r="M115" s="7">
        <v>113.80320143963559</v>
      </c>
      <c r="N115" s="7">
        <v>93.25540117970138</v>
      </c>
      <c r="O115" s="7">
        <v>92.465101169703914</v>
      </c>
      <c r="P115" s="391">
        <v>987.50101108364777</v>
      </c>
      <c r="Q115" s="391">
        <v>935.3696343345382</v>
      </c>
      <c r="R115" s="7">
        <v>7.8476602075550064</v>
      </c>
      <c r="S115" s="7">
        <v>55.995656442953447</v>
      </c>
      <c r="T115" s="594">
        <v>3.6629949136874727</v>
      </c>
      <c r="U115" s="250">
        <v>3.6629949136874727</v>
      </c>
      <c r="V115" s="250">
        <v>3</v>
      </c>
      <c r="W115" s="8">
        <v>82.369289029339441</v>
      </c>
      <c r="X115" s="8">
        <v>1.2672198312206069</v>
      </c>
      <c r="Y115" s="8">
        <v>7.1353314187897654</v>
      </c>
      <c r="Z115" s="8">
        <v>22.666666666666668</v>
      </c>
      <c r="AA115" s="8">
        <v>67.574872842186821</v>
      </c>
      <c r="AB115" s="8">
        <v>1.1262478807031138</v>
      </c>
      <c r="AC115" s="8">
        <v>6.7064176721874409</v>
      </c>
      <c r="AD115" s="8">
        <v>21</v>
      </c>
      <c r="AE115" s="637"/>
      <c r="AF115" s="637" t="s">
        <v>111</v>
      </c>
      <c r="AG115" s="637" t="s">
        <v>5792</v>
      </c>
      <c r="AH115" s="1"/>
      <c r="AI115" s="1"/>
      <c r="AJ115" s="1"/>
      <c r="AK115" s="1"/>
    </row>
    <row r="116" spans="1:37" ht="16.5" x14ac:dyDescent="0.45">
      <c r="A116" s="9">
        <v>117</v>
      </c>
      <c r="B116" s="9" t="s">
        <v>1240</v>
      </c>
      <c r="C116" s="244" t="s">
        <v>1805</v>
      </c>
      <c r="D116" s="9">
        <v>1</v>
      </c>
      <c r="E116" s="9">
        <v>15</v>
      </c>
      <c r="F116" s="9">
        <v>14</v>
      </c>
      <c r="G116" s="76" t="s">
        <v>253</v>
      </c>
      <c r="H116" s="244" t="s">
        <v>197</v>
      </c>
      <c r="I116" s="72" t="s">
        <v>132</v>
      </c>
      <c r="J116" s="608">
        <v>27</v>
      </c>
      <c r="K116" s="9">
        <v>1498</v>
      </c>
      <c r="L116" s="9">
        <v>111</v>
      </c>
      <c r="M116" s="7">
        <v>130.49901266606156</v>
      </c>
      <c r="N116" s="7">
        <v>118.69857003136451</v>
      </c>
      <c r="O116" s="7">
        <v>111.06298950303112</v>
      </c>
      <c r="P116" s="391">
        <v>1435.7584516527968</v>
      </c>
      <c r="Q116" s="391">
        <v>1387.5695712165284</v>
      </c>
      <c r="R116" s="7">
        <v>11.77756155808089</v>
      </c>
      <c r="S116" s="7">
        <v>110.14301147445323</v>
      </c>
      <c r="T116" s="594">
        <v>4.3929743293176005</v>
      </c>
      <c r="U116" s="250">
        <v>4.3929743293176005</v>
      </c>
      <c r="V116" s="250">
        <v>3</v>
      </c>
      <c r="W116" s="8">
        <v>133.32599884338643</v>
      </c>
      <c r="X116" s="8">
        <v>1.7776799845784856</v>
      </c>
      <c r="Y116" s="8">
        <v>9.3519368106279401</v>
      </c>
      <c r="Z116" s="8">
        <v>26</v>
      </c>
      <c r="AA116" s="8">
        <v>111.27166570282202</v>
      </c>
      <c r="AB116" s="8">
        <v>1.4836222093709603</v>
      </c>
      <c r="AC116" s="8">
        <v>8.5036932282985394</v>
      </c>
      <c r="AD116" s="8">
        <v>26</v>
      </c>
      <c r="AE116" s="637"/>
      <c r="AF116" s="637" t="s">
        <v>90</v>
      </c>
      <c r="AG116" s="637" t="s">
        <v>3799</v>
      </c>
      <c r="AH116" s="1"/>
      <c r="AI116" s="1"/>
      <c r="AJ116" s="1"/>
      <c r="AK116" s="1"/>
    </row>
    <row r="117" spans="1:37" ht="16.5" x14ac:dyDescent="0.45">
      <c r="A117" s="9">
        <v>118</v>
      </c>
      <c r="B117" s="9" t="s">
        <v>1237</v>
      </c>
      <c r="C117" s="244" t="s">
        <v>1805</v>
      </c>
      <c r="D117" s="9">
        <v>15</v>
      </c>
      <c r="E117" s="9">
        <v>15</v>
      </c>
      <c r="F117" s="9">
        <v>15</v>
      </c>
      <c r="G117" s="78" t="s">
        <v>144</v>
      </c>
      <c r="H117" s="244" t="s">
        <v>305</v>
      </c>
      <c r="I117" s="62" t="s">
        <v>1523</v>
      </c>
      <c r="J117" s="608">
        <v>40</v>
      </c>
      <c r="K117" s="9">
        <v>1152</v>
      </c>
      <c r="L117" s="9">
        <v>113</v>
      </c>
      <c r="M117" s="7">
        <v>109.06140137965076</v>
      </c>
      <c r="N117" s="7">
        <v>98.787501249683658</v>
      </c>
      <c r="O117" s="7">
        <v>113.01290142963811</v>
      </c>
      <c r="P117" s="391">
        <v>1140.2517114995585</v>
      </c>
      <c r="Q117" s="391">
        <v>1130.6610977320315</v>
      </c>
      <c r="R117" s="7">
        <v>10.159368966718548</v>
      </c>
      <c r="S117" s="7">
        <v>64.459257491297208</v>
      </c>
      <c r="T117" s="594">
        <v>3.1266973269031899</v>
      </c>
      <c r="U117" s="250">
        <v>1.563348663451595</v>
      </c>
      <c r="V117" s="250">
        <v>4.5</v>
      </c>
      <c r="W117" s="8">
        <v>43.533946538063795</v>
      </c>
      <c r="X117" s="8">
        <v>1.2438270439446799</v>
      </c>
      <c r="Y117" s="8">
        <v>6.3448091808124776</v>
      </c>
      <c r="Z117" s="8">
        <v>8.7777777777777786</v>
      </c>
      <c r="AA117" s="8">
        <v>29.355964358709198</v>
      </c>
      <c r="AB117" s="8">
        <v>0.83874183882026276</v>
      </c>
      <c r="AC117" s="8">
        <v>4.7295960211391694</v>
      </c>
      <c r="AD117" s="8">
        <v>8.7777777777777786</v>
      </c>
      <c r="AE117" s="637"/>
      <c r="AF117" s="637" t="s">
        <v>3</v>
      </c>
      <c r="AG117" s="637" t="s">
        <v>3751</v>
      </c>
      <c r="AH117" s="1"/>
      <c r="AI117" s="1"/>
      <c r="AJ117" s="1"/>
      <c r="AK117" s="1"/>
    </row>
    <row r="118" spans="1:37" ht="16.5" x14ac:dyDescent="0.45">
      <c r="A118" s="9">
        <v>119</v>
      </c>
      <c r="B118" s="9" t="s">
        <v>1234</v>
      </c>
      <c r="C118" s="244" t="s">
        <v>1805</v>
      </c>
      <c r="D118" s="9">
        <v>0</v>
      </c>
      <c r="E118" s="9">
        <v>14</v>
      </c>
      <c r="F118" s="9">
        <v>14</v>
      </c>
      <c r="G118" s="244" t="s">
        <v>206</v>
      </c>
      <c r="H118" s="245" t="s">
        <v>97</v>
      </c>
      <c r="I118" s="78" t="s">
        <v>1473</v>
      </c>
      <c r="J118" s="608">
        <v>26.5</v>
      </c>
      <c r="K118" s="9">
        <v>1499</v>
      </c>
      <c r="L118" s="9">
        <v>140</v>
      </c>
      <c r="M118" s="7">
        <v>120.34486093454771</v>
      </c>
      <c r="N118" s="7">
        <v>110.71727205978388</v>
      </c>
      <c r="O118" s="7">
        <v>140.28772360370132</v>
      </c>
      <c r="P118" s="391">
        <v>1517.4290575617649</v>
      </c>
      <c r="Q118" s="391">
        <v>1531.6483086835492</v>
      </c>
      <c r="R118" s="7">
        <v>13.955322815521535</v>
      </c>
      <c r="S118" s="7">
        <v>105.53842921475797</v>
      </c>
      <c r="T118" s="594">
        <v>12.264278983473666</v>
      </c>
      <c r="U118" s="250">
        <v>4.0880929944912223</v>
      </c>
      <c r="V118" s="250">
        <v>2.6666666666666998</v>
      </c>
      <c r="W118" s="8">
        <v>79.224159607456016</v>
      </c>
      <c r="X118" s="8">
        <v>1.4404392655901095</v>
      </c>
      <c r="Y118" s="8">
        <v>7.5625931846861265</v>
      </c>
      <c r="Z118" s="8">
        <v>21.625</v>
      </c>
      <c r="AA118" s="8">
        <v>63.579327685964813</v>
      </c>
      <c r="AB118" s="8">
        <v>1.4128739485769959</v>
      </c>
      <c r="AC118" s="8">
        <v>7.4162739562519819</v>
      </c>
      <c r="AD118" s="8">
        <v>17.875</v>
      </c>
      <c r="AE118" s="637"/>
      <c r="AF118" s="637" t="s">
        <v>111</v>
      </c>
      <c r="AG118" s="637" t="s">
        <v>3894</v>
      </c>
      <c r="AH118" s="1"/>
      <c r="AI118" s="1"/>
      <c r="AJ118" s="1"/>
      <c r="AK118" s="1"/>
    </row>
    <row r="119" spans="1:37" ht="16.5" x14ac:dyDescent="0.45">
      <c r="A119" s="9">
        <v>120</v>
      </c>
      <c r="B119" s="9" t="s">
        <v>1231</v>
      </c>
      <c r="C119" s="244" t="s">
        <v>1805</v>
      </c>
      <c r="D119" s="9">
        <v>15</v>
      </c>
      <c r="E119" s="9">
        <v>15</v>
      </c>
      <c r="F119" s="9">
        <v>15</v>
      </c>
      <c r="G119" s="244" t="s">
        <v>121</v>
      </c>
      <c r="H119" s="54" t="s">
        <v>1506</v>
      </c>
      <c r="I119" s="62" t="s">
        <v>120</v>
      </c>
      <c r="J119" s="608">
        <v>40</v>
      </c>
      <c r="K119" s="9">
        <v>1157</v>
      </c>
      <c r="L119" s="9">
        <v>92</v>
      </c>
      <c r="M119" s="7">
        <v>120.12560151961533</v>
      </c>
      <c r="N119" s="7">
        <v>100.3681012696786</v>
      </c>
      <c r="O119" s="7">
        <v>92.465101169703914</v>
      </c>
      <c r="P119" s="391">
        <v>1075.15915005391</v>
      </c>
      <c r="Q119" s="391">
        <v>1013.7084722553731</v>
      </c>
      <c r="R119" s="7">
        <v>8.3916148661123291</v>
      </c>
      <c r="S119" s="7">
        <v>55.817862966614122</v>
      </c>
      <c r="T119" s="594">
        <v>3.8109390755589989</v>
      </c>
      <c r="U119" s="250">
        <v>3.8109390755589989</v>
      </c>
      <c r="V119" s="250">
        <v>3</v>
      </c>
      <c r="W119" s="8">
        <v>63.465312790199974</v>
      </c>
      <c r="X119" s="8">
        <v>1.0577552131699997</v>
      </c>
      <c r="Y119" s="8">
        <v>6.6516235381609503</v>
      </c>
      <c r="Z119" s="8">
        <v>21</v>
      </c>
      <c r="AA119" s="8">
        <v>47.848984592649977</v>
      </c>
      <c r="AB119" s="8">
        <v>0.86998153804818135</v>
      </c>
      <c r="AC119" s="8">
        <v>6.0887690160981878</v>
      </c>
      <c r="AD119" s="8">
        <v>19.333333333333332</v>
      </c>
      <c r="AE119" s="637"/>
      <c r="AF119" s="637" t="s">
        <v>111</v>
      </c>
      <c r="AG119" s="637" t="s">
        <v>3806</v>
      </c>
      <c r="AH119" s="1"/>
      <c r="AI119" s="1"/>
      <c r="AJ119" s="1"/>
      <c r="AK119" s="1"/>
    </row>
    <row r="120" spans="1:37" ht="16.5" x14ac:dyDescent="0.45">
      <c r="A120" s="9">
        <v>121</v>
      </c>
      <c r="B120" s="9" t="s">
        <v>224</v>
      </c>
      <c r="C120" s="244" t="s">
        <v>1825</v>
      </c>
      <c r="D120" s="9">
        <v>0</v>
      </c>
      <c r="E120" s="9">
        <v>13</v>
      </c>
      <c r="F120" s="9">
        <v>13</v>
      </c>
      <c r="G120" s="244" t="s">
        <v>121</v>
      </c>
      <c r="H120" s="244" t="s">
        <v>197</v>
      </c>
      <c r="I120" s="224" t="s">
        <v>82</v>
      </c>
      <c r="J120" s="608">
        <v>22</v>
      </c>
      <c r="K120" s="9">
        <v>1499</v>
      </c>
      <c r="L120" s="9">
        <v>105</v>
      </c>
      <c r="M120" s="7">
        <v>131.57910185105916</v>
      </c>
      <c r="N120" s="7">
        <v>123.43372887932692</v>
      </c>
      <c r="O120" s="7">
        <v>105.26328148084733</v>
      </c>
      <c r="P120" s="391">
        <v>1429.7664901584099</v>
      </c>
      <c r="Q120" s="391">
        <v>1376.079008599794</v>
      </c>
      <c r="R120" s="7">
        <v>11.536543010203209</v>
      </c>
      <c r="S120" s="7">
        <v>104.89157302674535</v>
      </c>
      <c r="T120" s="594">
        <v>4.0789509833147841</v>
      </c>
      <c r="U120" s="250">
        <v>4.0789509833147841</v>
      </c>
      <c r="V120" s="250">
        <v>3</v>
      </c>
      <c r="W120" s="8">
        <v>134.421209276974</v>
      </c>
      <c r="X120" s="8">
        <v>1.7922827903596532</v>
      </c>
      <c r="Y120" s="8">
        <v>9.0921147638401383</v>
      </c>
      <c r="Z120" s="8">
        <v>26</v>
      </c>
      <c r="AA120" s="8">
        <v>93.36852949944354</v>
      </c>
      <c r="AB120" s="8">
        <v>1.6976096272626098</v>
      </c>
      <c r="AC120" s="8">
        <v>8.6973774582869616</v>
      </c>
      <c r="AD120" s="8">
        <v>19.333333333333332</v>
      </c>
      <c r="AE120" s="637"/>
      <c r="AF120" s="637" t="s">
        <v>111</v>
      </c>
      <c r="AG120" s="637" t="s">
        <v>3800</v>
      </c>
      <c r="AH120" s="1"/>
      <c r="AI120" s="1"/>
      <c r="AJ120" s="1"/>
      <c r="AK120" s="1"/>
    </row>
    <row r="121" spans="1:37" ht="16.5" x14ac:dyDescent="0.45">
      <c r="A121" s="9">
        <v>122</v>
      </c>
      <c r="B121" s="9" t="s">
        <v>1227</v>
      </c>
      <c r="C121" s="224" t="s">
        <v>1834</v>
      </c>
      <c r="D121" s="9">
        <v>0</v>
      </c>
      <c r="E121" s="9">
        <v>13</v>
      </c>
      <c r="F121" s="9">
        <v>15</v>
      </c>
      <c r="G121" s="224" t="s">
        <v>101</v>
      </c>
      <c r="H121" s="224" t="s">
        <v>82</v>
      </c>
      <c r="I121" s="75" t="s">
        <v>73</v>
      </c>
      <c r="J121" s="608">
        <v>25.5</v>
      </c>
      <c r="K121" s="9">
        <v>1498</v>
      </c>
      <c r="L121" s="9">
        <v>91</v>
      </c>
      <c r="M121" s="7">
        <v>129.51972438265918</v>
      </c>
      <c r="N121" s="7">
        <v>147.05885372614429</v>
      </c>
      <c r="O121" s="7">
        <v>91.068556206557233</v>
      </c>
      <c r="P121" s="391">
        <v>1443.6559094562349</v>
      </c>
      <c r="Q121" s="391">
        <v>1400.9481655834693</v>
      </c>
      <c r="R121" s="7">
        <v>11.666668755144899</v>
      </c>
      <c r="S121" s="7">
        <v>102.94314216757078</v>
      </c>
      <c r="T121" s="594">
        <v>17.164061602955865</v>
      </c>
      <c r="U121" s="250">
        <v>4.2910154007389663</v>
      </c>
      <c r="V121" s="250">
        <v>3</v>
      </c>
      <c r="W121" s="8">
        <v>91.922846516626748</v>
      </c>
      <c r="X121" s="8">
        <v>1.6713244821204862</v>
      </c>
      <c r="Y121" s="8">
        <v>8.8236963205262651</v>
      </c>
      <c r="Z121" s="8">
        <v>19.333333333333332</v>
      </c>
      <c r="AA121" s="8">
        <v>85.187820848728464</v>
      </c>
      <c r="AB121" s="8">
        <v>1.5488694699768812</v>
      </c>
      <c r="AC121" s="8">
        <v>8.4753329239108375</v>
      </c>
      <c r="AD121" s="8">
        <v>19.333333333333332</v>
      </c>
      <c r="AE121" s="637"/>
      <c r="AF121" s="637" t="s">
        <v>18</v>
      </c>
      <c r="AG121" s="637" t="s">
        <v>3801</v>
      </c>
      <c r="AH121" s="1"/>
      <c r="AI121" s="1"/>
      <c r="AJ121" s="1"/>
      <c r="AK121" s="1"/>
    </row>
    <row r="122" spans="1:37" ht="16.5" x14ac:dyDescent="0.45">
      <c r="A122" s="9">
        <v>123</v>
      </c>
      <c r="B122" s="9" t="s">
        <v>159</v>
      </c>
      <c r="C122" s="243" t="s">
        <v>1809</v>
      </c>
      <c r="D122" s="9">
        <v>2</v>
      </c>
      <c r="E122" s="9">
        <v>15</v>
      </c>
      <c r="F122" s="9">
        <v>15</v>
      </c>
      <c r="G122" s="245" t="s">
        <v>27</v>
      </c>
      <c r="H122" s="62" t="s">
        <v>52</v>
      </c>
      <c r="I122" s="245" t="s">
        <v>126</v>
      </c>
      <c r="J122" s="608">
        <v>20.5</v>
      </c>
      <c r="K122" s="9">
        <v>1496</v>
      </c>
      <c r="L122" s="9">
        <v>113</v>
      </c>
      <c r="M122" s="7">
        <v>133.06120850081737</v>
      </c>
      <c r="N122" s="7">
        <v>111.89237987568734</v>
      </c>
      <c r="O122" s="7">
        <v>113.10202722569477</v>
      </c>
      <c r="P122" s="391">
        <v>1415.4077717157738</v>
      </c>
      <c r="Q122" s="391">
        <v>1353.4346960519931</v>
      </c>
      <c r="R122" s="7">
        <v>11.371459284005782</v>
      </c>
      <c r="S122" s="7">
        <v>102.81177973199883</v>
      </c>
      <c r="T122" s="594">
        <v>3.0757548526127509</v>
      </c>
      <c r="U122" s="250">
        <v>3.0757548526127509</v>
      </c>
      <c r="V122" s="250">
        <v>4</v>
      </c>
      <c r="W122" s="8">
        <v>113.43672118319068</v>
      </c>
      <c r="X122" s="8">
        <v>1.6205245883312955</v>
      </c>
      <c r="Y122" s="8">
        <v>9.0412124921034493</v>
      </c>
      <c r="Z122" s="8">
        <v>18.5</v>
      </c>
      <c r="AA122" s="8">
        <v>94.408968367573792</v>
      </c>
      <c r="AB122" s="8">
        <v>1.5734828061262298</v>
      </c>
      <c r="AC122" s="8">
        <v>8.7840806972978154</v>
      </c>
      <c r="AD122" s="8">
        <v>16</v>
      </c>
      <c r="AE122" s="637"/>
      <c r="AF122" s="637" t="s">
        <v>29</v>
      </c>
      <c r="AG122" s="637" t="s">
        <v>3771</v>
      </c>
      <c r="AH122" s="1"/>
      <c r="AI122" s="1"/>
      <c r="AJ122" s="1"/>
      <c r="AK122" s="1"/>
    </row>
    <row r="123" spans="1:37" ht="16.5" x14ac:dyDescent="0.45">
      <c r="A123" s="9">
        <v>124</v>
      </c>
      <c r="B123" s="9" t="s">
        <v>119</v>
      </c>
      <c r="C123" s="247" t="s">
        <v>1835</v>
      </c>
      <c r="D123" s="9">
        <v>0</v>
      </c>
      <c r="E123" s="9">
        <v>14</v>
      </c>
      <c r="F123" s="9">
        <v>15</v>
      </c>
      <c r="G123" s="224" t="s">
        <v>101</v>
      </c>
      <c r="H123" s="247" t="s">
        <v>306</v>
      </c>
      <c r="I123" s="56" t="s">
        <v>187</v>
      </c>
      <c r="J123" s="608">
        <v>22</v>
      </c>
      <c r="K123" s="9">
        <v>1500</v>
      </c>
      <c r="L123" s="9">
        <v>111</v>
      </c>
      <c r="M123" s="7">
        <v>139.72447482279139</v>
      </c>
      <c r="N123" s="7">
        <v>103.3835800258322</v>
      </c>
      <c r="O123" s="7">
        <v>111.52895299756443</v>
      </c>
      <c r="P123" s="391">
        <v>1374.2775504795475</v>
      </c>
      <c r="Q123" s="391">
        <v>1281.0920855952033</v>
      </c>
      <c r="R123" s="7">
        <v>10.400351782105286</v>
      </c>
      <c r="S123" s="7">
        <v>109.35166181972028</v>
      </c>
      <c r="T123" s="594">
        <v>18.437614457884365</v>
      </c>
      <c r="U123" s="250">
        <v>4.6094036144710913</v>
      </c>
      <c r="V123" s="250">
        <v>3</v>
      </c>
      <c r="W123" s="8">
        <v>99.086581325599568</v>
      </c>
      <c r="X123" s="8">
        <v>2.2019240294577682</v>
      </c>
      <c r="Y123" s="8">
        <v>10.514227221416622</v>
      </c>
      <c r="Z123" s="8">
        <v>16</v>
      </c>
      <c r="AA123" s="8">
        <v>137.23136295222162</v>
      </c>
      <c r="AB123" s="8">
        <v>1.8297515060296214</v>
      </c>
      <c r="AC123" s="8">
        <v>9.7102482043845733</v>
      </c>
      <c r="AD123" s="8">
        <v>26</v>
      </c>
      <c r="AE123" s="637"/>
      <c r="AF123" s="637" t="s">
        <v>18</v>
      </c>
      <c r="AG123" s="637" t="s">
        <v>3802</v>
      </c>
      <c r="AH123" s="1"/>
      <c r="AI123" s="1"/>
      <c r="AJ123" s="1"/>
      <c r="AK123" s="1"/>
    </row>
    <row r="124" spans="1:37" ht="16.5" x14ac:dyDescent="0.45">
      <c r="A124" s="9">
        <v>125</v>
      </c>
      <c r="B124" s="9" t="s">
        <v>1222</v>
      </c>
      <c r="C124" s="246" t="s">
        <v>1804</v>
      </c>
      <c r="D124" s="9">
        <v>0</v>
      </c>
      <c r="E124" s="9">
        <v>11</v>
      </c>
      <c r="F124" s="9">
        <v>14</v>
      </c>
      <c r="G124" s="246" t="s">
        <v>115</v>
      </c>
      <c r="H124" s="246" t="s">
        <v>222</v>
      </c>
      <c r="I124" s="13" t="s">
        <v>52</v>
      </c>
      <c r="J124" s="608">
        <v>24.5</v>
      </c>
      <c r="K124" s="9">
        <v>1497</v>
      </c>
      <c r="L124" s="9">
        <v>117</v>
      </c>
      <c r="M124" s="7">
        <v>130.92141576688311</v>
      </c>
      <c r="N124" s="7">
        <v>111.74605689193559</v>
      </c>
      <c r="O124" s="7">
        <v>117.03581106433492</v>
      </c>
      <c r="P124" s="391">
        <v>1431.2245586512122</v>
      </c>
      <c r="Q124" s="391">
        <v>1380.5274882934114</v>
      </c>
      <c r="R124" s="7">
        <v>11.760139444890621</v>
      </c>
      <c r="S124" s="7">
        <v>106.83330084077544</v>
      </c>
      <c r="T124" s="594">
        <v>4.0635611289450653</v>
      </c>
      <c r="U124" s="250">
        <v>2.0317805644725326</v>
      </c>
      <c r="V124" s="250">
        <v>4.5</v>
      </c>
      <c r="W124" s="8">
        <v>103.11870429816884</v>
      </c>
      <c r="X124" s="8">
        <v>1.7186450716361472</v>
      </c>
      <c r="Y124" s="8">
        <v>9.0843566389164589</v>
      </c>
      <c r="Z124" s="8">
        <v>14.333333333333334</v>
      </c>
      <c r="AA124" s="8">
        <v>111.62859632301624</v>
      </c>
      <c r="AB124" s="8">
        <v>1.5946942331859464</v>
      </c>
      <c r="AC124" s="8">
        <v>8.6517224559281907</v>
      </c>
      <c r="AD124" s="8">
        <v>16.555555555555557</v>
      </c>
      <c r="AE124" s="637"/>
      <c r="AF124" s="637" t="s">
        <v>8</v>
      </c>
      <c r="AG124" s="637" t="s">
        <v>3787</v>
      </c>
      <c r="AH124" s="1"/>
      <c r="AI124" s="1"/>
      <c r="AJ124" s="1"/>
      <c r="AK124" s="1"/>
    </row>
    <row r="125" spans="1:37" ht="16.5" x14ac:dyDescent="0.45">
      <c r="A125" s="9">
        <v>126</v>
      </c>
      <c r="B125" s="9" t="s">
        <v>1221</v>
      </c>
      <c r="C125" s="73" t="s">
        <v>1802</v>
      </c>
      <c r="D125" s="9">
        <v>0</v>
      </c>
      <c r="E125" s="9">
        <v>15</v>
      </c>
      <c r="F125" s="9">
        <v>15</v>
      </c>
      <c r="G125" s="73" t="s">
        <v>138</v>
      </c>
      <c r="H125" s="73" t="s">
        <v>19</v>
      </c>
      <c r="I125" s="62" t="s">
        <v>52</v>
      </c>
      <c r="J125" s="608">
        <v>23.5</v>
      </c>
      <c r="K125" s="9">
        <v>1498</v>
      </c>
      <c r="L125" s="9">
        <v>115</v>
      </c>
      <c r="M125" s="7">
        <v>133.40167990857037</v>
      </c>
      <c r="N125" s="7">
        <v>109.4411840026621</v>
      </c>
      <c r="O125" s="7">
        <v>115.26941273653168</v>
      </c>
      <c r="P125" s="391">
        <v>1414.8295049316212</v>
      </c>
      <c r="Q125" s="391">
        <v>1351.3890953766843</v>
      </c>
      <c r="R125" s="7">
        <v>11.344212150930879</v>
      </c>
      <c r="S125" s="7">
        <v>99.740479315261055</v>
      </c>
      <c r="T125" s="594">
        <v>7.2431986197210936</v>
      </c>
      <c r="U125" s="250">
        <v>3.6215993098605468</v>
      </c>
      <c r="V125" s="250">
        <v>3</v>
      </c>
      <c r="W125" s="8">
        <v>146.67463446015884</v>
      </c>
      <c r="X125" s="8">
        <v>1.8334329307519854</v>
      </c>
      <c r="Y125" s="8">
        <v>8.7921909417990385</v>
      </c>
      <c r="Z125" s="8">
        <v>27.666666666666668</v>
      </c>
      <c r="AA125" s="8">
        <v>113.72441952274197</v>
      </c>
      <c r="AB125" s="8">
        <v>1.6246345646105995</v>
      </c>
      <c r="AC125" s="8">
        <v>8.1463727432666317</v>
      </c>
      <c r="AD125" s="8">
        <v>24.333333333333332</v>
      </c>
      <c r="AE125" s="637"/>
      <c r="AF125" s="637" t="s">
        <v>22</v>
      </c>
      <c r="AG125" s="637" t="s">
        <v>3749</v>
      </c>
      <c r="AH125" s="1"/>
      <c r="AI125" s="1"/>
      <c r="AJ125" s="1"/>
      <c r="AK125" s="1"/>
    </row>
    <row r="126" spans="1:37" ht="16.5" x14ac:dyDescent="0.45">
      <c r="A126" s="9">
        <v>127</v>
      </c>
      <c r="B126" s="9" t="s">
        <v>259</v>
      </c>
      <c r="C126" s="245" t="s">
        <v>1788</v>
      </c>
      <c r="D126" s="9">
        <v>0</v>
      </c>
      <c r="E126" s="9">
        <v>13</v>
      </c>
      <c r="F126" s="9">
        <v>14</v>
      </c>
      <c r="G126" s="245" t="s">
        <v>27</v>
      </c>
      <c r="H126" s="56" t="s">
        <v>216</v>
      </c>
      <c r="I126" s="62" t="s">
        <v>52</v>
      </c>
      <c r="J126" s="608">
        <v>19</v>
      </c>
      <c r="K126" s="9">
        <v>1499</v>
      </c>
      <c r="L126" s="9">
        <v>103</v>
      </c>
      <c r="M126" s="7">
        <v>138.5823788553698</v>
      </c>
      <c r="N126" s="7">
        <v>113.54438603696263</v>
      </c>
      <c r="O126" s="7">
        <v>103.06336578739686</v>
      </c>
      <c r="P126" s="391">
        <v>1380.3376472960142</v>
      </c>
      <c r="Q126" s="391">
        <v>1292.1091290917698</v>
      </c>
      <c r="R126" s="7">
        <v>10.50256452141006</v>
      </c>
      <c r="S126" s="7">
        <v>108.58344574111753</v>
      </c>
      <c r="T126" s="594">
        <v>3.1618851101437691</v>
      </c>
      <c r="U126" s="250">
        <v>3.1618851101437691</v>
      </c>
      <c r="V126" s="250">
        <v>4</v>
      </c>
      <c r="W126" s="8">
        <v>91.078546255990375</v>
      </c>
      <c r="X126" s="8">
        <v>2.0239676945775638</v>
      </c>
      <c r="Y126" s="8">
        <v>10.3387554077639</v>
      </c>
      <c r="Z126" s="8">
        <v>12.25</v>
      </c>
      <c r="AA126" s="8">
        <v>118.10211013278749</v>
      </c>
      <c r="AB126" s="8">
        <v>1.6871730018969642</v>
      </c>
      <c r="AC126" s="8">
        <v>9.3748702465028888</v>
      </c>
      <c r="AD126" s="8">
        <v>18.5</v>
      </c>
      <c r="AE126" s="637"/>
      <c r="AF126" s="637" t="s">
        <v>29</v>
      </c>
      <c r="AG126" s="637" t="s">
        <v>3795</v>
      </c>
      <c r="AH126" s="1"/>
      <c r="AI126" s="1"/>
      <c r="AJ126" s="1"/>
      <c r="AK126" s="1"/>
    </row>
    <row r="127" spans="1:37" ht="16.5" x14ac:dyDescent="0.45">
      <c r="A127" s="9">
        <v>128</v>
      </c>
      <c r="B127" s="9" t="s">
        <v>131</v>
      </c>
      <c r="C127" s="62" t="s">
        <v>1790</v>
      </c>
      <c r="D127" s="9">
        <v>0</v>
      </c>
      <c r="E127" s="9">
        <v>15</v>
      </c>
      <c r="F127" s="9">
        <v>15</v>
      </c>
      <c r="G127" s="62" t="s">
        <v>127</v>
      </c>
      <c r="H127" s="78" t="s">
        <v>79</v>
      </c>
      <c r="I127" s="57" t="s">
        <v>184</v>
      </c>
      <c r="J127" s="608">
        <v>21.5</v>
      </c>
      <c r="K127" s="9">
        <v>1496</v>
      </c>
      <c r="L127" s="9">
        <v>121</v>
      </c>
      <c r="M127" s="7">
        <v>122.64201988012837</v>
      </c>
      <c r="N127" s="7">
        <v>122.64201988012837</v>
      </c>
      <c r="O127" s="7">
        <v>121.40321159851092</v>
      </c>
      <c r="P127" s="391">
        <v>1493.9607120746255</v>
      </c>
      <c r="Q127" s="391">
        <v>1491.9397809858747</v>
      </c>
      <c r="R127" s="7">
        <v>13.218536401372239</v>
      </c>
      <c r="S127" s="7">
        <v>87.767148352176292</v>
      </c>
      <c r="T127" s="594">
        <v>3.869823265195004</v>
      </c>
      <c r="U127" s="250">
        <v>3.869823265195004</v>
      </c>
      <c r="V127" s="250">
        <v>2</v>
      </c>
      <c r="W127" s="8">
        <v>96.66077550650013</v>
      </c>
      <c r="X127" s="8">
        <v>1.4870888539461558</v>
      </c>
      <c r="Y127" s="8">
        <v>6.639702436577247</v>
      </c>
      <c r="Z127" s="8">
        <v>33.5</v>
      </c>
      <c r="AA127" s="8">
        <v>56.802119045458412</v>
      </c>
      <c r="AB127" s="8">
        <v>1.1360423809091682</v>
      </c>
      <c r="AC127" s="8">
        <v>5.9056807952051349</v>
      </c>
      <c r="AD127" s="8">
        <v>26</v>
      </c>
      <c r="AE127" s="637"/>
      <c r="AF127" s="637" t="s">
        <v>68</v>
      </c>
      <c r="AG127" s="637" t="s">
        <v>3773</v>
      </c>
      <c r="AH127" s="1"/>
      <c r="AI127" s="1"/>
      <c r="AJ127" s="1"/>
      <c r="AK127" s="1"/>
    </row>
    <row r="128" spans="1:37" ht="16.5" x14ac:dyDescent="0.45">
      <c r="A128" s="9">
        <v>130</v>
      </c>
      <c r="B128" s="9" t="s">
        <v>232</v>
      </c>
      <c r="C128" s="243" t="s">
        <v>1836</v>
      </c>
      <c r="D128" s="9">
        <v>0</v>
      </c>
      <c r="E128" s="9">
        <v>14</v>
      </c>
      <c r="F128" s="9">
        <v>15</v>
      </c>
      <c r="G128" s="76" t="s">
        <v>253</v>
      </c>
      <c r="H128" s="244" t="s">
        <v>197</v>
      </c>
      <c r="I128" s="13" t="s">
        <v>52</v>
      </c>
      <c r="J128" s="608">
        <v>16.5</v>
      </c>
      <c r="K128" s="9">
        <v>1499</v>
      </c>
      <c r="L128" s="9">
        <v>125</v>
      </c>
      <c r="M128" s="7">
        <v>128.60468040175161</v>
      </c>
      <c r="N128" s="7">
        <v>108.52715645717434</v>
      </c>
      <c r="O128" s="7">
        <v>125.34886570803637</v>
      </c>
      <c r="P128" s="391">
        <v>1451.9235113961377</v>
      </c>
      <c r="Q128" s="391">
        <v>1414.5873685272809</v>
      </c>
      <c r="R128" s="7">
        <v>12.237764747688329</v>
      </c>
      <c r="S128" s="7">
        <v>112.96312949701824</v>
      </c>
      <c r="T128" s="594">
        <v>4.343721690445542</v>
      </c>
      <c r="U128" s="250">
        <v>4.343721690445542</v>
      </c>
      <c r="V128" s="250">
        <v>3</v>
      </c>
      <c r="W128" s="8">
        <v>131.40514592737614</v>
      </c>
      <c r="X128" s="8">
        <v>1.7520686123650151</v>
      </c>
      <c r="Y128" s="8">
        <v>9.2306995457121026</v>
      </c>
      <c r="Z128" s="8">
        <v>26</v>
      </c>
      <c r="AA128" s="8">
        <v>109.67095493948011</v>
      </c>
      <c r="AB128" s="8">
        <v>1.5667279277068586</v>
      </c>
      <c r="AC128" s="8">
        <v>8.6722381253373744</v>
      </c>
      <c r="AD128" s="8">
        <v>24.333333333333332</v>
      </c>
      <c r="AE128" s="637"/>
      <c r="AF128" s="637" t="s">
        <v>90</v>
      </c>
      <c r="AG128" s="637" t="s">
        <v>3751</v>
      </c>
      <c r="AH128" s="1"/>
      <c r="AI128" s="1"/>
      <c r="AJ128" s="1"/>
      <c r="AK128" s="1"/>
    </row>
    <row r="129" spans="1:37" ht="16.5" x14ac:dyDescent="0.45">
      <c r="A129" s="9">
        <v>131</v>
      </c>
      <c r="B129" s="9" t="s">
        <v>136</v>
      </c>
      <c r="C129" s="244" t="s">
        <v>1827</v>
      </c>
      <c r="D129" s="9">
        <v>0</v>
      </c>
      <c r="E129" s="9">
        <v>10</v>
      </c>
      <c r="F129" s="9">
        <v>14</v>
      </c>
      <c r="G129" s="244" t="s">
        <v>121</v>
      </c>
      <c r="H129" s="244" t="s">
        <v>197</v>
      </c>
      <c r="I129" s="247" t="s">
        <v>132</v>
      </c>
      <c r="J129" s="608">
        <v>22</v>
      </c>
      <c r="K129" s="9">
        <v>1498</v>
      </c>
      <c r="L129" s="9">
        <v>182</v>
      </c>
      <c r="M129" s="7">
        <v>103.3835800258322</v>
      </c>
      <c r="N129" s="7">
        <v>115.28835590759469</v>
      </c>
      <c r="O129" s="7">
        <v>182.33104113646769</v>
      </c>
      <c r="P129" s="391">
        <v>1677.7673936059339</v>
      </c>
      <c r="Q129" s="391">
        <v>1836.1048299443632</v>
      </c>
      <c r="R129" s="7">
        <v>18.813502951088555</v>
      </c>
      <c r="S129" s="7">
        <v>138.43145115755934</v>
      </c>
      <c r="T129" s="594">
        <v>3.4191757726044738</v>
      </c>
      <c r="U129" s="250">
        <v>3.4191757726044738</v>
      </c>
      <c r="V129" s="250">
        <v>3</v>
      </c>
      <c r="W129" s="8">
        <v>105.83095014619386</v>
      </c>
      <c r="X129" s="8">
        <v>1.4110793352825848</v>
      </c>
      <c r="Y129" s="8">
        <v>7.3580901715886808</v>
      </c>
      <c r="Z129" s="8">
        <v>26</v>
      </c>
      <c r="AA129" s="8">
        <v>105.83095014619386</v>
      </c>
      <c r="AB129" s="8">
        <v>1.4110793352825848</v>
      </c>
      <c r="AC129" s="8">
        <v>7.3580901715886808</v>
      </c>
      <c r="AD129" s="8">
        <v>26</v>
      </c>
      <c r="AE129" s="637"/>
      <c r="AF129" s="637" t="s">
        <v>111</v>
      </c>
      <c r="AG129" s="637" t="s">
        <v>3799</v>
      </c>
      <c r="AH129" s="1"/>
      <c r="AI129" s="1"/>
      <c r="AJ129" s="1"/>
      <c r="AK129" s="1"/>
    </row>
    <row r="130" spans="1:37" ht="16.5" x14ac:dyDescent="0.45">
      <c r="A130" s="9">
        <v>133</v>
      </c>
      <c r="B130" s="9" t="s">
        <v>1214</v>
      </c>
      <c r="C130" s="62" t="s">
        <v>1790</v>
      </c>
      <c r="D130" s="9">
        <v>15</v>
      </c>
      <c r="E130" s="9">
        <v>15</v>
      </c>
      <c r="F130" s="9">
        <v>15</v>
      </c>
      <c r="G130" s="62" t="s">
        <v>290</v>
      </c>
      <c r="H130" s="62" t="s">
        <v>1466</v>
      </c>
      <c r="I130" s="69" t="s">
        <v>1476</v>
      </c>
      <c r="J130" s="608">
        <v>40</v>
      </c>
      <c r="K130" s="9">
        <v>1071</v>
      </c>
      <c r="L130" s="9">
        <v>127</v>
      </c>
      <c r="M130" s="7">
        <v>94.045701189698846</v>
      </c>
      <c r="N130" s="7">
        <v>101.94870128967354</v>
      </c>
      <c r="O130" s="7">
        <v>127.23830160959255</v>
      </c>
      <c r="P130" s="391">
        <v>1141.7184169722943</v>
      </c>
      <c r="Q130" s="391">
        <v>1201.5316867470606</v>
      </c>
      <c r="R130" s="7">
        <v>11.749625956848407</v>
      </c>
      <c r="S130" s="7">
        <v>73.010359725762029</v>
      </c>
      <c r="T130" s="594">
        <v>4.6677823463982548</v>
      </c>
      <c r="U130" s="250">
        <v>2.3338911731991274</v>
      </c>
      <c r="V130" s="250">
        <v>3.5</v>
      </c>
      <c r="W130" s="8">
        <v>45.013388156779058</v>
      </c>
      <c r="X130" s="8">
        <v>1.2860968044794017</v>
      </c>
      <c r="Y130" s="8">
        <v>6.2138454444336668</v>
      </c>
      <c r="Z130" s="8">
        <v>11</v>
      </c>
      <c r="AA130" s="8">
        <v>62.129705773304252</v>
      </c>
      <c r="AB130" s="8">
        <v>0.7766213221663032</v>
      </c>
      <c r="AC130" s="8">
        <v>4.8403025636226955</v>
      </c>
      <c r="AD130" s="8">
        <v>23.857142857142858</v>
      </c>
      <c r="AE130" s="637"/>
      <c r="AF130" s="637" t="s">
        <v>68</v>
      </c>
      <c r="AG130" s="637" t="s">
        <v>3755</v>
      </c>
      <c r="AH130" s="1"/>
      <c r="AI130" s="1"/>
      <c r="AJ130" s="1"/>
      <c r="AK130" s="1"/>
    </row>
    <row r="131" spans="1:37" ht="16.5" x14ac:dyDescent="0.45">
      <c r="A131" s="9">
        <v>134</v>
      </c>
      <c r="B131" s="9" t="s">
        <v>199</v>
      </c>
      <c r="C131" s="244" t="s">
        <v>1805</v>
      </c>
      <c r="D131" s="9">
        <v>1</v>
      </c>
      <c r="E131" s="9">
        <v>15</v>
      </c>
      <c r="F131" s="9">
        <v>15</v>
      </c>
      <c r="G131" s="244" t="s">
        <v>121</v>
      </c>
      <c r="H131" s="244" t="s">
        <v>197</v>
      </c>
      <c r="I131" s="62" t="s">
        <v>1553</v>
      </c>
      <c r="J131" s="608">
        <v>18</v>
      </c>
      <c r="K131" s="9">
        <v>1500</v>
      </c>
      <c r="L131" s="9">
        <v>165</v>
      </c>
      <c r="M131" s="7">
        <v>116.75142808528516</v>
      </c>
      <c r="N131" s="7">
        <v>99.748792927233922</v>
      </c>
      <c r="O131" s="7">
        <v>165.49231553836538</v>
      </c>
      <c r="P131" s="391">
        <v>1548.6922391298469</v>
      </c>
      <c r="Q131" s="391">
        <v>1588.7415942959174</v>
      </c>
      <c r="R131" s="7">
        <v>14.965736665357355</v>
      </c>
      <c r="S131" s="7">
        <v>122.42291103912758</v>
      </c>
      <c r="T131" s="594">
        <v>3.7319834171956727</v>
      </c>
      <c r="U131" s="250">
        <v>3.7319834171956727</v>
      </c>
      <c r="V131" s="250">
        <v>3</v>
      </c>
      <c r="W131" s="8">
        <v>119.38594807847915</v>
      </c>
      <c r="X131" s="8">
        <v>1.5918126410463886</v>
      </c>
      <c r="Y131" s="8">
        <v>8.1802128272450361</v>
      </c>
      <c r="Z131" s="8">
        <v>26</v>
      </c>
      <c r="AA131" s="8">
        <v>69.29958542989182</v>
      </c>
      <c r="AB131" s="8">
        <v>1.2599924623616694</v>
      </c>
      <c r="AC131" s="8">
        <v>7.1234111075075432</v>
      </c>
      <c r="AD131" s="8">
        <v>19.333333333333332</v>
      </c>
      <c r="AE131" s="637"/>
      <c r="AF131" s="637" t="s">
        <v>111</v>
      </c>
      <c r="AG131" s="637" t="s">
        <v>3751</v>
      </c>
      <c r="AH131" s="1"/>
      <c r="AI131" s="1"/>
      <c r="AJ131" s="1"/>
      <c r="AK131" s="1"/>
    </row>
    <row r="132" spans="1:37" ht="16.5" x14ac:dyDescent="0.45">
      <c r="A132" s="9">
        <v>135</v>
      </c>
      <c r="B132" s="9" t="s">
        <v>302</v>
      </c>
      <c r="C132" s="246" t="s">
        <v>1804</v>
      </c>
      <c r="D132" s="9">
        <v>0</v>
      </c>
      <c r="E132" s="9">
        <v>12</v>
      </c>
      <c r="F132" s="9">
        <v>15</v>
      </c>
      <c r="G132" s="246" t="s">
        <v>1470</v>
      </c>
      <c r="H132" s="246" t="s">
        <v>222</v>
      </c>
      <c r="I132" s="62" t="s">
        <v>1553</v>
      </c>
      <c r="J132" s="608">
        <v>19.5</v>
      </c>
      <c r="K132" s="9">
        <v>1500</v>
      </c>
      <c r="L132" s="9">
        <v>105</v>
      </c>
      <c r="M132" s="7">
        <v>136.85399510089212</v>
      </c>
      <c r="N132" s="7">
        <v>114.43825452402187</v>
      </c>
      <c r="O132" s="7">
        <v>105.00004796533966</v>
      </c>
      <c r="P132" s="391">
        <v>1393.1957310812084</v>
      </c>
      <c r="Q132" s="391">
        <v>1313.1416307201544</v>
      </c>
      <c r="R132" s="7">
        <v>10.782128732788658</v>
      </c>
      <c r="S132" s="7">
        <v>107.50582141927624</v>
      </c>
      <c r="T132" s="594">
        <v>13.809533941443503</v>
      </c>
      <c r="U132" s="250">
        <v>3.4523834853608757</v>
      </c>
      <c r="V132" s="250">
        <v>4</v>
      </c>
      <c r="W132" s="8">
        <v>107.74611617869586</v>
      </c>
      <c r="X132" s="8">
        <v>1.7957686029782642</v>
      </c>
      <c r="Y132" s="8">
        <v>9.9707417786943129</v>
      </c>
      <c r="Z132" s="8">
        <v>16</v>
      </c>
      <c r="AA132" s="8">
        <v>81.059587134021896</v>
      </c>
      <c r="AB132" s="8">
        <v>1.4738106751640345</v>
      </c>
      <c r="AC132" s="8">
        <v>8.713888817473487</v>
      </c>
      <c r="AD132" s="8">
        <v>14.75</v>
      </c>
      <c r="AE132" s="637"/>
      <c r="AF132" s="637" t="s">
        <v>8</v>
      </c>
      <c r="AG132" s="637" t="s">
        <v>3787</v>
      </c>
      <c r="AH132" s="1"/>
      <c r="AI132" s="1"/>
      <c r="AJ132" s="1"/>
      <c r="AK132" s="1"/>
    </row>
    <row r="133" spans="1:37" ht="16.5" x14ac:dyDescent="0.45">
      <c r="A133" s="9">
        <v>136</v>
      </c>
      <c r="B133" s="9" t="s">
        <v>37</v>
      </c>
      <c r="C133" s="73" t="s">
        <v>1802</v>
      </c>
      <c r="D133" s="9">
        <v>0</v>
      </c>
      <c r="E133" s="9">
        <v>15</v>
      </c>
      <c r="F133" s="9">
        <v>13</v>
      </c>
      <c r="G133" s="73" t="s">
        <v>36</v>
      </c>
      <c r="H133" s="73" t="s">
        <v>48</v>
      </c>
      <c r="I133" s="13" t="s">
        <v>1553</v>
      </c>
      <c r="J133" s="608">
        <v>18.5</v>
      </c>
      <c r="K133" s="9">
        <v>1500</v>
      </c>
      <c r="L133" s="9">
        <v>101</v>
      </c>
      <c r="M133" s="7">
        <v>141.34400807107875</v>
      </c>
      <c r="N133" s="7">
        <v>111.4664128690621</v>
      </c>
      <c r="O133" s="7">
        <v>101.12416837605633</v>
      </c>
      <c r="P133" s="391">
        <v>1364.1148197052376</v>
      </c>
      <c r="Q133" s="391">
        <v>1263.892543233515</v>
      </c>
      <c r="R133" s="7">
        <v>10.129057944912951</v>
      </c>
      <c r="S133" s="7">
        <v>118.30493439384038</v>
      </c>
      <c r="T133" s="594">
        <v>10.922349366589728</v>
      </c>
      <c r="U133" s="250">
        <v>3.6407831221965758</v>
      </c>
      <c r="V133" s="250">
        <v>3.3333333333333002</v>
      </c>
      <c r="W133" s="8">
        <v>144.32282418407385</v>
      </c>
      <c r="X133" s="8">
        <v>2.6240513488013426</v>
      </c>
      <c r="Y133" s="8">
        <v>11.679756897160992</v>
      </c>
      <c r="Z133" s="8">
        <v>17.5</v>
      </c>
      <c r="AA133" s="8">
        <v>83.686244721581076</v>
      </c>
      <c r="AB133" s="8">
        <v>1.5215680858469287</v>
      </c>
      <c r="AC133" s="8">
        <v>8.2148094993042626</v>
      </c>
      <c r="AD133" s="8">
        <v>17.5</v>
      </c>
      <c r="AE133" s="637"/>
      <c r="AF133" s="637" t="s">
        <v>22</v>
      </c>
      <c r="AG133" s="637" t="s">
        <v>3749</v>
      </c>
      <c r="AH133" s="1"/>
      <c r="AI133" s="1"/>
      <c r="AJ133" s="1"/>
      <c r="AK133" s="1"/>
    </row>
    <row r="134" spans="1:37" ht="16.5" x14ac:dyDescent="0.45">
      <c r="A134" s="9">
        <v>137</v>
      </c>
      <c r="B134" s="9" t="s">
        <v>1209</v>
      </c>
      <c r="C134" s="62" t="s">
        <v>1790</v>
      </c>
      <c r="D134" s="9">
        <v>0</v>
      </c>
      <c r="E134" s="9">
        <v>13</v>
      </c>
      <c r="F134" s="9">
        <v>15</v>
      </c>
      <c r="G134" s="62" t="s">
        <v>290</v>
      </c>
      <c r="H134" s="62" t="s">
        <v>112</v>
      </c>
      <c r="I134" s="77" t="s">
        <v>9</v>
      </c>
      <c r="J134" s="608">
        <v>37.5</v>
      </c>
      <c r="K134" s="9">
        <v>1500</v>
      </c>
      <c r="L134" s="9">
        <v>138</v>
      </c>
      <c r="M134" s="7">
        <v>118.73793688014571</v>
      </c>
      <c r="N134" s="7">
        <v>115.63367709242948</v>
      </c>
      <c r="O134" s="7">
        <v>138.13956055337212</v>
      </c>
      <c r="P134" s="391">
        <v>1532.2440254373691</v>
      </c>
      <c r="Q134" s="391">
        <v>1557.9650988733499</v>
      </c>
      <c r="R134" s="7">
        <v>14.303483093432295</v>
      </c>
      <c r="S134" s="7">
        <v>122.47259467979735</v>
      </c>
      <c r="T134" s="594">
        <v>5.6307795383256831</v>
      </c>
      <c r="U134" s="250">
        <v>2.8153897691628416</v>
      </c>
      <c r="V134" s="250">
        <v>3.5</v>
      </c>
      <c r="W134" s="8">
        <v>139.92338614977049</v>
      </c>
      <c r="X134" s="8">
        <v>1.7490423268721311</v>
      </c>
      <c r="Y134" s="8">
        <v>8.5624315336194492</v>
      </c>
      <c r="Z134" s="8">
        <v>23.857142857142858</v>
      </c>
      <c r="AA134" s="8">
        <v>116.76948845814208</v>
      </c>
      <c r="AB134" s="8">
        <v>1.4596186057267759</v>
      </c>
      <c r="AC134" s="8">
        <v>7.5919088758865225</v>
      </c>
      <c r="AD134" s="8">
        <v>23.857142857142858</v>
      </c>
      <c r="AE134" s="637"/>
      <c r="AF134" s="637" t="s">
        <v>68</v>
      </c>
      <c r="AG134" s="637" t="s">
        <v>3796</v>
      </c>
      <c r="AH134" s="1"/>
      <c r="AI134" s="1"/>
      <c r="AJ134" s="1"/>
      <c r="AK134" s="1"/>
    </row>
    <row r="135" spans="1:37" ht="16.5" x14ac:dyDescent="0.45">
      <c r="A135" s="9">
        <v>138</v>
      </c>
      <c r="B135" s="9" t="s">
        <v>1208</v>
      </c>
      <c r="C135" s="54" t="s">
        <v>1837</v>
      </c>
      <c r="D135" s="9">
        <v>10</v>
      </c>
      <c r="E135" s="9">
        <v>15</v>
      </c>
      <c r="F135" s="9">
        <v>15</v>
      </c>
      <c r="G135" s="244" t="s">
        <v>121</v>
      </c>
      <c r="H135" s="62" t="s">
        <v>52</v>
      </c>
      <c r="I135" s="50" t="s">
        <v>285</v>
      </c>
      <c r="J135" s="608">
        <v>40</v>
      </c>
      <c r="K135" s="9">
        <v>1499</v>
      </c>
      <c r="L135" s="9">
        <v>99</v>
      </c>
      <c r="M135" s="7">
        <v>130.39950164958245</v>
      </c>
      <c r="N135" s="7">
        <v>132.77040167957483</v>
      </c>
      <c r="O135" s="7">
        <v>99.577801259681138</v>
      </c>
      <c r="P135" s="391">
        <v>1437.7823751498117</v>
      </c>
      <c r="Q135" s="391">
        <v>1390.3412692106508</v>
      </c>
      <c r="R135" s="7">
        <v>11.603648671247688</v>
      </c>
      <c r="S135" s="7">
        <v>98.099649313581622</v>
      </c>
      <c r="T135" s="594">
        <v>4.0513483386002296</v>
      </c>
      <c r="U135" s="250">
        <v>4.0513483386002296</v>
      </c>
      <c r="V135" s="250">
        <v>3</v>
      </c>
      <c r="W135" s="8">
        <v>111.18757889389717</v>
      </c>
      <c r="X135" s="8">
        <v>1.5883939841985311</v>
      </c>
      <c r="Y135" s="8">
        <v>8.4542071285439402</v>
      </c>
      <c r="Z135" s="8">
        <v>24.333333333333332</v>
      </c>
      <c r="AA135" s="8">
        <v>51.855805643337156</v>
      </c>
      <c r="AB135" s="8">
        <v>1.2963951410834289</v>
      </c>
      <c r="AC135" s="8">
        <v>7.3865430342795495</v>
      </c>
      <c r="AD135" s="8">
        <v>14.333333333333334</v>
      </c>
      <c r="AE135" s="637"/>
      <c r="AF135" s="637" t="s">
        <v>111</v>
      </c>
      <c r="AG135" s="637" t="s">
        <v>3803</v>
      </c>
      <c r="AH135" s="1"/>
      <c r="AI135" s="1"/>
      <c r="AJ135" s="1"/>
      <c r="AK135" s="1"/>
    </row>
    <row r="136" spans="1:37" ht="16.5" x14ac:dyDescent="0.45">
      <c r="A136" s="9">
        <v>139</v>
      </c>
      <c r="B136" s="9" t="s">
        <v>286</v>
      </c>
      <c r="C136" s="54" t="s">
        <v>1837</v>
      </c>
      <c r="D136" s="9">
        <v>0</v>
      </c>
      <c r="E136" s="9">
        <v>9</v>
      </c>
      <c r="F136" s="9">
        <v>15</v>
      </c>
      <c r="G136" s="78" t="s">
        <v>144</v>
      </c>
      <c r="H136" s="244" t="s">
        <v>197</v>
      </c>
      <c r="I136" s="54" t="s">
        <v>40</v>
      </c>
      <c r="J136" s="608">
        <v>20.5</v>
      </c>
      <c r="K136" s="9">
        <v>1500</v>
      </c>
      <c r="L136" s="9">
        <v>113</v>
      </c>
      <c r="M136" s="7">
        <v>125.19850072576908</v>
      </c>
      <c r="N136" s="7">
        <v>127.01297175078022</v>
      </c>
      <c r="O136" s="7">
        <v>113.10202722569477</v>
      </c>
      <c r="P136" s="391">
        <v>1478.9212977653119</v>
      </c>
      <c r="Q136" s="391">
        <v>1461.8217676997524</v>
      </c>
      <c r="R136" s="7">
        <v>12.734960614998112</v>
      </c>
      <c r="S136" s="7">
        <v>112.90578401517394</v>
      </c>
      <c r="T136" s="594">
        <v>3.4413707641524973</v>
      </c>
      <c r="U136" s="250">
        <v>1.7206853820762487</v>
      </c>
      <c r="V136" s="250">
        <v>4.5</v>
      </c>
      <c r="W136" s="8">
        <v>127.95127973592984</v>
      </c>
      <c r="X136" s="8">
        <v>1.7060170631457312</v>
      </c>
      <c r="Y136" s="8">
        <v>8.8658133643698491</v>
      </c>
      <c r="Z136" s="8">
        <v>17.666666666666668</v>
      </c>
      <c r="AA136" s="8">
        <v>79.123864452879914</v>
      </c>
      <c r="AB136" s="8">
        <v>1.758308098952887</v>
      </c>
      <c r="AC136" s="8">
        <v>8.7573380248765815</v>
      </c>
      <c r="AD136" s="8">
        <v>11</v>
      </c>
      <c r="AE136" s="637"/>
      <c r="AF136" s="637" t="s">
        <v>3</v>
      </c>
      <c r="AG136" s="637" t="s">
        <v>3804</v>
      </c>
      <c r="AH136" s="1"/>
      <c r="AI136" s="1"/>
      <c r="AJ136" s="1"/>
      <c r="AK136" s="1"/>
    </row>
    <row r="137" spans="1:37" ht="16.5" x14ac:dyDescent="0.45">
      <c r="A137" s="9">
        <v>140</v>
      </c>
      <c r="B137" s="9" t="s">
        <v>1205</v>
      </c>
      <c r="C137" s="54" t="s">
        <v>1837</v>
      </c>
      <c r="D137" s="9">
        <v>15</v>
      </c>
      <c r="E137" s="9">
        <v>15</v>
      </c>
      <c r="F137" s="9">
        <v>15</v>
      </c>
      <c r="G137" s="78" t="s">
        <v>144</v>
      </c>
      <c r="H137" s="54" t="s">
        <v>1474</v>
      </c>
      <c r="I137" s="71" t="s">
        <v>1505</v>
      </c>
      <c r="J137" s="608">
        <v>40</v>
      </c>
      <c r="K137" s="9">
        <v>1370</v>
      </c>
      <c r="L137" s="9">
        <v>92</v>
      </c>
      <c r="M137" s="7">
        <v>128.81890162958749</v>
      </c>
      <c r="N137" s="7">
        <v>122.49650154960774</v>
      </c>
      <c r="O137" s="7">
        <v>92.465101169703914</v>
      </c>
      <c r="P137" s="391">
        <v>1286.4337273053577</v>
      </c>
      <c r="Q137" s="391">
        <v>1222.568113620978</v>
      </c>
      <c r="R137" s="7">
        <v>10.039833644921039</v>
      </c>
      <c r="S137" s="7">
        <v>66.366740204495486</v>
      </c>
      <c r="T137" s="594">
        <v>3.5119685817769559</v>
      </c>
      <c r="U137" s="250">
        <v>1.755984290888478</v>
      </c>
      <c r="V137" s="250">
        <v>4.5</v>
      </c>
      <c r="W137" s="8">
        <v>71.335120289754769</v>
      </c>
      <c r="X137" s="8">
        <v>1.1889186714959128</v>
      </c>
      <c r="Y137" s="8">
        <v>6.6103426163907768</v>
      </c>
      <c r="Z137" s="8">
        <v>14.333333333333334</v>
      </c>
      <c r="AA137" s="8">
        <v>46.215434471985212</v>
      </c>
      <c r="AB137" s="8">
        <v>1.0270096549330048</v>
      </c>
      <c r="AC137" s="8">
        <v>5.7977524891699996</v>
      </c>
      <c r="AD137" s="8">
        <v>11</v>
      </c>
      <c r="AE137" s="637"/>
      <c r="AF137" s="637" t="s">
        <v>3</v>
      </c>
      <c r="AG137" s="637" t="s">
        <v>3805</v>
      </c>
      <c r="AH137" s="1"/>
      <c r="AI137" s="1"/>
      <c r="AJ137" s="1"/>
      <c r="AK137" s="1"/>
    </row>
    <row r="138" spans="1:37" ht="16.5" x14ac:dyDescent="0.45">
      <c r="A138" s="9">
        <v>141</v>
      </c>
      <c r="B138" s="9" t="s">
        <v>282</v>
      </c>
      <c r="C138" s="54" t="s">
        <v>1837</v>
      </c>
      <c r="D138" s="9">
        <v>0</v>
      </c>
      <c r="E138" s="9">
        <v>8</v>
      </c>
      <c r="F138" s="9">
        <v>15</v>
      </c>
      <c r="G138" s="78" t="s">
        <v>144</v>
      </c>
      <c r="H138" s="54" t="s">
        <v>87</v>
      </c>
      <c r="I138" s="244" t="s">
        <v>237</v>
      </c>
      <c r="J138" s="608">
        <v>21</v>
      </c>
      <c r="K138" s="9">
        <v>1497</v>
      </c>
      <c r="L138" s="9">
        <v>104</v>
      </c>
      <c r="M138" s="7">
        <v>134.67461027752483</v>
      </c>
      <c r="N138" s="7">
        <v>118.75851997199919</v>
      </c>
      <c r="O138" s="7">
        <v>104.06674430536012</v>
      </c>
      <c r="P138" s="391">
        <v>1404.4565720234293</v>
      </c>
      <c r="Q138" s="391">
        <v>1334.4296609111141</v>
      </c>
      <c r="R138" s="7">
        <v>11.039814094463424</v>
      </c>
      <c r="S138" s="7">
        <v>107.04484692291315</v>
      </c>
      <c r="T138" s="594">
        <v>3.6261549004117342</v>
      </c>
      <c r="U138" s="250">
        <v>1.8130774502058671</v>
      </c>
      <c r="V138" s="250">
        <v>4.5</v>
      </c>
      <c r="W138" s="8">
        <v>106.04619601646938</v>
      </c>
      <c r="X138" s="8">
        <v>1.9281126548448979</v>
      </c>
      <c r="Y138" s="8">
        <v>9.6962544846291578</v>
      </c>
      <c r="Z138" s="8">
        <v>13.222222222222221</v>
      </c>
      <c r="AA138" s="8">
        <v>74.532337211528557</v>
      </c>
      <c r="AB138" s="8">
        <v>1.2422056201921425</v>
      </c>
      <c r="AC138" s="8">
        <v>6.8865141777400076</v>
      </c>
      <c r="AD138" s="8">
        <v>14.333333333333334</v>
      </c>
      <c r="AE138" s="637"/>
      <c r="AF138" s="637" t="s">
        <v>3</v>
      </c>
      <c r="AG138" s="637" t="s">
        <v>3805</v>
      </c>
      <c r="AH138" s="1"/>
      <c r="AI138" s="1"/>
      <c r="AJ138" s="1"/>
      <c r="AK138" s="1"/>
    </row>
    <row r="139" spans="1:37" ht="16.5" x14ac:dyDescent="0.45">
      <c r="A139" s="9">
        <v>142</v>
      </c>
      <c r="B139" s="9" t="s">
        <v>186</v>
      </c>
      <c r="C139" s="243" t="s">
        <v>1838</v>
      </c>
      <c r="D139" s="9">
        <v>1</v>
      </c>
      <c r="E139" s="9">
        <v>15</v>
      </c>
      <c r="F139" s="9">
        <v>15</v>
      </c>
      <c r="G139" s="54" t="s">
        <v>41</v>
      </c>
      <c r="H139" s="54" t="s">
        <v>40</v>
      </c>
      <c r="I139" s="62" t="s">
        <v>112</v>
      </c>
      <c r="J139" s="608">
        <v>20</v>
      </c>
      <c r="K139" s="9">
        <v>1496</v>
      </c>
      <c r="L139" s="9">
        <v>122</v>
      </c>
      <c r="M139" s="7">
        <v>132.62280221888514</v>
      </c>
      <c r="N139" s="7">
        <v>103.94760173912618</v>
      </c>
      <c r="O139" s="7">
        <v>122.46700204897051</v>
      </c>
      <c r="P139" s="391">
        <v>1417.8637752076243</v>
      </c>
      <c r="Q139" s="391">
        <v>1358.0448980961146</v>
      </c>
      <c r="R139" s="7">
        <v>11.487508458005767</v>
      </c>
      <c r="S139" s="7">
        <v>101.11280416530637</v>
      </c>
      <c r="T139" s="594">
        <v>9.2756628584584337</v>
      </c>
      <c r="U139" s="250">
        <v>4.6378314292292169</v>
      </c>
      <c r="V139" s="250">
        <v>2.5</v>
      </c>
      <c r="W139" s="8">
        <v>83.756628584584334</v>
      </c>
      <c r="X139" s="8">
        <v>1.861258412990763</v>
      </c>
      <c r="Y139" s="8">
        <v>8.8019786479321187</v>
      </c>
      <c r="Z139" s="8">
        <v>19</v>
      </c>
      <c r="AA139" s="8">
        <v>130.307232163413</v>
      </c>
      <c r="AB139" s="8">
        <v>1.6288404020426626</v>
      </c>
      <c r="AC139" s="8">
        <v>8.4459950878408456</v>
      </c>
      <c r="AD139" s="8">
        <v>33</v>
      </c>
      <c r="AE139" s="637"/>
      <c r="AF139" s="637" t="s">
        <v>43</v>
      </c>
      <c r="AG139" s="637" t="s">
        <v>3806</v>
      </c>
      <c r="AH139" s="1"/>
      <c r="AI139" s="1"/>
      <c r="AJ139" s="1"/>
      <c r="AK139" s="1"/>
    </row>
    <row r="140" spans="1:37" ht="16.5" x14ac:dyDescent="0.45">
      <c r="A140" s="9">
        <v>143</v>
      </c>
      <c r="B140" s="9" t="s">
        <v>273</v>
      </c>
      <c r="C140" s="62" t="s">
        <v>1790</v>
      </c>
      <c r="D140" s="9">
        <v>1</v>
      </c>
      <c r="E140" s="9">
        <v>15</v>
      </c>
      <c r="F140" s="9">
        <v>14</v>
      </c>
      <c r="G140" s="75" t="s">
        <v>272</v>
      </c>
      <c r="H140" s="62" t="s">
        <v>112</v>
      </c>
      <c r="I140" s="56" t="s">
        <v>1732</v>
      </c>
      <c r="J140" s="608">
        <v>17.5</v>
      </c>
      <c r="K140" s="9">
        <v>1500</v>
      </c>
      <c r="L140" s="9">
        <v>192</v>
      </c>
      <c r="M140" s="7">
        <v>106.73664529564215</v>
      </c>
      <c r="N140" s="7">
        <v>102.82483107014741</v>
      </c>
      <c r="O140" s="7">
        <v>192.23772765288427</v>
      </c>
      <c r="P140" s="391">
        <v>1645.0033443939942</v>
      </c>
      <c r="Q140" s="391">
        <v>1770.4135413315846</v>
      </c>
      <c r="R140" s="7">
        <v>17.901634973444438</v>
      </c>
      <c r="S140" s="7">
        <v>134.61917165090333</v>
      </c>
      <c r="T140" s="594">
        <v>3.0813645832650218</v>
      </c>
      <c r="U140" s="250">
        <v>3.0813645832650218</v>
      </c>
      <c r="V140" s="250">
        <v>3</v>
      </c>
      <c r="W140" s="8">
        <v>125.88187499590131</v>
      </c>
      <c r="X140" s="8">
        <v>1.5735234374487663</v>
      </c>
      <c r="Y140" s="8">
        <v>7.5199372487819964</v>
      </c>
      <c r="Z140" s="8">
        <v>27.666666666666668</v>
      </c>
      <c r="AA140" s="8">
        <v>59.971996525842286</v>
      </c>
      <c r="AB140" s="8">
        <v>1.4992999131460572</v>
      </c>
      <c r="AC140" s="8">
        <v>7.0504784397239009</v>
      </c>
      <c r="AD140" s="8">
        <v>14.333333333333334</v>
      </c>
      <c r="AE140" s="637"/>
      <c r="AF140" s="637" t="s">
        <v>16</v>
      </c>
      <c r="AG140" s="637" t="s">
        <v>3807</v>
      </c>
      <c r="AH140" s="1"/>
      <c r="AI140" s="1"/>
      <c r="AJ140" s="1"/>
      <c r="AK140" s="1"/>
    </row>
    <row r="141" spans="1:37" ht="16.5" x14ac:dyDescent="0.45">
      <c r="A141" s="9">
        <v>144</v>
      </c>
      <c r="B141" s="9" t="s">
        <v>1198</v>
      </c>
      <c r="C141" s="243" t="s">
        <v>1839</v>
      </c>
      <c r="D141" s="9">
        <v>0</v>
      </c>
      <c r="E141" s="9">
        <v>15</v>
      </c>
      <c r="F141" s="9">
        <v>15</v>
      </c>
      <c r="G141" s="247" t="s">
        <v>240</v>
      </c>
      <c r="H141" s="247" t="s">
        <v>132</v>
      </c>
      <c r="I141" s="243" t="s">
        <v>1516</v>
      </c>
      <c r="J141" s="608">
        <v>18.5</v>
      </c>
      <c r="K141" s="9">
        <v>1496</v>
      </c>
      <c r="L141" s="9">
        <v>127</v>
      </c>
      <c r="M141" s="7">
        <v>110.31727459206147</v>
      </c>
      <c r="N141" s="7">
        <v>144.21685376358033</v>
      </c>
      <c r="O141" s="7">
        <v>127.55434874707106</v>
      </c>
      <c r="P141" s="391">
        <v>1602.8881084981217</v>
      </c>
      <c r="Q141" s="391">
        <v>1693.6608114390178</v>
      </c>
      <c r="R141" s="7">
        <v>16.007053529871431</v>
      </c>
      <c r="S141" s="7">
        <v>121.54718478924705</v>
      </c>
      <c r="T141" s="594">
        <v>8.7442726763627157</v>
      </c>
      <c r="U141" s="250">
        <v>2.914757558787572</v>
      </c>
      <c r="V141" s="250">
        <v>3.3333333333333002</v>
      </c>
      <c r="W141" s="8">
        <v>112.86171643635033</v>
      </c>
      <c r="X141" s="8">
        <v>1.5048228858180044</v>
      </c>
      <c r="Y141" s="8">
        <v>7.5933515535774765</v>
      </c>
      <c r="Z141" s="8">
        <v>23.5</v>
      </c>
      <c r="AA141" s="8">
        <v>95.652221599988735</v>
      </c>
      <c r="AB141" s="8">
        <v>1.4715726399998268</v>
      </c>
      <c r="AC141" s="8">
        <v>7.4385362925047014</v>
      </c>
      <c r="AD141" s="8">
        <v>20.5</v>
      </c>
      <c r="AE141" s="637"/>
      <c r="AF141" s="637" t="s">
        <v>62</v>
      </c>
      <c r="AG141" s="637" t="s">
        <v>3808</v>
      </c>
      <c r="AH141" s="1"/>
      <c r="AI141" s="1"/>
      <c r="AJ141" s="1"/>
      <c r="AK141" s="1"/>
    </row>
    <row r="142" spans="1:37" ht="16.5" x14ac:dyDescent="0.45">
      <c r="A142" s="9">
        <v>145</v>
      </c>
      <c r="B142" s="9" t="s">
        <v>147</v>
      </c>
      <c r="C142" s="243" t="s">
        <v>1840</v>
      </c>
      <c r="D142" s="9">
        <v>0</v>
      </c>
      <c r="E142" s="9">
        <v>12</v>
      </c>
      <c r="F142" s="9">
        <v>12</v>
      </c>
      <c r="G142" s="246" t="s">
        <v>115</v>
      </c>
      <c r="H142" s="246" t="s">
        <v>1469</v>
      </c>
      <c r="I142" s="62" t="s">
        <v>52</v>
      </c>
      <c r="J142" s="608">
        <v>16</v>
      </c>
      <c r="K142" s="9">
        <v>1500</v>
      </c>
      <c r="L142" s="9">
        <v>117</v>
      </c>
      <c r="M142" s="7">
        <v>135.19164940848557</v>
      </c>
      <c r="N142" s="7">
        <v>105.2678060611528</v>
      </c>
      <c r="O142" s="7">
        <v>117.02360166189067</v>
      </c>
      <c r="P142" s="391">
        <v>1405.0095164440145</v>
      </c>
      <c r="Q142" s="391">
        <v>1333.0154170995661</v>
      </c>
      <c r="R142" s="7">
        <v>11.143302321494954</v>
      </c>
      <c r="S142" s="7">
        <v>116.42092595348099</v>
      </c>
      <c r="T142" s="594">
        <v>4.1634845961585629</v>
      </c>
      <c r="U142" s="250">
        <v>2.0817422980792815</v>
      </c>
      <c r="V142" s="250">
        <v>4.5</v>
      </c>
      <c r="W142" s="8">
        <v>159.17422980792813</v>
      </c>
      <c r="X142" s="8">
        <v>1.9896778725991016</v>
      </c>
      <c r="Y142" s="8">
        <v>10.447614413988392</v>
      </c>
      <c r="Z142" s="8">
        <v>18.777777777777779</v>
      </c>
      <c r="AA142" s="8">
        <v>115.23694375017031</v>
      </c>
      <c r="AB142" s="8">
        <v>1.6462420535738616</v>
      </c>
      <c r="AC142" s="8">
        <v>8.9166202381384707</v>
      </c>
      <c r="AD142" s="8">
        <v>16.555555555555557</v>
      </c>
      <c r="AE142" s="637"/>
      <c r="AF142" s="637" t="s">
        <v>8</v>
      </c>
      <c r="AG142" s="637" t="s">
        <v>3787</v>
      </c>
      <c r="AH142" s="1"/>
      <c r="AI142" s="1"/>
      <c r="AJ142" s="1"/>
      <c r="AK142" s="1"/>
    </row>
    <row r="143" spans="1:37" ht="16.5" x14ac:dyDescent="0.45">
      <c r="A143" s="9">
        <v>146</v>
      </c>
      <c r="B143" s="9" t="s">
        <v>141</v>
      </c>
      <c r="C143" s="243" t="s">
        <v>1808</v>
      </c>
      <c r="D143" s="9">
        <v>1</v>
      </c>
      <c r="E143" s="9">
        <v>15</v>
      </c>
      <c r="F143" s="9">
        <v>14</v>
      </c>
      <c r="G143" s="73" t="s">
        <v>36</v>
      </c>
      <c r="H143" s="73" t="s">
        <v>48</v>
      </c>
      <c r="I143" s="243" t="s">
        <v>228</v>
      </c>
      <c r="J143" s="608">
        <v>16</v>
      </c>
      <c r="K143" s="9">
        <v>1497</v>
      </c>
      <c r="L143" s="9">
        <v>118</v>
      </c>
      <c r="M143" s="7">
        <v>134.65729506299749</v>
      </c>
      <c r="N143" s="7">
        <v>104.73345171566471</v>
      </c>
      <c r="O143" s="7">
        <v>118.09231035286685</v>
      </c>
      <c r="P143" s="391">
        <v>1405.0483898274981</v>
      </c>
      <c r="Q143" s="391">
        <v>1335.1731290351117</v>
      </c>
      <c r="R143" s="7">
        <v>11.186904210473086</v>
      </c>
      <c r="S143" s="7">
        <v>124.67560472856087</v>
      </c>
      <c r="T143" s="594">
        <v>10.452942113422424</v>
      </c>
      <c r="U143" s="250">
        <v>3.4843140378074744</v>
      </c>
      <c r="V143" s="250">
        <v>3.3333333333333002</v>
      </c>
      <c r="W143" s="8">
        <v>137.54249719387946</v>
      </c>
      <c r="X143" s="8">
        <v>2.5007726762523537</v>
      </c>
      <c r="Y143" s="8">
        <v>11.144781646725875</v>
      </c>
      <c r="Z143" s="8">
        <v>17.5</v>
      </c>
      <c r="AA143" s="8">
        <v>85.026152119310439</v>
      </c>
      <c r="AB143" s="8">
        <v>1.8894700470957875</v>
      </c>
      <c r="AC143" s="8">
        <v>9.1078890779111266</v>
      </c>
      <c r="AD143" s="8">
        <v>14.5</v>
      </c>
      <c r="AE143" s="637"/>
      <c r="AF143" s="637" t="s">
        <v>22</v>
      </c>
      <c r="AG143" s="637" t="s">
        <v>3809</v>
      </c>
      <c r="AH143" s="1"/>
      <c r="AI143" s="1"/>
      <c r="AJ143" s="1"/>
      <c r="AK143" s="1"/>
    </row>
    <row r="144" spans="1:37" ht="16.5" x14ac:dyDescent="0.45">
      <c r="A144" s="9">
        <v>147</v>
      </c>
      <c r="B144" s="9" t="s">
        <v>1196</v>
      </c>
      <c r="C144" s="76" t="s">
        <v>1794</v>
      </c>
      <c r="D144" s="9">
        <v>15</v>
      </c>
      <c r="E144" s="9">
        <v>15</v>
      </c>
      <c r="F144" s="9">
        <v>15</v>
      </c>
      <c r="G144" s="76" t="s">
        <v>253</v>
      </c>
      <c r="H144" s="62" t="s">
        <v>52</v>
      </c>
      <c r="I144" s="244" t="s">
        <v>305</v>
      </c>
      <c r="J144" s="608">
        <v>40</v>
      </c>
      <c r="K144" s="9">
        <v>1004</v>
      </c>
      <c r="L144" s="9">
        <v>107</v>
      </c>
      <c r="M144" s="7">
        <v>105.90020133966088</v>
      </c>
      <c r="N144" s="7">
        <v>83.771801059731743</v>
      </c>
      <c r="O144" s="7">
        <v>107.48080135965583</v>
      </c>
      <c r="P144" s="391">
        <v>968.76183880678911</v>
      </c>
      <c r="Q144" s="391">
        <v>940.80954115133295</v>
      </c>
      <c r="R144" s="7">
        <v>8.2707288606573286</v>
      </c>
      <c r="S144" s="7">
        <v>64.890444854572237</v>
      </c>
      <c r="T144" s="594">
        <v>4.3040862817974199</v>
      </c>
      <c r="U144" s="250">
        <v>4.3040862817974199</v>
      </c>
      <c r="V144" s="250">
        <v>3</v>
      </c>
      <c r="W144" s="8">
        <v>90.485670132013453</v>
      </c>
      <c r="X144" s="8">
        <v>1.292652430457335</v>
      </c>
      <c r="Y144" s="8">
        <v>7.8457952071487647</v>
      </c>
      <c r="Z144" s="8">
        <v>24.333333333333332</v>
      </c>
      <c r="AA144" s="8">
        <v>35.41756543538979</v>
      </c>
      <c r="AB144" s="8">
        <v>1.0119304410111369</v>
      </c>
      <c r="AC144" s="8">
        <v>6.7604135833968177</v>
      </c>
      <c r="AD144" s="8">
        <v>12.666666666666666</v>
      </c>
      <c r="AE144" s="637"/>
      <c r="AF144" s="637" t="s">
        <v>90</v>
      </c>
      <c r="AG144" s="637" t="s">
        <v>3776</v>
      </c>
      <c r="AH144" s="1"/>
      <c r="AI144" s="1"/>
      <c r="AJ144" s="1"/>
      <c r="AK144" s="1"/>
    </row>
    <row r="145" spans="1:37" ht="16.5" x14ac:dyDescent="0.45">
      <c r="A145" s="9">
        <v>148</v>
      </c>
      <c r="B145" s="9" t="s">
        <v>1195</v>
      </c>
      <c r="C145" s="76" t="s">
        <v>1794</v>
      </c>
      <c r="D145" s="9">
        <v>1</v>
      </c>
      <c r="E145" s="9">
        <v>15</v>
      </c>
      <c r="F145" s="9">
        <v>15</v>
      </c>
      <c r="G145" s="76" t="s">
        <v>253</v>
      </c>
      <c r="H145" s="62" t="s">
        <v>52</v>
      </c>
      <c r="I145" s="76" t="s">
        <v>252</v>
      </c>
      <c r="J145" s="608">
        <v>34</v>
      </c>
      <c r="K145" s="9">
        <v>1499</v>
      </c>
      <c r="L145" s="9">
        <v>129</v>
      </c>
      <c r="M145" s="7">
        <v>123.93242215319006</v>
      </c>
      <c r="N145" s="7">
        <v>113.35282514011286</v>
      </c>
      <c r="O145" s="7">
        <v>129.22222065972866</v>
      </c>
      <c r="P145" s="391">
        <v>1488.1144173211555</v>
      </c>
      <c r="Q145" s="391">
        <v>1478.732486526153</v>
      </c>
      <c r="R145" s="7">
        <v>13.133765067901408</v>
      </c>
      <c r="S145" s="7">
        <v>118.35449213972825</v>
      </c>
      <c r="T145" s="594">
        <v>4.8666915711795298</v>
      </c>
      <c r="U145" s="250">
        <v>4.8666915711795298</v>
      </c>
      <c r="V145" s="250">
        <v>3</v>
      </c>
      <c r="W145" s="8">
        <v>105.7228967194456</v>
      </c>
      <c r="X145" s="8">
        <v>1.51032709599208</v>
      </c>
      <c r="Y145" s="8">
        <v>9.0114671252178606</v>
      </c>
      <c r="Z145" s="8">
        <v>24.333333333333332</v>
      </c>
      <c r="AA145" s="8">
        <v>88.00056035153942</v>
      </c>
      <c r="AB145" s="8">
        <v>1.4666760058589903</v>
      </c>
      <c r="AC145" s="8">
        <v>8.8254472273871443</v>
      </c>
      <c r="AD145" s="8">
        <v>21</v>
      </c>
      <c r="AE145" s="637"/>
      <c r="AF145" s="637" t="s">
        <v>90</v>
      </c>
      <c r="AG145" s="637" t="s">
        <v>3810</v>
      </c>
      <c r="AH145" s="1"/>
      <c r="AI145" s="1"/>
      <c r="AJ145" s="1"/>
      <c r="AK145" s="1"/>
    </row>
    <row r="146" spans="1:37" ht="16.5" x14ac:dyDescent="0.45">
      <c r="A146" s="9">
        <v>149</v>
      </c>
      <c r="B146" s="9" t="s">
        <v>310</v>
      </c>
      <c r="C146" s="243" t="s">
        <v>1841</v>
      </c>
      <c r="D146" s="9">
        <v>3</v>
      </c>
      <c r="E146" s="9">
        <v>15</v>
      </c>
      <c r="F146" s="9">
        <v>14</v>
      </c>
      <c r="G146" s="76" t="s">
        <v>253</v>
      </c>
      <c r="H146" s="76" t="s">
        <v>1489</v>
      </c>
      <c r="I146" s="243" t="s">
        <v>1516</v>
      </c>
      <c r="J146" s="608">
        <v>14.5</v>
      </c>
      <c r="K146" s="9">
        <v>1500</v>
      </c>
      <c r="L146" s="9">
        <v>113</v>
      </c>
      <c r="M146" s="7">
        <v>135.31467048426364</v>
      </c>
      <c r="N146" s="7">
        <v>108.35347674115847</v>
      </c>
      <c r="O146" s="7">
        <v>113.44049442853681</v>
      </c>
      <c r="P146" s="391">
        <v>1403.7956664444027</v>
      </c>
      <c r="Q146" s="391">
        <v>1331.1491622044191</v>
      </c>
      <c r="R146" s="7">
        <v>11.046965727712804</v>
      </c>
      <c r="S146" s="7">
        <v>132.78658231841175</v>
      </c>
      <c r="T146" s="594">
        <v>5.2218177191090263</v>
      </c>
      <c r="U146" s="250">
        <v>5.2218177191090263</v>
      </c>
      <c r="V146" s="250">
        <v>3</v>
      </c>
      <c r="W146" s="8">
        <v>159.31816446658846</v>
      </c>
      <c r="X146" s="8">
        <v>2.451048684101361</v>
      </c>
      <c r="Y146" s="8">
        <v>12.020185957968412</v>
      </c>
      <c r="Z146" s="8">
        <v>22.666666666666668</v>
      </c>
      <c r="AA146" s="8">
        <v>117.09998727549821</v>
      </c>
      <c r="AB146" s="8">
        <v>1.8015382657768955</v>
      </c>
      <c r="AC146" s="8">
        <v>10.157619317185018</v>
      </c>
      <c r="AD146" s="8">
        <v>22.666666666666668</v>
      </c>
      <c r="AE146" s="637"/>
      <c r="AF146" s="637" t="s">
        <v>90</v>
      </c>
      <c r="AG146" s="637" t="s">
        <v>3811</v>
      </c>
      <c r="AH146" s="1"/>
      <c r="AI146" s="1"/>
      <c r="AJ146" s="1"/>
      <c r="AK146" s="1"/>
    </row>
    <row r="147" spans="1:37" ht="16.5" x14ac:dyDescent="0.45">
      <c r="A147" s="9">
        <v>150</v>
      </c>
      <c r="B147" s="9" t="s">
        <v>1191</v>
      </c>
      <c r="C147" s="224" t="s">
        <v>1800</v>
      </c>
      <c r="D147" s="9">
        <v>0</v>
      </c>
      <c r="E147" s="9">
        <v>11</v>
      </c>
      <c r="F147" s="9">
        <v>14</v>
      </c>
      <c r="G147" s="224" t="s">
        <v>101</v>
      </c>
      <c r="H147" s="224" t="s">
        <v>1555</v>
      </c>
      <c r="I147" s="69" t="s">
        <v>79</v>
      </c>
      <c r="J147" s="608">
        <v>18</v>
      </c>
      <c r="K147" s="9">
        <v>1500</v>
      </c>
      <c r="L147" s="9">
        <v>129</v>
      </c>
      <c r="M147" s="7">
        <v>103.14931995884417</v>
      </c>
      <c r="N147" s="7">
        <v>163.79205202256026</v>
      </c>
      <c r="O147" s="7">
        <v>129.2200272011894</v>
      </c>
      <c r="P147" s="391">
        <v>1682.9040183319219</v>
      </c>
      <c r="Q147" s="391">
        <v>1844.525524017929</v>
      </c>
      <c r="R147" s="7">
        <v>18.155455413353074</v>
      </c>
      <c r="S147" s="7">
        <v>142.33276138419347</v>
      </c>
      <c r="T147" s="594">
        <v>13.873035130863753</v>
      </c>
      <c r="U147" s="250">
        <v>3.4682587827159383</v>
      </c>
      <c r="V147" s="250">
        <v>3</v>
      </c>
      <c r="W147" s="8">
        <v>73.410822611108614</v>
      </c>
      <c r="X147" s="8">
        <v>1.6313516135801913</v>
      </c>
      <c r="Y147" s="8">
        <v>7.8396690219904803</v>
      </c>
      <c r="Z147" s="8">
        <v>16</v>
      </c>
      <c r="AA147" s="8">
        <v>81.456469567898452</v>
      </c>
      <c r="AB147" s="8">
        <v>1.2531764548907454</v>
      </c>
      <c r="AC147" s="8">
        <v>6.908915140885755</v>
      </c>
      <c r="AD147" s="8">
        <v>22.666666666666668</v>
      </c>
      <c r="AE147" s="637"/>
      <c r="AF147" s="637" t="s">
        <v>18</v>
      </c>
      <c r="AG147" s="637" t="s">
        <v>3812</v>
      </c>
      <c r="AH147" s="1"/>
      <c r="AI147" s="1"/>
      <c r="AJ147" s="1"/>
      <c r="AK147" s="1"/>
    </row>
    <row r="148" spans="1:37" ht="16.5" x14ac:dyDescent="0.45">
      <c r="A148" s="9">
        <v>150</v>
      </c>
      <c r="B148" s="9" t="s">
        <v>1193</v>
      </c>
      <c r="C148" s="224" t="s">
        <v>1800</v>
      </c>
      <c r="D148" s="9">
        <v>4</v>
      </c>
      <c r="E148" s="9">
        <v>15</v>
      </c>
      <c r="F148" s="9">
        <v>15</v>
      </c>
      <c r="G148" s="224" t="s">
        <v>1483</v>
      </c>
      <c r="H148" s="224" t="s">
        <v>1555</v>
      </c>
      <c r="I148" s="53" t="s">
        <v>187</v>
      </c>
      <c r="J148" s="608">
        <v>13</v>
      </c>
      <c r="K148" s="9">
        <v>1498</v>
      </c>
      <c r="L148" s="9">
        <v>110</v>
      </c>
      <c r="M148" s="7">
        <v>146.43223156416306</v>
      </c>
      <c r="N148" s="7">
        <v>94.891939533355668</v>
      </c>
      <c r="O148" s="7">
        <v>110.30585864537284</v>
      </c>
      <c r="P148" s="391">
        <v>1329.3613746985377</v>
      </c>
      <c r="Q148" s="391">
        <v>1208.1392524949779</v>
      </c>
      <c r="R148" s="7">
        <v>9.5334644194365517</v>
      </c>
      <c r="S148" s="7">
        <v>109.13909863792462</v>
      </c>
      <c r="T148" s="594">
        <v>4.4265142186014161</v>
      </c>
      <c r="U148" s="250">
        <v>2.2132571093007081</v>
      </c>
      <c r="V148" s="250">
        <v>4.5</v>
      </c>
      <c r="W148" s="8">
        <v>103.79542655804248</v>
      </c>
      <c r="X148" s="8">
        <v>2.3065650346231661</v>
      </c>
      <c r="Y148" s="8">
        <v>11.447999786459052</v>
      </c>
      <c r="Z148" s="8">
        <v>11</v>
      </c>
      <c r="AA148" s="8">
        <v>143.77142577505899</v>
      </c>
      <c r="AB148" s="8">
        <v>1.9169523436674532</v>
      </c>
      <c r="AC148" s="8">
        <v>10.225983637551176</v>
      </c>
      <c r="AD148" s="8">
        <v>17.666666666666668</v>
      </c>
      <c r="AE148" s="637"/>
      <c r="AF148" s="637" t="s">
        <v>18</v>
      </c>
      <c r="AG148" s="637" t="s">
        <v>3779</v>
      </c>
      <c r="AH148" s="1"/>
      <c r="AI148" s="1"/>
      <c r="AJ148" s="1"/>
      <c r="AK148" s="1"/>
    </row>
    <row r="149" spans="1:37" ht="16.5" x14ac:dyDescent="0.45">
      <c r="A149" s="9">
        <v>151</v>
      </c>
      <c r="B149" s="9" t="s">
        <v>134</v>
      </c>
      <c r="C149" s="224" t="s">
        <v>1800</v>
      </c>
      <c r="D149" s="9">
        <v>0</v>
      </c>
      <c r="E149" s="9">
        <v>10</v>
      </c>
      <c r="F149" s="9">
        <v>13</v>
      </c>
      <c r="G149" s="75" t="s">
        <v>49</v>
      </c>
      <c r="H149" s="73" t="s">
        <v>48</v>
      </c>
      <c r="I149" s="49" t="s">
        <v>94</v>
      </c>
      <c r="J149" s="608">
        <v>17.5</v>
      </c>
      <c r="K149" s="9">
        <v>1500</v>
      </c>
      <c r="L149" s="9">
        <v>133</v>
      </c>
      <c r="M149" s="7">
        <v>117.35442676484215</v>
      </c>
      <c r="N149" s="7">
        <v>122.9427328012632</v>
      </c>
      <c r="O149" s="7">
        <v>133.00168366682109</v>
      </c>
      <c r="P149" s="391">
        <v>1544.2098502729102</v>
      </c>
      <c r="Q149" s="391">
        <v>1579.9661828783012</v>
      </c>
      <c r="R149" s="7">
        <v>14.561190864807752</v>
      </c>
      <c r="S149" s="7">
        <v>136.7321946389753</v>
      </c>
      <c r="T149" s="594">
        <v>5.5768226438288435</v>
      </c>
      <c r="U149" s="250">
        <v>2.7884113219144218</v>
      </c>
      <c r="V149" s="250">
        <v>4</v>
      </c>
      <c r="W149" s="8">
        <v>100.16449061629162</v>
      </c>
      <c r="X149" s="8">
        <v>1.8211725566598476</v>
      </c>
      <c r="Y149" s="8">
        <v>9.3901794096688072</v>
      </c>
      <c r="Z149" s="8">
        <v>14.75</v>
      </c>
      <c r="AA149" s="8">
        <v>77.28037739714739</v>
      </c>
      <c r="AB149" s="8">
        <v>1.7173417199366088</v>
      </c>
      <c r="AC149" s="8">
        <v>8.8693881443824196</v>
      </c>
      <c r="AD149" s="8">
        <v>12.25</v>
      </c>
      <c r="AE149" s="637"/>
      <c r="AF149" s="637" t="s">
        <v>16</v>
      </c>
      <c r="AG149" s="637" t="s">
        <v>3925</v>
      </c>
      <c r="AH149" s="1"/>
      <c r="AI149" s="1"/>
      <c r="AJ149" s="1"/>
      <c r="AK149" s="1"/>
    </row>
    <row r="150" spans="1:37" ht="16.5" x14ac:dyDescent="0.45">
      <c r="A150" s="9">
        <v>153</v>
      </c>
      <c r="B150" s="9" t="s">
        <v>1185</v>
      </c>
      <c r="C150" s="77" t="s">
        <v>1803</v>
      </c>
      <c r="D150" s="9">
        <v>15</v>
      </c>
      <c r="E150" s="9">
        <v>15</v>
      </c>
      <c r="F150" s="9">
        <v>15</v>
      </c>
      <c r="G150" s="77" t="s">
        <v>64</v>
      </c>
      <c r="H150" s="77" t="s">
        <v>23</v>
      </c>
      <c r="I150" s="50" t="s">
        <v>281</v>
      </c>
      <c r="J150" s="608">
        <v>40</v>
      </c>
      <c r="K150" s="9">
        <v>1454</v>
      </c>
      <c r="L150" s="9">
        <v>134</v>
      </c>
      <c r="M150" s="7">
        <v>108.27110136965329</v>
      </c>
      <c r="N150" s="7">
        <v>134.35100169956979</v>
      </c>
      <c r="O150" s="7">
        <v>134.35100169956979</v>
      </c>
      <c r="P150" s="391">
        <v>1563.134138708635</v>
      </c>
      <c r="Q150" s="391">
        <v>1655.733652878434</v>
      </c>
      <c r="R150" s="7">
        <v>15.870779151046595</v>
      </c>
      <c r="S150" s="7">
        <v>125.51776175438671</v>
      </c>
      <c r="T150" s="594">
        <v>10.289660497516254</v>
      </c>
      <c r="U150" s="250">
        <v>5.1448302487581268</v>
      </c>
      <c r="V150" s="250">
        <v>2</v>
      </c>
      <c r="W150" s="8">
        <v>77.006313161496621</v>
      </c>
      <c r="X150" s="8">
        <v>1.5401262632299324</v>
      </c>
      <c r="Y150" s="8">
        <v>7.9087334377096079</v>
      </c>
      <c r="Z150" s="8">
        <v>26</v>
      </c>
      <c r="AA150" s="8">
        <v>32.669297150623592</v>
      </c>
      <c r="AB150" s="8">
        <v>0.72598438112496866</v>
      </c>
      <c r="AC150" s="8">
        <v>6.3160841594758059</v>
      </c>
      <c r="AD150" s="8">
        <v>23.5</v>
      </c>
      <c r="AE150" s="637"/>
      <c r="AF150" s="637" t="s">
        <v>12</v>
      </c>
      <c r="AG150" s="637" t="s">
        <v>3814</v>
      </c>
      <c r="AH150" s="1"/>
      <c r="AI150" s="1"/>
      <c r="AJ150" s="1"/>
      <c r="AK150" s="1"/>
    </row>
    <row r="151" spans="1:37" ht="16.5" x14ac:dyDescent="0.45">
      <c r="A151" s="9">
        <v>154</v>
      </c>
      <c r="B151" s="9" t="s">
        <v>274</v>
      </c>
      <c r="C151" s="77" t="s">
        <v>1803</v>
      </c>
      <c r="D151" s="9">
        <v>0</v>
      </c>
      <c r="E151" s="9">
        <v>10</v>
      </c>
      <c r="F151" s="9">
        <v>15</v>
      </c>
      <c r="G151" s="77" t="s">
        <v>24</v>
      </c>
      <c r="H151" s="77" t="s">
        <v>1551</v>
      </c>
      <c r="I151" s="78" t="s">
        <v>79</v>
      </c>
      <c r="J151" s="608">
        <v>24</v>
      </c>
      <c r="K151" s="9">
        <v>1499</v>
      </c>
      <c r="L151" s="9">
        <v>134</v>
      </c>
      <c r="M151" s="7">
        <v>109.9451890941172</v>
      </c>
      <c r="N151" s="7">
        <v>138.74035766638599</v>
      </c>
      <c r="O151" s="7">
        <v>134.15930812079776</v>
      </c>
      <c r="P151" s="391">
        <v>1611.8819552548975</v>
      </c>
      <c r="Q151" s="391">
        <v>1707.3768473453838</v>
      </c>
      <c r="R151" s="7">
        <v>16.326116662269332</v>
      </c>
      <c r="S151" s="7">
        <v>155.26666491866121</v>
      </c>
      <c r="T151" s="594">
        <v>5.2878623746705706</v>
      </c>
      <c r="U151" s="250">
        <v>2.6439311873352853</v>
      </c>
      <c r="V151" s="250">
        <v>4</v>
      </c>
      <c r="W151" s="8">
        <v>86.757247493411413</v>
      </c>
      <c r="X151" s="8">
        <v>1.9279388331869203</v>
      </c>
      <c r="Y151" s="8">
        <v>9.5103243551782342</v>
      </c>
      <c r="Z151" s="8">
        <v>12.25</v>
      </c>
      <c r="AA151" s="8">
        <v>86.757247493411413</v>
      </c>
      <c r="AB151" s="8">
        <v>1.3347268845140217</v>
      </c>
      <c r="AC151" s="8">
        <v>7.5200654659483952</v>
      </c>
      <c r="AD151" s="8">
        <v>17.25</v>
      </c>
      <c r="AE151" s="637"/>
      <c r="AF151" s="637" t="s">
        <v>12</v>
      </c>
      <c r="AG151" s="637" t="s">
        <v>3815</v>
      </c>
      <c r="AH151" s="1"/>
      <c r="AI151" s="1"/>
      <c r="AJ151" s="1"/>
      <c r="AK151" s="1"/>
    </row>
    <row r="152" spans="1:37" ht="16.5" x14ac:dyDescent="0.45">
      <c r="A152" s="9">
        <v>156</v>
      </c>
      <c r="B152" s="9" t="s">
        <v>1179</v>
      </c>
      <c r="C152" s="73" t="s">
        <v>1802</v>
      </c>
      <c r="D152" s="9">
        <v>0</v>
      </c>
      <c r="E152" s="9">
        <v>13</v>
      </c>
      <c r="F152" s="9">
        <v>15</v>
      </c>
      <c r="G152" s="73" t="s">
        <v>138</v>
      </c>
      <c r="H152" s="73" t="s">
        <v>76</v>
      </c>
      <c r="I152" s="78" t="s">
        <v>1476</v>
      </c>
      <c r="J152" s="608">
        <v>40</v>
      </c>
      <c r="K152" s="9">
        <v>1499</v>
      </c>
      <c r="L152" s="9">
        <v>131</v>
      </c>
      <c r="M152" s="7">
        <v>124.86740157960016</v>
      </c>
      <c r="N152" s="7">
        <v>109.85170138964823</v>
      </c>
      <c r="O152" s="7">
        <v>131.1898016595799</v>
      </c>
      <c r="P152" s="391">
        <v>1479.4624891336732</v>
      </c>
      <c r="Q152" s="391">
        <v>1464.0136308452452</v>
      </c>
      <c r="R152" s="7">
        <v>12.966212390381024</v>
      </c>
      <c r="S152" s="7">
        <v>101.53328837094364</v>
      </c>
      <c r="T152" s="594">
        <v>6.8437943939252879</v>
      </c>
      <c r="U152" s="250">
        <v>3.4218971969626439</v>
      </c>
      <c r="V152" s="250">
        <v>3</v>
      </c>
      <c r="W152" s="8">
        <v>88.656915908879313</v>
      </c>
      <c r="X152" s="8">
        <v>1.6119439256159875</v>
      </c>
      <c r="Y152" s="8">
        <v>7.8306050613721272</v>
      </c>
      <c r="Z152" s="8">
        <v>19.333333333333332</v>
      </c>
      <c r="AA152" s="8">
        <v>82.163811026740106</v>
      </c>
      <c r="AB152" s="8">
        <v>1.0270476378342512</v>
      </c>
      <c r="AC152" s="8">
        <v>6.2679904679184553</v>
      </c>
      <c r="AD152" s="8">
        <v>27.666666666666668</v>
      </c>
      <c r="AE152" s="637"/>
      <c r="AF152" s="637" t="s">
        <v>22</v>
      </c>
      <c r="AG152" s="637" t="s">
        <v>3785</v>
      </c>
      <c r="AH152" s="1"/>
      <c r="AI152" s="1"/>
      <c r="AJ152" s="1"/>
      <c r="AK152" s="1"/>
    </row>
    <row r="153" spans="1:37" ht="16.5" x14ac:dyDescent="0.45">
      <c r="A153" s="9">
        <v>157</v>
      </c>
      <c r="B153" s="9" t="s">
        <v>50</v>
      </c>
      <c r="C153" s="73" t="s">
        <v>1802</v>
      </c>
      <c r="D153" s="9">
        <v>0</v>
      </c>
      <c r="E153" s="9">
        <v>15</v>
      </c>
      <c r="F153" s="9">
        <v>13</v>
      </c>
      <c r="G153" s="75" t="s">
        <v>49</v>
      </c>
      <c r="H153" s="73" t="s">
        <v>48</v>
      </c>
      <c r="I153" s="77" t="s">
        <v>9</v>
      </c>
      <c r="J153" s="608">
        <v>19.5</v>
      </c>
      <c r="K153" s="9">
        <v>1500</v>
      </c>
      <c r="L153" s="9">
        <v>117</v>
      </c>
      <c r="M153" s="7">
        <v>131.54500391163339</v>
      </c>
      <c r="N153" s="7">
        <v>110.89892706451604</v>
      </c>
      <c r="O153" s="7">
        <v>117.38769407361006</v>
      </c>
      <c r="P153" s="391">
        <v>1431.362108100014</v>
      </c>
      <c r="Q153" s="391">
        <v>1378.0649155484264</v>
      </c>
      <c r="R153" s="7">
        <v>11.679887477103339</v>
      </c>
      <c r="S153" s="7">
        <v>139.78817014034124</v>
      </c>
      <c r="T153" s="594">
        <v>6.1302551525537021</v>
      </c>
      <c r="U153" s="250">
        <v>3.0651275762768511</v>
      </c>
      <c r="V153" s="250">
        <v>4</v>
      </c>
      <c r="W153" s="8">
        <v>134.38663396639626</v>
      </c>
      <c r="X153" s="8">
        <v>2.4433933448435683</v>
      </c>
      <c r="Y153" s="8">
        <v>11.968280551878166</v>
      </c>
      <c r="Z153" s="8">
        <v>14.75</v>
      </c>
      <c r="AA153" s="8">
        <v>129.25637881384256</v>
      </c>
      <c r="AB153" s="8">
        <v>1.615704735173032</v>
      </c>
      <c r="AC153" s="8">
        <v>9.0742347780656942</v>
      </c>
      <c r="AD153" s="8">
        <v>21</v>
      </c>
      <c r="AE153" s="637"/>
      <c r="AF153" s="637" t="s">
        <v>16</v>
      </c>
      <c r="AG153" s="637" t="s">
        <v>3766</v>
      </c>
      <c r="AH153" s="1"/>
      <c r="AI153" s="1"/>
      <c r="AJ153" s="1"/>
      <c r="AK153" s="1"/>
    </row>
    <row r="154" spans="1:37" ht="16.5" x14ac:dyDescent="0.45">
      <c r="A154" s="9">
        <v>158</v>
      </c>
      <c r="B154" s="9" t="s">
        <v>1176</v>
      </c>
      <c r="C154" s="244" t="s">
        <v>1805</v>
      </c>
      <c r="D154" s="9">
        <v>15</v>
      </c>
      <c r="E154" s="9">
        <v>15</v>
      </c>
      <c r="F154" s="9">
        <v>15</v>
      </c>
      <c r="G154" s="244" t="s">
        <v>121</v>
      </c>
      <c r="H154" s="74" t="s">
        <v>91</v>
      </c>
      <c r="I154" s="244" t="s">
        <v>237</v>
      </c>
      <c r="J154" s="608">
        <v>40</v>
      </c>
      <c r="K154" s="9">
        <v>1131</v>
      </c>
      <c r="L154" s="9">
        <v>120</v>
      </c>
      <c r="M154" s="7">
        <v>104.31960131966595</v>
      </c>
      <c r="N154" s="7">
        <v>97.997201239686191</v>
      </c>
      <c r="O154" s="7">
        <v>120.12560151961533</v>
      </c>
      <c r="P154" s="391">
        <v>1146.7712005208007</v>
      </c>
      <c r="Q154" s="391">
        <v>1158.8461061674172</v>
      </c>
      <c r="R154" s="7">
        <v>10.710103937865393</v>
      </c>
      <c r="S154" s="7">
        <v>66.992770247214366</v>
      </c>
      <c r="T154" s="594">
        <v>3.4410786708801835</v>
      </c>
      <c r="U154" s="250">
        <v>3.4410786708801835</v>
      </c>
      <c r="V154" s="250">
        <v>3</v>
      </c>
      <c r="W154" s="8">
        <v>48.465418600448011</v>
      </c>
      <c r="X154" s="8">
        <v>1.0770093022321781</v>
      </c>
      <c r="Y154" s="8">
        <v>6.2550999164781729</v>
      </c>
      <c r="Z154" s="8">
        <v>16</v>
      </c>
      <c r="AA154" s="8">
        <v>57.958502320537612</v>
      </c>
      <c r="AB154" s="8">
        <v>0.96597503867562684</v>
      </c>
      <c r="AC154" s="8">
        <v>6.0371464637210135</v>
      </c>
      <c r="AD154" s="8">
        <v>21</v>
      </c>
      <c r="AE154" s="637"/>
      <c r="AF154" s="637" t="s">
        <v>111</v>
      </c>
      <c r="AG154" s="637" t="s">
        <v>3816</v>
      </c>
      <c r="AH154" s="1"/>
      <c r="AI154" s="1"/>
      <c r="AJ154" s="1"/>
      <c r="AK154" s="1"/>
    </row>
    <row r="155" spans="1:37" ht="16.5" x14ac:dyDescent="0.45">
      <c r="A155" s="9">
        <v>159</v>
      </c>
      <c r="B155" s="9" t="s">
        <v>1174</v>
      </c>
      <c r="C155" s="244" t="s">
        <v>1805</v>
      </c>
      <c r="D155" s="9">
        <v>0</v>
      </c>
      <c r="E155" s="9">
        <v>13</v>
      </c>
      <c r="F155" s="9">
        <v>15</v>
      </c>
      <c r="G155" s="244" t="s">
        <v>121</v>
      </c>
      <c r="H155" s="74" t="s">
        <v>91</v>
      </c>
      <c r="I155" s="244" t="s">
        <v>237</v>
      </c>
      <c r="J155" s="608">
        <v>37.5</v>
      </c>
      <c r="K155" s="9">
        <v>1500</v>
      </c>
      <c r="L155" s="9">
        <v>138</v>
      </c>
      <c r="M155" s="7">
        <v>116.40974203935853</v>
      </c>
      <c r="N155" s="7">
        <v>120.29006677400382</v>
      </c>
      <c r="O155" s="7">
        <v>138.13956055337212</v>
      </c>
      <c r="P155" s="391">
        <v>1552.4755718017184</v>
      </c>
      <c r="Q155" s="391">
        <v>1595.26927082456</v>
      </c>
      <c r="R155" s="7">
        <v>14.81761706824207</v>
      </c>
      <c r="S155" s="7">
        <v>101.71020921355186</v>
      </c>
      <c r="T155" s="594">
        <v>3.7239879637209898</v>
      </c>
      <c r="U155" s="250">
        <v>3.7239879637209898</v>
      </c>
      <c r="V155" s="250">
        <v>3</v>
      </c>
      <c r="W155" s="8">
        <v>53.966432627908134</v>
      </c>
      <c r="X155" s="8">
        <v>1.1992540583979585</v>
      </c>
      <c r="Y155" s="8">
        <v>6.8641407552326861</v>
      </c>
      <c r="Z155" s="8">
        <v>16</v>
      </c>
      <c r="AA155" s="8">
        <v>64.559719153489766</v>
      </c>
      <c r="AB155" s="8">
        <v>1.0759953192248295</v>
      </c>
      <c r="AC155" s="8">
        <v>6.620927544186169</v>
      </c>
      <c r="AD155" s="8">
        <v>21</v>
      </c>
      <c r="AE155" s="637"/>
      <c r="AF155" s="637" t="s">
        <v>111</v>
      </c>
      <c r="AG155" s="637" t="s">
        <v>3816</v>
      </c>
      <c r="AH155" s="1"/>
      <c r="AI155" s="1"/>
      <c r="AJ155" s="1"/>
      <c r="AK155" s="1"/>
    </row>
    <row r="156" spans="1:37" ht="16.5" x14ac:dyDescent="0.45">
      <c r="A156" s="9">
        <v>160</v>
      </c>
      <c r="B156" s="9" t="s">
        <v>177</v>
      </c>
      <c r="C156" s="244" t="s">
        <v>1805</v>
      </c>
      <c r="D156" s="9">
        <v>0</v>
      </c>
      <c r="E156" s="9">
        <v>11</v>
      </c>
      <c r="F156" s="9">
        <v>13</v>
      </c>
      <c r="G156" s="244" t="s">
        <v>121</v>
      </c>
      <c r="H156" s="244" t="s">
        <v>1550</v>
      </c>
      <c r="I156" s="72" t="s">
        <v>189</v>
      </c>
      <c r="J156" s="608">
        <v>20</v>
      </c>
      <c r="K156" s="9">
        <v>1499</v>
      </c>
      <c r="L156" s="9">
        <v>126</v>
      </c>
      <c r="M156" s="7">
        <v>122.46700204897051</v>
      </c>
      <c r="N156" s="7">
        <v>118.88260198900065</v>
      </c>
      <c r="O156" s="7">
        <v>126.05140210894038</v>
      </c>
      <c r="P156" s="391">
        <v>1498.9600084986234</v>
      </c>
      <c r="Q156" s="391">
        <v>1498.7887371052391</v>
      </c>
      <c r="R156" s="7">
        <v>13.387649270786799</v>
      </c>
      <c r="S156" s="7">
        <v>120.45376834193047</v>
      </c>
      <c r="T156" s="594">
        <v>3.8657278479459101</v>
      </c>
      <c r="U156" s="250">
        <v>3.8657278479459101</v>
      </c>
      <c r="V156" s="250">
        <v>3</v>
      </c>
      <c r="W156" s="8">
        <v>77.419409278557609</v>
      </c>
      <c r="X156" s="8">
        <v>1.9354852319639402</v>
      </c>
      <c r="Y156" s="8">
        <v>8.9973800407792837</v>
      </c>
      <c r="Z156" s="8">
        <v>14.333333333333334</v>
      </c>
      <c r="AA156" s="8">
        <v>72.643196198647757</v>
      </c>
      <c r="AB156" s="8">
        <v>1.3207853854299592</v>
      </c>
      <c r="AC156" s="8">
        <v>7.423183107464971</v>
      </c>
      <c r="AD156" s="8">
        <v>19.333333333333332</v>
      </c>
      <c r="AE156" s="637"/>
      <c r="AF156" s="637" t="s">
        <v>111</v>
      </c>
      <c r="AG156" s="637" t="s">
        <v>3799</v>
      </c>
      <c r="AH156" s="1"/>
      <c r="AI156" s="1"/>
      <c r="AJ156" s="1"/>
      <c r="AK156" s="1"/>
    </row>
    <row r="157" spans="1:37" ht="16.5" x14ac:dyDescent="0.45">
      <c r="A157" s="9">
        <v>162</v>
      </c>
      <c r="B157" s="9" t="s">
        <v>1170</v>
      </c>
      <c r="C157" s="62" t="s">
        <v>1790</v>
      </c>
      <c r="D157" s="9">
        <v>0</v>
      </c>
      <c r="E157" s="9">
        <v>14</v>
      </c>
      <c r="F157" s="9">
        <v>15</v>
      </c>
      <c r="G157" s="62" t="s">
        <v>290</v>
      </c>
      <c r="H157" s="62" t="s">
        <v>112</v>
      </c>
      <c r="I157" s="69" t="s">
        <v>1476</v>
      </c>
      <c r="J157" s="608">
        <v>36</v>
      </c>
      <c r="K157" s="9">
        <v>1499</v>
      </c>
      <c r="L157" s="9">
        <v>163</v>
      </c>
      <c r="M157" s="7">
        <v>113.57478144523866</v>
      </c>
      <c r="N157" s="7">
        <v>106.66820689789306</v>
      </c>
      <c r="O157" s="7">
        <v>163.45559762051238</v>
      </c>
      <c r="P157" s="391">
        <v>1576.9253501025594</v>
      </c>
      <c r="Q157" s="391">
        <v>1641.5745024140294</v>
      </c>
      <c r="R157" s="7">
        <v>15.711048366604766</v>
      </c>
      <c r="S157" s="7">
        <v>129.03105623792436</v>
      </c>
      <c r="T157" s="594">
        <v>5.4294164763643078</v>
      </c>
      <c r="U157" s="250">
        <v>2.7147082381821539</v>
      </c>
      <c r="V157" s="250">
        <v>3.5</v>
      </c>
      <c r="W157" s="8">
        <v>133.88249429092923</v>
      </c>
      <c r="X157" s="8">
        <v>1.6735311786366154</v>
      </c>
      <c r="Y157" s="8">
        <v>8.2127591505727509</v>
      </c>
      <c r="Z157" s="8">
        <v>23.857142857142858</v>
      </c>
      <c r="AA157" s="8">
        <v>74.823607939405136</v>
      </c>
      <c r="AB157" s="8">
        <v>0.93529509924256415</v>
      </c>
      <c r="AC157" s="8">
        <v>5.7372369681735362</v>
      </c>
      <c r="AD157" s="8">
        <v>23.857142857142858</v>
      </c>
      <c r="AE157" s="637"/>
      <c r="AF157" s="637" t="s">
        <v>68</v>
      </c>
      <c r="AG157" s="637" t="s">
        <v>3755</v>
      </c>
      <c r="AH157" s="1"/>
      <c r="AI157" s="1"/>
      <c r="AJ157" s="1"/>
      <c r="AK157" s="1"/>
    </row>
    <row r="158" spans="1:37" ht="16.5" x14ac:dyDescent="0.45">
      <c r="A158" s="9">
        <v>164</v>
      </c>
      <c r="B158" s="9" t="s">
        <v>130</v>
      </c>
      <c r="C158" s="62" t="s">
        <v>1811</v>
      </c>
      <c r="D158" s="9">
        <v>1</v>
      </c>
      <c r="E158" s="9">
        <v>14</v>
      </c>
      <c r="F158" s="9">
        <v>15</v>
      </c>
      <c r="G158" s="243" t="s">
        <v>1491</v>
      </c>
      <c r="H158" s="243" t="s">
        <v>228</v>
      </c>
      <c r="I158" s="55" t="s">
        <v>82</v>
      </c>
      <c r="J158" s="608">
        <v>28.5</v>
      </c>
      <c r="K158" s="9">
        <v>1499</v>
      </c>
      <c r="L158" s="9">
        <v>171</v>
      </c>
      <c r="M158" s="7">
        <v>104.12268932657084</v>
      </c>
      <c r="N158" s="7">
        <v>121.23874784600713</v>
      </c>
      <c r="O158" s="7">
        <v>171.16058519436302</v>
      </c>
      <c r="P158" s="391">
        <v>1671.3229923884064</v>
      </c>
      <c r="Q158" s="391">
        <v>1822.4445139249933</v>
      </c>
      <c r="R158" s="7">
        <v>18.490108303423138</v>
      </c>
      <c r="S158" s="7">
        <v>131.44050456119965</v>
      </c>
      <c r="T158" s="594">
        <v>5.0607848837362628</v>
      </c>
      <c r="U158" s="250">
        <v>2.5303924418681314</v>
      </c>
      <c r="V158" s="250">
        <v>3.5</v>
      </c>
      <c r="W158" s="8">
        <v>65.972558139780205</v>
      </c>
      <c r="X158" s="8">
        <v>1.4660568475506712</v>
      </c>
      <c r="Y158" s="8">
        <v>7.1086930592432287</v>
      </c>
      <c r="Z158" s="8">
        <v>13.857142857142858</v>
      </c>
      <c r="AA158" s="8">
        <v>61.911773256043944</v>
      </c>
      <c r="AB158" s="8">
        <v>1.1256686046553444</v>
      </c>
      <c r="AC158" s="8">
        <v>6.0831246273316415</v>
      </c>
      <c r="AD158" s="8">
        <v>16.714285714285715</v>
      </c>
      <c r="AE158" s="637"/>
      <c r="AF158" s="637" t="s">
        <v>72</v>
      </c>
      <c r="AG158" s="637" t="s">
        <v>3817</v>
      </c>
      <c r="AH158" s="1"/>
      <c r="AI158" s="1"/>
      <c r="AJ158" s="1"/>
      <c r="AK158" s="1"/>
    </row>
    <row r="159" spans="1:37" ht="16.5" x14ac:dyDescent="0.45">
      <c r="A159" s="9">
        <v>166</v>
      </c>
      <c r="B159" s="9" t="s">
        <v>1161</v>
      </c>
      <c r="C159" s="243" t="s">
        <v>1809</v>
      </c>
      <c r="D159" s="9">
        <v>15</v>
      </c>
      <c r="E159" s="9">
        <v>15</v>
      </c>
      <c r="F159" s="9">
        <v>15</v>
      </c>
      <c r="G159" s="245" t="s">
        <v>38</v>
      </c>
      <c r="H159" s="245" t="s">
        <v>126</v>
      </c>
      <c r="I159" s="243" t="s">
        <v>203</v>
      </c>
      <c r="J159" s="608">
        <v>40</v>
      </c>
      <c r="K159" s="9">
        <v>1346</v>
      </c>
      <c r="L159" s="9">
        <v>127</v>
      </c>
      <c r="M159" s="7">
        <v>96.416601219691259</v>
      </c>
      <c r="N159" s="7">
        <v>153.31820193950904</v>
      </c>
      <c r="O159" s="7">
        <v>127.23830160959255</v>
      </c>
      <c r="P159" s="391">
        <v>1523.7332080971057</v>
      </c>
      <c r="Q159" s="391">
        <v>1682.0154935832902</v>
      </c>
      <c r="R159" s="7">
        <v>16.882948360281677</v>
      </c>
      <c r="S159" s="7">
        <v>107.57446761624001</v>
      </c>
      <c r="T159" s="594">
        <v>3.2561484685407756</v>
      </c>
      <c r="U159" s="250">
        <v>3.2561484685407756</v>
      </c>
      <c r="V159" s="250">
        <v>3</v>
      </c>
      <c r="W159" s="8">
        <v>68.684454056223259</v>
      </c>
      <c r="X159" s="8">
        <v>1.1447409009370544</v>
      </c>
      <c r="Y159" s="8">
        <v>6.3717820679542267</v>
      </c>
      <c r="Z159" s="8">
        <v>21</v>
      </c>
      <c r="AA159" s="8">
        <v>42.362721923247548</v>
      </c>
      <c r="AB159" s="8">
        <v>0.94139382051661213</v>
      </c>
      <c r="AC159" s="8">
        <v>5.7003093094599491</v>
      </c>
      <c r="AD159" s="8">
        <v>16</v>
      </c>
      <c r="AE159" s="637"/>
      <c r="AF159" s="637" t="s">
        <v>29</v>
      </c>
      <c r="AG159" s="637" t="s">
        <v>3818</v>
      </c>
      <c r="AH159" s="1"/>
      <c r="AI159" s="1"/>
      <c r="AJ159" s="1"/>
      <c r="AK159" s="1"/>
    </row>
    <row r="160" spans="1:37" ht="16.5" x14ac:dyDescent="0.45">
      <c r="A160" s="9">
        <v>168</v>
      </c>
      <c r="B160" s="9" t="s">
        <v>152</v>
      </c>
      <c r="C160" s="61" t="s">
        <v>1810</v>
      </c>
      <c r="D160" s="9">
        <v>0</v>
      </c>
      <c r="E160" s="9">
        <v>14</v>
      </c>
      <c r="F160" s="9">
        <v>15</v>
      </c>
      <c r="G160" s="245" t="s">
        <v>10</v>
      </c>
      <c r="H160" s="245" t="s">
        <v>97</v>
      </c>
      <c r="I160" s="52" t="s">
        <v>1497</v>
      </c>
      <c r="J160" s="608">
        <v>35</v>
      </c>
      <c r="K160" s="9">
        <v>1500</v>
      </c>
      <c r="L160" s="9">
        <v>142</v>
      </c>
      <c r="M160" s="7">
        <v>122.61177987908724</v>
      </c>
      <c r="N160" s="7">
        <v>105.09581132493192</v>
      </c>
      <c r="O160" s="7">
        <v>142.41243998378457</v>
      </c>
      <c r="P160" s="391">
        <v>1498.9150526623719</v>
      </c>
      <c r="Q160" s="391">
        <v>1498.0266736565404</v>
      </c>
      <c r="R160" s="7">
        <v>13.504354152105583</v>
      </c>
      <c r="S160" s="7">
        <v>110.00000776260887</v>
      </c>
      <c r="T160" s="594">
        <v>6.7382312983412831</v>
      </c>
      <c r="U160" s="250">
        <v>2.2460770994470942</v>
      </c>
      <c r="V160" s="250">
        <v>3.6666666666666998</v>
      </c>
      <c r="W160" s="8">
        <v>96.637188305688042</v>
      </c>
      <c r="X160" s="8">
        <v>1.7570397873761463</v>
      </c>
      <c r="Y160" s="8">
        <v>8.145521549837154</v>
      </c>
      <c r="Z160" s="8">
        <v>16</v>
      </c>
      <c r="AA160" s="8">
        <v>39.254875322275218</v>
      </c>
      <c r="AB160" s="8">
        <v>1.1215678663507205</v>
      </c>
      <c r="AC160" s="8">
        <v>5.7555321033359688</v>
      </c>
      <c r="AD160" s="8">
        <v>10.545454545454545</v>
      </c>
      <c r="AE160" s="637"/>
      <c r="AF160" s="637" t="s">
        <v>29</v>
      </c>
      <c r="AG160" s="637" t="s">
        <v>3819</v>
      </c>
      <c r="AH160" s="1"/>
      <c r="AI160" s="1"/>
      <c r="AJ160" s="1"/>
      <c r="AK160" s="1"/>
    </row>
    <row r="161" spans="1:37" ht="16.5" x14ac:dyDescent="0.45">
      <c r="A161" s="9">
        <v>169</v>
      </c>
      <c r="B161" s="9" t="s">
        <v>256</v>
      </c>
      <c r="C161" s="61" t="s">
        <v>1818</v>
      </c>
      <c r="D161" s="9">
        <v>0</v>
      </c>
      <c r="E161" s="9">
        <v>15</v>
      </c>
      <c r="F161" s="9">
        <v>12</v>
      </c>
      <c r="G161" s="243" t="s">
        <v>158</v>
      </c>
      <c r="H161" s="61" t="s">
        <v>124</v>
      </c>
      <c r="I161" s="62" t="s">
        <v>52</v>
      </c>
      <c r="J161" s="608">
        <v>21.5</v>
      </c>
      <c r="K161" s="9">
        <v>1498</v>
      </c>
      <c r="L161" s="9">
        <v>130</v>
      </c>
      <c r="M161" s="7">
        <v>120.16440331689346</v>
      </c>
      <c r="N161" s="7">
        <v>119.54499917608473</v>
      </c>
      <c r="O161" s="7">
        <v>130.07486956983314</v>
      </c>
      <c r="P161" s="391">
        <v>1517.0518735444823</v>
      </c>
      <c r="Q161" s="391">
        <v>1532.1108342272257</v>
      </c>
      <c r="R161" s="7">
        <v>13.881398161153067</v>
      </c>
      <c r="S161" s="7">
        <v>100.89073036158989</v>
      </c>
      <c r="T161" s="594">
        <v>9.4355411128459217</v>
      </c>
      <c r="U161" s="250">
        <v>3.1451803709486406</v>
      </c>
      <c r="V161" s="250">
        <v>3</v>
      </c>
      <c r="W161" s="8">
        <v>75.98258766974152</v>
      </c>
      <c r="X161" s="8">
        <v>1.5196517533948304</v>
      </c>
      <c r="Y161" s="8">
        <v>7.2680524822010684</v>
      </c>
      <c r="Z161" s="8">
        <v>17.666666666666664</v>
      </c>
      <c r="AA161" s="8">
        <v>102.53892080277497</v>
      </c>
      <c r="AB161" s="8">
        <v>1.4648417257539281</v>
      </c>
      <c r="AC161" s="8">
        <v>7.2298546352702706</v>
      </c>
      <c r="AD161" s="8">
        <v>24.333333333333332</v>
      </c>
      <c r="AE161" s="637"/>
      <c r="AF161" s="637" t="s">
        <v>72</v>
      </c>
      <c r="AG161" s="637" t="s">
        <v>3753</v>
      </c>
      <c r="AH161" s="1"/>
      <c r="AI161" s="1"/>
      <c r="AJ161" s="1"/>
      <c r="AK161" s="1"/>
    </row>
    <row r="162" spans="1:37" ht="16.5" x14ac:dyDescent="0.45">
      <c r="A162" s="9">
        <v>170</v>
      </c>
      <c r="B162" s="9" t="s">
        <v>1155</v>
      </c>
      <c r="C162" s="244" t="s">
        <v>1842</v>
      </c>
      <c r="D162" s="9">
        <v>15</v>
      </c>
      <c r="E162" s="9">
        <v>15</v>
      </c>
      <c r="F162" s="9">
        <v>14</v>
      </c>
      <c r="G162" s="246" t="s">
        <v>6</v>
      </c>
      <c r="H162" s="246" t="s">
        <v>182</v>
      </c>
      <c r="I162" s="71" t="s">
        <v>237</v>
      </c>
      <c r="J162" s="608">
        <v>40</v>
      </c>
      <c r="K162" s="9">
        <v>1116</v>
      </c>
      <c r="L162" s="9">
        <v>154</v>
      </c>
      <c r="M162" s="7">
        <v>95.626301209693779</v>
      </c>
      <c r="N162" s="7">
        <v>88.513601119716554</v>
      </c>
      <c r="O162" s="7">
        <v>154.10850194950652</v>
      </c>
      <c r="P162" s="391">
        <v>1193.8304295537296</v>
      </c>
      <c r="Q162" s="391">
        <v>1259.2159909676855</v>
      </c>
      <c r="R162" s="7">
        <v>12.522668121385447</v>
      </c>
      <c r="S162" s="7">
        <v>81.092982573867005</v>
      </c>
      <c r="T162" s="594">
        <v>3.9835405977424458</v>
      </c>
      <c r="U162" s="250">
        <v>1.9917702988712229</v>
      </c>
      <c r="V162" s="250">
        <v>4</v>
      </c>
      <c r="W162" s="8">
        <v>68.12966344920504</v>
      </c>
      <c r="X162" s="8">
        <v>1.2387211536219098</v>
      </c>
      <c r="Y162" s="8">
        <v>6.4756952582158886</v>
      </c>
      <c r="Z162" s="8">
        <v>14.75</v>
      </c>
      <c r="AA162" s="8">
        <v>53.211960460492804</v>
      </c>
      <c r="AB162" s="8">
        <v>0.88686600767488011</v>
      </c>
      <c r="AC162" s="8">
        <v>5.1930321839725719</v>
      </c>
      <c r="AD162" s="8">
        <v>16</v>
      </c>
      <c r="AE162" s="637"/>
      <c r="AF162" s="637" t="s">
        <v>8</v>
      </c>
      <c r="AG162" s="637" t="s">
        <v>5793</v>
      </c>
      <c r="AH162" s="1"/>
      <c r="AI162" s="1"/>
      <c r="AJ162" s="1"/>
      <c r="AK162" s="1"/>
    </row>
    <row r="163" spans="1:37" ht="16.5" x14ac:dyDescent="0.45">
      <c r="A163" s="9">
        <v>171</v>
      </c>
      <c r="B163" s="9" t="s">
        <v>1152</v>
      </c>
      <c r="C163" s="244" t="s">
        <v>1842</v>
      </c>
      <c r="D163" s="9">
        <v>0</v>
      </c>
      <c r="E163" s="9">
        <v>13</v>
      </c>
      <c r="F163" s="9">
        <v>14</v>
      </c>
      <c r="G163" s="246" t="s">
        <v>6</v>
      </c>
      <c r="H163" s="244" t="s">
        <v>197</v>
      </c>
      <c r="I163" s="49" t="s">
        <v>222</v>
      </c>
      <c r="J163" s="608">
        <v>28</v>
      </c>
      <c r="K163" s="9">
        <v>1500</v>
      </c>
      <c r="L163" s="9">
        <v>199</v>
      </c>
      <c r="M163" s="7">
        <v>103.20509259900521</v>
      </c>
      <c r="N163" s="7">
        <v>106.0326293825396</v>
      </c>
      <c r="O163" s="7">
        <v>199.34134323917445</v>
      </c>
      <c r="P163" s="391">
        <v>1681.997552675944</v>
      </c>
      <c r="Q163" s="391">
        <v>1842.93484017171</v>
      </c>
      <c r="R163" s="7">
        <v>19.077640827743995</v>
      </c>
      <c r="S163" s="7">
        <v>140.26891297308234</v>
      </c>
      <c r="T163" s="594">
        <v>4.2199988890889628</v>
      </c>
      <c r="U163" s="250">
        <v>2.1099994445444814</v>
      </c>
      <c r="V163" s="250">
        <v>4</v>
      </c>
      <c r="W163" s="8">
        <v>105.64996389539129</v>
      </c>
      <c r="X163" s="8">
        <v>1.408666185271884</v>
      </c>
      <c r="Y163" s="8">
        <v>7.3525292901569781</v>
      </c>
      <c r="Z163" s="8">
        <v>19.75</v>
      </c>
      <c r="AA163" s="8">
        <v>81.499972227224063</v>
      </c>
      <c r="AB163" s="8">
        <v>1.3583328704537343</v>
      </c>
      <c r="AC163" s="8">
        <v>7.071872743461955</v>
      </c>
      <c r="AD163" s="8">
        <v>16</v>
      </c>
      <c r="AE163" s="637"/>
      <c r="AF163" s="637" t="s">
        <v>8</v>
      </c>
      <c r="AG163" s="637" t="s">
        <v>3820</v>
      </c>
      <c r="AH163" s="1"/>
      <c r="AI163" s="1"/>
      <c r="AJ163" s="1"/>
      <c r="AK163" s="1"/>
    </row>
    <row r="164" spans="1:37" ht="16.5" x14ac:dyDescent="0.45">
      <c r="A164" s="9">
        <v>176</v>
      </c>
      <c r="B164" s="9" t="s">
        <v>1140</v>
      </c>
      <c r="C164" s="243" t="s">
        <v>1843</v>
      </c>
      <c r="D164" s="9">
        <v>0</v>
      </c>
      <c r="E164" s="9">
        <v>14</v>
      </c>
      <c r="F164" s="9">
        <v>14</v>
      </c>
      <c r="G164" s="224" t="s">
        <v>34</v>
      </c>
      <c r="H164" s="63" t="s">
        <v>63</v>
      </c>
      <c r="I164" s="14" t="s">
        <v>203</v>
      </c>
      <c r="J164" s="608">
        <v>38.5</v>
      </c>
      <c r="K164" s="9">
        <v>1500</v>
      </c>
      <c r="L164" s="9">
        <v>125</v>
      </c>
      <c r="M164" s="7">
        <v>108.66882060844165</v>
      </c>
      <c r="N164" s="7">
        <v>152.44906488234619</v>
      </c>
      <c r="O164" s="7">
        <v>125.08641221115585</v>
      </c>
      <c r="P164" s="391">
        <v>1625.3986809593455</v>
      </c>
      <c r="Q164" s="391">
        <v>1732.6462466277303</v>
      </c>
      <c r="R164" s="7">
        <v>16.535336520264103</v>
      </c>
      <c r="S164" s="7">
        <v>105.82111705379648</v>
      </c>
      <c r="T164" s="594">
        <v>6.6507786716389656</v>
      </c>
      <c r="U164" s="250">
        <v>2.2169262238796552</v>
      </c>
      <c r="V164" s="250">
        <v>3.3333333333333002</v>
      </c>
      <c r="W164" s="8">
        <v>94.237848082042944</v>
      </c>
      <c r="X164" s="8">
        <v>1.3462549726006134</v>
      </c>
      <c r="Y164" s="8">
        <v>6.3996953992507137</v>
      </c>
      <c r="Z164" s="8">
        <v>22</v>
      </c>
      <c r="AA164" s="8">
        <v>47.618924041021472</v>
      </c>
      <c r="AB164" s="8">
        <v>1.0581983120226994</v>
      </c>
      <c r="AC164" s="8">
        <v>5.348098487130815</v>
      </c>
      <c r="AD164" s="8">
        <v>14.5</v>
      </c>
      <c r="AE164" s="637"/>
      <c r="AF164" s="637" t="s">
        <v>18</v>
      </c>
      <c r="AG164" s="637" t="s">
        <v>3821</v>
      </c>
      <c r="AH164" s="1"/>
      <c r="AI164" s="1"/>
      <c r="AJ164" s="1"/>
      <c r="AK164" s="1"/>
    </row>
    <row r="165" spans="1:37" ht="16.5" x14ac:dyDescent="0.45">
      <c r="A165" s="9">
        <v>177</v>
      </c>
      <c r="B165" s="9" t="s">
        <v>1137</v>
      </c>
      <c r="C165" s="243" t="s">
        <v>1844</v>
      </c>
      <c r="D165" s="9">
        <v>15</v>
      </c>
      <c r="E165" s="9">
        <v>15</v>
      </c>
      <c r="F165" s="9">
        <v>15</v>
      </c>
      <c r="G165" s="62" t="s">
        <v>290</v>
      </c>
      <c r="H165" s="224" t="s">
        <v>58</v>
      </c>
      <c r="I165" s="243" t="s">
        <v>146</v>
      </c>
      <c r="J165" s="608">
        <v>40</v>
      </c>
      <c r="K165" s="9">
        <v>1102</v>
      </c>
      <c r="L165" s="9">
        <v>106</v>
      </c>
      <c r="M165" s="7">
        <v>117.75470148962293</v>
      </c>
      <c r="N165" s="7">
        <v>82.191201039736811</v>
      </c>
      <c r="O165" s="7">
        <v>106.69050134965836</v>
      </c>
      <c r="P165" s="391">
        <v>1021.6125647995086</v>
      </c>
      <c r="Q165" s="391">
        <v>961.06368780680077</v>
      </c>
      <c r="R165" s="7">
        <v>8.0505804351778298</v>
      </c>
      <c r="S165" s="7">
        <v>55.961885246839344</v>
      </c>
      <c r="T165" s="594">
        <v>4.827027798412745</v>
      </c>
      <c r="U165" s="250">
        <v>2.4135138992063725</v>
      </c>
      <c r="V165" s="250">
        <v>3.5</v>
      </c>
      <c r="W165" s="8">
        <v>65.294067013334129</v>
      </c>
      <c r="X165" s="8">
        <v>1.4509792669629806</v>
      </c>
      <c r="Y165" s="8">
        <v>6.9512857734217768</v>
      </c>
      <c r="Z165" s="8">
        <v>13.857142857142858</v>
      </c>
      <c r="AA165" s="8">
        <v>56.109200297143531</v>
      </c>
      <c r="AB165" s="8">
        <v>1.4027300074285882</v>
      </c>
      <c r="AC165" s="8">
        <v>6.7338564829484424</v>
      </c>
      <c r="AD165" s="8">
        <v>12.428571428571429</v>
      </c>
      <c r="AE165" s="637"/>
      <c r="AF165" s="637" t="s">
        <v>68</v>
      </c>
      <c r="AG165" s="637" t="s">
        <v>3822</v>
      </c>
      <c r="AH165" s="1"/>
      <c r="AI165" s="1"/>
      <c r="AJ165" s="1"/>
      <c r="AK165" s="1"/>
    </row>
    <row r="166" spans="1:37" ht="16.5" x14ac:dyDescent="0.45">
      <c r="A166" s="9">
        <v>178</v>
      </c>
      <c r="B166" s="9" t="s">
        <v>231</v>
      </c>
      <c r="C166" s="243" t="s">
        <v>1844</v>
      </c>
      <c r="D166" s="9">
        <v>0</v>
      </c>
      <c r="E166" s="9">
        <v>13</v>
      </c>
      <c r="F166" s="9">
        <v>15</v>
      </c>
      <c r="G166" s="243" t="s">
        <v>158</v>
      </c>
      <c r="H166" s="224" t="s">
        <v>294</v>
      </c>
      <c r="I166" s="14" t="s">
        <v>203</v>
      </c>
      <c r="J166" s="608">
        <v>26</v>
      </c>
      <c r="K166" s="9">
        <v>1498</v>
      </c>
      <c r="L166" s="9">
        <v>121</v>
      </c>
      <c r="M166" s="7">
        <v>130.78366387040927</v>
      </c>
      <c r="N166" s="7">
        <v>108.30522164268267</v>
      </c>
      <c r="O166" s="7">
        <v>121.24735504652526</v>
      </c>
      <c r="P166" s="391">
        <v>1434.1132417385684</v>
      </c>
      <c r="Q166" s="391">
        <v>1384.4546524039447</v>
      </c>
      <c r="R166" s="7">
        <v>11.824298544169116</v>
      </c>
      <c r="S166" s="7">
        <v>102.73735631420757</v>
      </c>
      <c r="T166" s="594">
        <v>10.181013203702731</v>
      </c>
      <c r="U166" s="250">
        <v>3.3936710679009106</v>
      </c>
      <c r="V166" s="250">
        <v>3</v>
      </c>
      <c r="W166" s="8">
        <v>123.41350938270308</v>
      </c>
      <c r="X166" s="8">
        <v>1.8986693751185089</v>
      </c>
      <c r="Y166" s="8">
        <v>8.6886639347304175</v>
      </c>
      <c r="Z166" s="8">
        <v>22.666666666666668</v>
      </c>
      <c r="AA166" s="8">
        <v>57.106191800405576</v>
      </c>
      <c r="AB166" s="8">
        <v>1.2690264844534573</v>
      </c>
      <c r="AC166" s="8">
        <v>6.7507036136824521</v>
      </c>
      <c r="AD166" s="8">
        <v>16</v>
      </c>
      <c r="AE166" s="637"/>
      <c r="AF166" s="637" t="s">
        <v>72</v>
      </c>
      <c r="AG166" s="637" t="s">
        <v>3822</v>
      </c>
      <c r="AH166" s="1"/>
      <c r="AI166" s="1"/>
      <c r="AJ166" s="1"/>
      <c r="AK166" s="1"/>
    </row>
    <row r="167" spans="1:37" ht="16.5" x14ac:dyDescent="0.45">
      <c r="A167" s="9">
        <v>180</v>
      </c>
      <c r="B167" s="9" t="s">
        <v>1131</v>
      </c>
      <c r="C167" s="246" t="s">
        <v>1804</v>
      </c>
      <c r="D167" s="9">
        <v>12</v>
      </c>
      <c r="E167" s="9">
        <v>15</v>
      </c>
      <c r="F167" s="9">
        <v>15</v>
      </c>
      <c r="G167" s="246" t="s">
        <v>74</v>
      </c>
      <c r="H167" s="246" t="s">
        <v>182</v>
      </c>
      <c r="I167" s="62" t="s">
        <v>52</v>
      </c>
      <c r="J167" s="608">
        <v>40</v>
      </c>
      <c r="K167" s="9">
        <v>1493</v>
      </c>
      <c r="L167" s="9">
        <v>147</v>
      </c>
      <c r="M167" s="7">
        <v>124.07710156960268</v>
      </c>
      <c r="N167" s="7">
        <v>97.997201239686191</v>
      </c>
      <c r="O167" s="7">
        <v>147.78610186952676</v>
      </c>
      <c r="P167" s="391">
        <v>1478.0618385391417</v>
      </c>
      <c r="Q167" s="391">
        <v>1466.0691974552412</v>
      </c>
      <c r="R167" s="7">
        <v>13.119877323885106</v>
      </c>
      <c r="S167" s="7">
        <v>96.182771941012419</v>
      </c>
      <c r="T167" s="594">
        <v>5.8390069612145048</v>
      </c>
      <c r="U167" s="250">
        <v>1.9463356537381682</v>
      </c>
      <c r="V167" s="250">
        <v>3.6666666666666998</v>
      </c>
      <c r="W167" s="8">
        <v>88.102125301861079</v>
      </c>
      <c r="X167" s="8">
        <v>1.6018568236702015</v>
      </c>
      <c r="Y167" s="8">
        <v>7.3310725067458504</v>
      </c>
      <c r="Z167" s="8">
        <v>16</v>
      </c>
      <c r="AA167" s="8">
        <v>105.84515082631427</v>
      </c>
      <c r="AB167" s="8">
        <v>1.512073583233061</v>
      </c>
      <c r="AC167" s="8">
        <v>7.1177698930971598</v>
      </c>
      <c r="AD167" s="8">
        <v>20.09090909090909</v>
      </c>
      <c r="AE167" s="637"/>
      <c r="AF167" s="637" t="s">
        <v>8</v>
      </c>
      <c r="AG167" s="637" t="s">
        <v>3787</v>
      </c>
      <c r="AH167" s="1"/>
      <c r="AI167" s="1"/>
      <c r="AJ167" s="1"/>
      <c r="AK167" s="1"/>
    </row>
    <row r="168" spans="1:37" ht="16.5" x14ac:dyDescent="0.45">
      <c r="A168" s="9">
        <v>181</v>
      </c>
      <c r="B168" s="9" t="s">
        <v>188</v>
      </c>
      <c r="C168" s="246" t="s">
        <v>1804</v>
      </c>
      <c r="D168" s="9">
        <v>0</v>
      </c>
      <c r="E168" s="9">
        <v>10</v>
      </c>
      <c r="F168" s="9">
        <v>14</v>
      </c>
      <c r="G168" s="246" t="s">
        <v>1470</v>
      </c>
      <c r="H168" s="246" t="s">
        <v>1469</v>
      </c>
      <c r="I168" s="56" t="s">
        <v>187</v>
      </c>
      <c r="J168" s="608">
        <v>20</v>
      </c>
      <c r="K168" s="9">
        <v>1497</v>
      </c>
      <c r="L168" s="9">
        <v>132</v>
      </c>
      <c r="M168" s="7">
        <v>126.05140210894038</v>
      </c>
      <c r="N168" s="7">
        <v>106.93460178910108</v>
      </c>
      <c r="O168" s="7">
        <v>132.02540220889017</v>
      </c>
      <c r="P168" s="391">
        <v>1468.5282013227611</v>
      </c>
      <c r="Q168" s="391">
        <v>1445.5718314089895</v>
      </c>
      <c r="R168" s="7">
        <v>12.751762762991735</v>
      </c>
      <c r="S168" s="7">
        <v>129.01881168900954</v>
      </c>
      <c r="T168" s="594">
        <v>12.79841123739682</v>
      </c>
      <c r="U168" s="250">
        <v>3.199602809349205</v>
      </c>
      <c r="V168" s="250">
        <v>4</v>
      </c>
      <c r="W168" s="8">
        <v>148.48014046746025</v>
      </c>
      <c r="X168" s="8">
        <v>1.8560017558432531</v>
      </c>
      <c r="Y168" s="8">
        <v>10.117723650211635</v>
      </c>
      <c r="Z168" s="8">
        <v>21</v>
      </c>
      <c r="AA168" s="8">
        <v>123.90011705621687</v>
      </c>
      <c r="AB168" s="8">
        <v>1.6520015607495582</v>
      </c>
      <c r="AC168" s="8">
        <v>9.3110212522285813</v>
      </c>
      <c r="AD168" s="8">
        <v>19.75</v>
      </c>
      <c r="AE168" s="637"/>
      <c r="AF168" s="637" t="s">
        <v>8</v>
      </c>
      <c r="AG168" s="637" t="s">
        <v>3759</v>
      </c>
      <c r="AH168" s="1"/>
      <c r="AI168" s="1"/>
      <c r="AJ168" s="1"/>
      <c r="AK168" s="1"/>
    </row>
    <row r="169" spans="1:37" ht="16.5" x14ac:dyDescent="0.45">
      <c r="A169" s="9">
        <v>182</v>
      </c>
      <c r="B169" s="9" t="s">
        <v>105</v>
      </c>
      <c r="C169" s="77" t="s">
        <v>1803</v>
      </c>
      <c r="D169" s="9">
        <v>0</v>
      </c>
      <c r="E169" s="9">
        <v>8</v>
      </c>
      <c r="F169" s="9">
        <v>15</v>
      </c>
      <c r="G169" s="77" t="s">
        <v>3536</v>
      </c>
      <c r="H169" s="77" t="s">
        <v>169</v>
      </c>
      <c r="I169" s="62" t="s">
        <v>52</v>
      </c>
      <c r="J169" s="608">
        <v>25.5</v>
      </c>
      <c r="K169" s="9">
        <v>1499</v>
      </c>
      <c r="L169" s="9">
        <v>132</v>
      </c>
      <c r="M169" s="7">
        <v>114.00434073265313</v>
      </c>
      <c r="N169" s="7">
        <v>130.86888817831189</v>
      </c>
      <c r="O169" s="7">
        <v>132.21805197396458</v>
      </c>
      <c r="P169" s="391">
        <v>1572.8924809291143</v>
      </c>
      <c r="Q169" s="391">
        <v>1634.0686145512586</v>
      </c>
      <c r="R169" s="7">
        <v>15.275593324850007</v>
      </c>
      <c r="S169" s="7">
        <v>131.11361963666673</v>
      </c>
      <c r="T169" s="594">
        <v>5.446169288573472</v>
      </c>
      <c r="U169" s="250">
        <v>1.8153897628578239</v>
      </c>
      <c r="V169" s="250">
        <v>4.3333333333333002</v>
      </c>
      <c r="W169" s="8">
        <v>63.246370040028616</v>
      </c>
      <c r="X169" s="8">
        <v>1.8070391440008176</v>
      </c>
      <c r="Y169" s="8">
        <v>8.5832096239020643</v>
      </c>
      <c r="Z169" s="8">
        <v>9.0769230769230766</v>
      </c>
      <c r="AA169" s="8">
        <v>97.333667919091894</v>
      </c>
      <c r="AB169" s="8">
        <v>1.3904809702727414</v>
      </c>
      <c r="AC169" s="8">
        <v>7.3837198795889591</v>
      </c>
      <c r="AD169" s="8">
        <v>17.153846153846153</v>
      </c>
      <c r="AE169" s="637"/>
      <c r="AF169" s="637" t="s">
        <v>12</v>
      </c>
      <c r="AG169" s="637" t="s">
        <v>3823</v>
      </c>
      <c r="AH169" s="1"/>
      <c r="AI169" s="1"/>
      <c r="AJ169" s="1"/>
      <c r="AK169" s="1"/>
    </row>
    <row r="170" spans="1:37" ht="16.5" x14ac:dyDescent="0.45">
      <c r="A170" s="9">
        <v>184</v>
      </c>
      <c r="B170" s="9" t="s">
        <v>1126</v>
      </c>
      <c r="C170" s="244" t="s">
        <v>1845</v>
      </c>
      <c r="D170" s="9">
        <v>8</v>
      </c>
      <c r="E170" s="9">
        <v>15</v>
      </c>
      <c r="F170" s="9">
        <v>15</v>
      </c>
      <c r="G170" s="244" t="s">
        <v>214</v>
      </c>
      <c r="H170" s="244" t="s">
        <v>197</v>
      </c>
      <c r="I170" s="63" t="s">
        <v>84</v>
      </c>
      <c r="J170" s="608">
        <v>40</v>
      </c>
      <c r="K170" s="9">
        <v>1500</v>
      </c>
      <c r="L170" s="9">
        <v>189</v>
      </c>
      <c r="M170" s="7">
        <v>94.836001199696312</v>
      </c>
      <c r="N170" s="7">
        <v>131.98010166957738</v>
      </c>
      <c r="O170" s="7">
        <v>189.67200239939262</v>
      </c>
      <c r="P170" s="391">
        <v>1779.6036212392733</v>
      </c>
      <c r="Q170" s="391">
        <v>2039.8519292109145</v>
      </c>
      <c r="R170" s="7">
        <v>22.035934358527527</v>
      </c>
      <c r="S170" s="7">
        <v>148.24144884777905</v>
      </c>
      <c r="T170" s="594">
        <v>6.9177664748610503</v>
      </c>
      <c r="U170" s="250">
        <v>2.3059221582870166</v>
      </c>
      <c r="V170" s="250">
        <v>3.6666666666666998</v>
      </c>
      <c r="W170" s="8">
        <v>97.163705216492062</v>
      </c>
      <c r="X170" s="8">
        <v>1.2955160695532275</v>
      </c>
      <c r="Y170" s="8">
        <v>6.7272595042203038</v>
      </c>
      <c r="Z170" s="8">
        <v>21.454545454545453</v>
      </c>
      <c r="AA170" s="8">
        <v>67.574872842186807</v>
      </c>
      <c r="AB170" s="8">
        <v>1.1262478807031135</v>
      </c>
      <c r="AC170" s="8">
        <v>6.0648669620718216</v>
      </c>
      <c r="AD170" s="8">
        <v>17.363636363636363</v>
      </c>
      <c r="AE170" s="637"/>
      <c r="AF170" s="637" t="s">
        <v>111</v>
      </c>
      <c r="AG170" s="637" t="s">
        <v>3824</v>
      </c>
      <c r="AH170" s="1"/>
      <c r="AI170" s="1"/>
      <c r="AJ170" s="1"/>
      <c r="AK170" s="1"/>
    </row>
    <row r="171" spans="1:37" ht="16.5" x14ac:dyDescent="0.45">
      <c r="A171" s="9">
        <v>185</v>
      </c>
      <c r="B171" s="9" t="s">
        <v>42</v>
      </c>
      <c r="C171" s="54" t="s">
        <v>1806</v>
      </c>
      <c r="D171" s="9">
        <v>0</v>
      </c>
      <c r="E171" s="9">
        <v>11</v>
      </c>
      <c r="F171" s="9">
        <v>14</v>
      </c>
      <c r="G171" s="56" t="s">
        <v>45</v>
      </c>
      <c r="H171" s="54" t="s">
        <v>87</v>
      </c>
      <c r="I171" s="69" t="s">
        <v>79</v>
      </c>
      <c r="J171" s="608">
        <v>27</v>
      </c>
      <c r="K171" s="9">
        <v>1500</v>
      </c>
      <c r="L171" s="9">
        <v>129</v>
      </c>
      <c r="M171" s="7">
        <v>115.92199529378873</v>
      </c>
      <c r="N171" s="7">
        <v>129.80486898166762</v>
      </c>
      <c r="O171" s="7">
        <v>129.11072529727366</v>
      </c>
      <c r="P171" s="391">
        <v>1556.9670958754571</v>
      </c>
      <c r="Q171" s="391">
        <v>1603.5000666212925</v>
      </c>
      <c r="R171" s="7">
        <v>14.820991268808939</v>
      </c>
      <c r="S171" s="7">
        <v>130.02835676238695</v>
      </c>
      <c r="T171" s="594">
        <v>7.0279437552770139</v>
      </c>
      <c r="U171" s="250">
        <v>3.5139718776385069</v>
      </c>
      <c r="V171" s="250">
        <v>3.5</v>
      </c>
      <c r="W171" s="8">
        <v>91.419156329155214</v>
      </c>
      <c r="X171" s="8">
        <v>1.662166478711913</v>
      </c>
      <c r="Y171" s="8">
        <v>8.7732564174728402</v>
      </c>
      <c r="Z171" s="8">
        <v>16.714285714285715</v>
      </c>
      <c r="AA171" s="8">
        <v>91.419156329155214</v>
      </c>
      <c r="AB171" s="8">
        <v>1.4064485589100801</v>
      </c>
      <c r="AC171" s="8">
        <v>8.0054776525335214</v>
      </c>
      <c r="AD171" s="8">
        <v>19.571428571428573</v>
      </c>
      <c r="AE171" s="637"/>
      <c r="AF171" s="637" t="s">
        <v>47</v>
      </c>
      <c r="AG171" s="637" t="s">
        <v>3783</v>
      </c>
      <c r="AH171" s="1"/>
      <c r="AI171" s="1"/>
      <c r="AJ171" s="1"/>
      <c r="AK171" s="1"/>
    </row>
    <row r="172" spans="1:37" ht="16.5" x14ac:dyDescent="0.45">
      <c r="A172" s="9">
        <v>186</v>
      </c>
      <c r="B172" s="9" t="s">
        <v>236</v>
      </c>
      <c r="C172" s="244" t="s">
        <v>1805</v>
      </c>
      <c r="D172" s="9">
        <v>0</v>
      </c>
      <c r="E172" s="9">
        <v>12</v>
      </c>
      <c r="F172" s="9">
        <v>14</v>
      </c>
      <c r="G172" s="78" t="s">
        <v>144</v>
      </c>
      <c r="H172" s="244" t="s">
        <v>197</v>
      </c>
      <c r="I172" s="13" t="s">
        <v>52</v>
      </c>
      <c r="J172" s="608">
        <v>23.5</v>
      </c>
      <c r="K172" s="9">
        <v>1499</v>
      </c>
      <c r="L172" s="9">
        <v>143</v>
      </c>
      <c r="M172" s="7">
        <v>112.67908885481187</v>
      </c>
      <c r="N172" s="7">
        <v>123.68796535212107</v>
      </c>
      <c r="O172" s="7">
        <v>143.11539446501965</v>
      </c>
      <c r="P172" s="391">
        <v>1584.5456273724255</v>
      </c>
      <c r="Q172" s="391">
        <v>1656.3357228773032</v>
      </c>
      <c r="R172" s="7">
        <v>15.740472080085651</v>
      </c>
      <c r="S172" s="7">
        <v>126.42891040057529</v>
      </c>
      <c r="T172" s="594">
        <v>3.1972422326688315</v>
      </c>
      <c r="U172" s="250">
        <v>1.5986211163344157</v>
      </c>
      <c r="V172" s="250">
        <v>4.5</v>
      </c>
      <c r="W172" s="8">
        <v>115.25659609877924</v>
      </c>
      <c r="X172" s="8">
        <v>1.5367546146503899</v>
      </c>
      <c r="Y172" s="8">
        <v>8.0320913983595936</v>
      </c>
      <c r="Z172" s="8">
        <v>17.666666666666668</v>
      </c>
      <c r="AA172" s="8">
        <v>96.213830082316036</v>
      </c>
      <c r="AB172" s="8">
        <v>1.374483286890229</v>
      </c>
      <c r="AC172" s="8">
        <v>7.3136337384406875</v>
      </c>
      <c r="AD172" s="8">
        <v>16.555555555555557</v>
      </c>
      <c r="AE172" s="637"/>
      <c r="AF172" s="637" t="s">
        <v>3</v>
      </c>
      <c r="AG172" s="637" t="s">
        <v>3751</v>
      </c>
      <c r="AH172" s="1"/>
      <c r="AI172" s="1"/>
      <c r="AJ172" s="1"/>
      <c r="AK172" s="1"/>
    </row>
    <row r="173" spans="1:37" ht="16.5" x14ac:dyDescent="0.45">
      <c r="A173" s="9">
        <v>189</v>
      </c>
      <c r="B173" s="9" t="s">
        <v>1118</v>
      </c>
      <c r="C173" s="243" t="s">
        <v>1846</v>
      </c>
      <c r="D173" s="9">
        <v>4</v>
      </c>
      <c r="E173" s="9">
        <v>15</v>
      </c>
      <c r="F173" s="9">
        <v>14</v>
      </c>
      <c r="G173" s="77" t="s">
        <v>3536</v>
      </c>
      <c r="H173" s="77" t="s">
        <v>9</v>
      </c>
      <c r="I173" s="63" t="s">
        <v>63</v>
      </c>
      <c r="J173" s="608">
        <v>40</v>
      </c>
      <c r="K173" s="9">
        <v>1497</v>
      </c>
      <c r="L173" s="9">
        <v>154</v>
      </c>
      <c r="M173" s="7">
        <v>96.416601219691259</v>
      </c>
      <c r="N173" s="7">
        <v>156.47940197949893</v>
      </c>
      <c r="O173" s="7">
        <v>154.10850194950652</v>
      </c>
      <c r="P173" s="391">
        <v>1755.0536479964012</v>
      </c>
      <c r="Q173" s="391">
        <v>1992.9102848346022</v>
      </c>
      <c r="R173" s="7">
        <v>20.837230532247752</v>
      </c>
      <c r="S173" s="7">
        <v>153.21675736535897</v>
      </c>
      <c r="T173" s="594">
        <v>4.7602474475679593</v>
      </c>
      <c r="U173" s="250">
        <v>1.5867491491893198</v>
      </c>
      <c r="V173" s="250">
        <v>4.3333333333333002</v>
      </c>
      <c r="W173" s="8">
        <v>113.80742342703877</v>
      </c>
      <c r="X173" s="8">
        <v>1.4225927928379847</v>
      </c>
      <c r="Y173" s="8">
        <v>7.353028855165773</v>
      </c>
      <c r="Z173" s="8">
        <v>19.461538461538463</v>
      </c>
      <c r="AA173" s="8">
        <v>69.937869872079247</v>
      </c>
      <c r="AB173" s="8">
        <v>0.99911242674398926</v>
      </c>
      <c r="AC173" s="8">
        <v>5.5713436307927688</v>
      </c>
      <c r="AD173" s="8">
        <v>17.153846153846153</v>
      </c>
      <c r="AE173" s="637"/>
      <c r="AF173" s="637" t="s">
        <v>12</v>
      </c>
      <c r="AG173" s="637" t="s">
        <v>5290</v>
      </c>
      <c r="AH173" s="1"/>
      <c r="AI173" s="1"/>
      <c r="AJ173" s="1"/>
      <c r="AK173" s="1"/>
    </row>
    <row r="174" spans="1:37" ht="16.5" x14ac:dyDescent="0.45">
      <c r="A174" s="9">
        <v>190</v>
      </c>
      <c r="B174" s="9" t="s">
        <v>1116</v>
      </c>
      <c r="C174" s="62" t="s">
        <v>1790</v>
      </c>
      <c r="D174" s="9">
        <v>15</v>
      </c>
      <c r="E174" s="9">
        <v>15</v>
      </c>
      <c r="F174" s="9">
        <v>15</v>
      </c>
      <c r="G174" s="62" t="s">
        <v>1475</v>
      </c>
      <c r="H174" s="62" t="s">
        <v>120</v>
      </c>
      <c r="I174" s="243" t="s">
        <v>203</v>
      </c>
      <c r="J174" s="608">
        <v>40</v>
      </c>
      <c r="K174" s="9">
        <v>1348</v>
      </c>
      <c r="L174" s="9">
        <v>127</v>
      </c>
      <c r="M174" s="7">
        <v>119.33530150961786</v>
      </c>
      <c r="N174" s="7">
        <v>100.3681012696786</v>
      </c>
      <c r="O174" s="7">
        <v>127.23830160959255</v>
      </c>
      <c r="P174" s="391">
        <v>1324.3059726105034</v>
      </c>
      <c r="Q174" s="391">
        <v>1305.2041060680669</v>
      </c>
      <c r="R174" s="7">
        <v>11.584077043437672</v>
      </c>
      <c r="S174" s="7">
        <v>75.901559400980886</v>
      </c>
      <c r="T174" s="594">
        <v>4.7232614071000771</v>
      </c>
      <c r="U174" s="250">
        <v>4.7232614071000771</v>
      </c>
      <c r="V174" s="250">
        <v>2</v>
      </c>
      <c r="W174" s="8">
        <v>56.848921106501159</v>
      </c>
      <c r="X174" s="8">
        <v>1.0336167473909301</v>
      </c>
      <c r="Y174" s="8">
        <v>6.5522319228685362</v>
      </c>
      <c r="Z174" s="8">
        <v>28.5</v>
      </c>
      <c r="AA174" s="8">
        <v>43.66237028968839</v>
      </c>
      <c r="AB174" s="8">
        <v>0.97027489532640865</v>
      </c>
      <c r="AC174" s="8">
        <v>6.3802447638059627</v>
      </c>
      <c r="AD174" s="8">
        <v>23.5</v>
      </c>
      <c r="AE174" s="637"/>
      <c r="AF174" s="637" t="s">
        <v>68</v>
      </c>
      <c r="AG174" s="637" t="s">
        <v>3825</v>
      </c>
      <c r="AH174" s="1"/>
      <c r="AI174" s="1"/>
      <c r="AJ174" s="1"/>
      <c r="AK174" s="1"/>
    </row>
    <row r="175" spans="1:37" ht="16.5" x14ac:dyDescent="0.45">
      <c r="A175" s="9">
        <v>192</v>
      </c>
      <c r="B175" s="9" t="s">
        <v>1112</v>
      </c>
      <c r="C175" s="77" t="s">
        <v>1803</v>
      </c>
      <c r="D175" s="9">
        <v>0</v>
      </c>
      <c r="E175" s="9">
        <v>15</v>
      </c>
      <c r="F175" s="9">
        <v>14</v>
      </c>
      <c r="G175" s="77" t="s">
        <v>3536</v>
      </c>
      <c r="H175" s="77" t="s">
        <v>9</v>
      </c>
      <c r="I175" s="61" t="s">
        <v>124</v>
      </c>
      <c r="J175" s="608">
        <v>26.5</v>
      </c>
      <c r="K175" s="9">
        <v>1496</v>
      </c>
      <c r="L175" s="9">
        <v>134</v>
      </c>
      <c r="M175" s="7">
        <v>127.22171013080757</v>
      </c>
      <c r="N175" s="7">
        <v>103.15273794389803</v>
      </c>
      <c r="O175" s="7">
        <v>134.09855932706745</v>
      </c>
      <c r="P175" s="391">
        <v>1457.6191565539343</v>
      </c>
      <c r="Q175" s="391">
        <v>1427.4088633455274</v>
      </c>
      <c r="R175" s="7">
        <v>12.529966530514374</v>
      </c>
      <c r="S175" s="7">
        <v>120.09819126281249</v>
      </c>
      <c r="T175" s="594">
        <v>5.9616466951014955</v>
      </c>
      <c r="U175" s="250">
        <v>1.9872155650338319</v>
      </c>
      <c r="V175" s="250">
        <v>4.3333333333333002</v>
      </c>
      <c r="W175" s="8">
        <v>149.84940085304487</v>
      </c>
      <c r="X175" s="8">
        <v>1.8731175106630609</v>
      </c>
      <c r="Y175" s="8">
        <v>9.5848772596747143</v>
      </c>
      <c r="Z175" s="8">
        <v>19.461538461538463</v>
      </c>
      <c r="AA175" s="8">
        <v>67.155289268019942</v>
      </c>
      <c r="AB175" s="8">
        <v>1.3431057853603989</v>
      </c>
      <c r="AC175" s="8">
        <v>7.1846692959468346</v>
      </c>
      <c r="AD175" s="8">
        <v>12.538461538461538</v>
      </c>
      <c r="AE175" s="637"/>
      <c r="AF175" s="637" t="s">
        <v>12</v>
      </c>
      <c r="AG175" s="637" t="s">
        <v>3748</v>
      </c>
      <c r="AH175" s="1"/>
      <c r="AI175" s="1"/>
      <c r="AJ175" s="1"/>
      <c r="AK175" s="1"/>
    </row>
    <row r="176" spans="1:37" ht="16.5" x14ac:dyDescent="0.45">
      <c r="A176" s="9">
        <v>193</v>
      </c>
      <c r="B176" s="9" t="s">
        <v>1110</v>
      </c>
      <c r="C176" s="243" t="s">
        <v>1809</v>
      </c>
      <c r="D176" s="9">
        <v>15</v>
      </c>
      <c r="E176" s="9">
        <v>15</v>
      </c>
      <c r="F176" s="9">
        <v>15</v>
      </c>
      <c r="G176" s="243" t="s">
        <v>1491</v>
      </c>
      <c r="H176" s="243" t="s">
        <v>203</v>
      </c>
      <c r="I176" s="67" t="s">
        <v>1495</v>
      </c>
      <c r="J176" s="608">
        <v>40</v>
      </c>
      <c r="K176" s="9">
        <v>1470</v>
      </c>
      <c r="L176" s="9">
        <v>140</v>
      </c>
      <c r="M176" s="7">
        <v>133.56070168957231</v>
      </c>
      <c r="N176" s="7">
        <v>86.142701089724156</v>
      </c>
      <c r="O176" s="7">
        <v>140.67340177954952</v>
      </c>
      <c r="P176" s="391">
        <v>1378.4979082606278</v>
      </c>
      <c r="Q176" s="391">
        <v>1309.2297245754853</v>
      </c>
      <c r="R176" s="7">
        <v>11.103493252278579</v>
      </c>
      <c r="S176" s="7">
        <v>78.695358085795633</v>
      </c>
      <c r="T176" s="594">
        <v>6.2088673658933207</v>
      </c>
      <c r="U176" s="250">
        <v>3.1044336829466603</v>
      </c>
      <c r="V176" s="250">
        <v>3.5</v>
      </c>
      <c r="W176" s="8">
        <v>58.297541024826522</v>
      </c>
      <c r="X176" s="8">
        <v>1.2955009116628116</v>
      </c>
      <c r="Y176" s="8">
        <v>7.0874414292678871</v>
      </c>
      <c r="Z176" s="8">
        <v>13.857142857142858</v>
      </c>
      <c r="AA176" s="8">
        <v>47.879806293039884</v>
      </c>
      <c r="AB176" s="8">
        <v>1.0639956954008862</v>
      </c>
      <c r="AC176" s="8">
        <v>6.3356461393451404</v>
      </c>
      <c r="AD176" s="8">
        <v>13.857142857142858</v>
      </c>
      <c r="AE176" s="637"/>
      <c r="AF176" s="637" t="s">
        <v>72</v>
      </c>
      <c r="AG176" s="637" t="s">
        <v>3826</v>
      </c>
      <c r="AH176" s="1"/>
      <c r="AI176" s="1"/>
      <c r="AJ176" s="1"/>
      <c r="AK176" s="1"/>
    </row>
    <row r="177" spans="1:37" ht="16.5" x14ac:dyDescent="0.45">
      <c r="A177" s="9">
        <v>195</v>
      </c>
      <c r="B177" s="9" t="s">
        <v>1106</v>
      </c>
      <c r="C177" s="78" t="s">
        <v>1847</v>
      </c>
      <c r="D177" s="9">
        <v>0</v>
      </c>
      <c r="E177" s="9">
        <v>14</v>
      </c>
      <c r="F177" s="9">
        <v>15</v>
      </c>
      <c r="G177" s="78" t="s">
        <v>144</v>
      </c>
      <c r="H177" s="78" t="s">
        <v>79</v>
      </c>
      <c r="I177" s="50" t="s">
        <v>87</v>
      </c>
      <c r="J177" s="608">
        <v>29</v>
      </c>
      <c r="K177" s="9">
        <v>1498</v>
      </c>
      <c r="L177" s="9">
        <v>166</v>
      </c>
      <c r="M177" s="7">
        <v>109.34866458553752</v>
      </c>
      <c r="N177" s="7">
        <v>112.94566013111441</v>
      </c>
      <c r="O177" s="7">
        <v>166.18119420565242</v>
      </c>
      <c r="P177" s="391">
        <v>1615.0151654173819</v>
      </c>
      <c r="Q177" s="391">
        <v>1715.0884898589579</v>
      </c>
      <c r="R177" s="7">
        <v>16.846266851479704</v>
      </c>
      <c r="S177" s="7">
        <v>140.76600833473583</v>
      </c>
      <c r="T177" s="594">
        <v>3.5587587513015779</v>
      </c>
      <c r="U177" s="250">
        <v>1.779379375650789</v>
      </c>
      <c r="V177" s="250">
        <v>4.5</v>
      </c>
      <c r="W177" s="8">
        <v>103.35035005206312</v>
      </c>
      <c r="X177" s="8">
        <v>1.5900053854163556</v>
      </c>
      <c r="Y177" s="8">
        <v>8.3559170453465512</v>
      </c>
      <c r="Z177" s="8">
        <v>15.444444444444445</v>
      </c>
      <c r="AA177" s="8">
        <v>72.076631980599387</v>
      </c>
      <c r="AB177" s="8">
        <v>1.3104842178290799</v>
      </c>
      <c r="AC177" s="8">
        <v>7.0959783121595068</v>
      </c>
      <c r="AD177" s="8">
        <v>13.222222222222221</v>
      </c>
      <c r="AE177" s="637"/>
      <c r="AF177" s="637" t="s">
        <v>3</v>
      </c>
      <c r="AG177" s="637" t="s">
        <v>3772</v>
      </c>
      <c r="AH177" s="1"/>
      <c r="AI177" s="1"/>
      <c r="AJ177" s="1"/>
      <c r="AK177" s="1"/>
    </row>
    <row r="178" spans="1:37" ht="16.5" x14ac:dyDescent="0.45">
      <c r="A178" s="9">
        <v>196</v>
      </c>
      <c r="B178" s="9" t="s">
        <v>1104</v>
      </c>
      <c r="C178" s="224" t="s">
        <v>1800</v>
      </c>
      <c r="D178" s="9">
        <v>0</v>
      </c>
      <c r="E178" s="9">
        <v>15</v>
      </c>
      <c r="F178" s="9">
        <v>15</v>
      </c>
      <c r="G178" s="224" t="s">
        <v>101</v>
      </c>
      <c r="H178" s="224" t="s">
        <v>294</v>
      </c>
      <c r="I178" s="13" t="s">
        <v>1553</v>
      </c>
      <c r="J178" s="608">
        <v>17.5</v>
      </c>
      <c r="K178" s="9">
        <v>1498</v>
      </c>
      <c r="L178" s="9">
        <v>99</v>
      </c>
      <c r="M178" s="7">
        <v>145.85478755058952</v>
      </c>
      <c r="N178" s="7">
        <v>106.17781469200004</v>
      </c>
      <c r="O178" s="7">
        <v>99.471847448294767</v>
      </c>
      <c r="P178" s="391">
        <v>1333.8380546077306</v>
      </c>
      <c r="Q178" s="391">
        <v>1214.941729220744</v>
      </c>
      <c r="R178" s="7">
        <v>9.5026346712936149</v>
      </c>
      <c r="S178" s="7">
        <v>101.25948150522632</v>
      </c>
      <c r="T178" s="594">
        <v>19.202677486313572</v>
      </c>
      <c r="U178" s="250">
        <v>4.800669371578393</v>
      </c>
      <c r="V178" s="250">
        <v>3</v>
      </c>
      <c r="W178" s="8">
        <v>137.52008114735179</v>
      </c>
      <c r="X178" s="8">
        <v>2.1156935561131043</v>
      </c>
      <c r="Y178" s="8">
        <v>10.65593753815663</v>
      </c>
      <c r="Z178" s="8">
        <v>22.666666666666668</v>
      </c>
      <c r="AA178" s="8">
        <v>86.325050717094868</v>
      </c>
      <c r="AB178" s="8">
        <v>1.5695463766744522</v>
      </c>
      <c r="AC178" s="8">
        <v>9.0174477170361413</v>
      </c>
      <c r="AD178" s="8">
        <v>19.333333333333332</v>
      </c>
      <c r="AE178" s="637"/>
      <c r="AF178" s="637" t="s">
        <v>18</v>
      </c>
      <c r="AG178" s="637" t="s">
        <v>3827</v>
      </c>
      <c r="AH178" s="1"/>
      <c r="AI178" s="1"/>
      <c r="AJ178" s="1"/>
      <c r="AK178" s="1"/>
    </row>
    <row r="179" spans="1:37" ht="16.5" x14ac:dyDescent="0.45">
      <c r="A179" s="9">
        <v>197</v>
      </c>
      <c r="B179" s="9" t="s">
        <v>1102</v>
      </c>
      <c r="C179" s="74" t="s">
        <v>1792</v>
      </c>
      <c r="D179" s="9">
        <v>0</v>
      </c>
      <c r="E179" s="9">
        <v>15</v>
      </c>
      <c r="F179" s="9">
        <v>14</v>
      </c>
      <c r="G179" s="74" t="s">
        <v>20</v>
      </c>
      <c r="H179" s="74" t="s">
        <v>160</v>
      </c>
      <c r="I179" s="62" t="s">
        <v>1553</v>
      </c>
      <c r="J179" s="608">
        <v>27.5</v>
      </c>
      <c r="K179" s="9">
        <v>1497</v>
      </c>
      <c r="L179" s="9">
        <v>161</v>
      </c>
      <c r="M179" s="7">
        <v>88.26840591679229</v>
      </c>
      <c r="N179" s="7">
        <v>178.63844054588915</v>
      </c>
      <c r="O179" s="7">
        <v>161.12486794335101</v>
      </c>
      <c r="P179" s="391">
        <v>1861.9235764239652</v>
      </c>
      <c r="Q179" s="391">
        <v>2216.3181754527041</v>
      </c>
      <c r="R179" s="7">
        <v>24.401706187834435</v>
      </c>
      <c r="S179" s="7">
        <v>142.39169533839873</v>
      </c>
      <c r="T179" s="594">
        <v>4.4424678307548993</v>
      </c>
      <c r="U179" s="250">
        <v>1.4808226102516331</v>
      </c>
      <c r="V179" s="250">
        <v>4.3333333333333002</v>
      </c>
      <c r="W179" s="8">
        <v>56.079485292078388</v>
      </c>
      <c r="X179" s="8">
        <v>1.1215897058415678</v>
      </c>
      <c r="Y179" s="8">
        <v>5.8353171799678769</v>
      </c>
      <c r="Z179" s="8">
        <v>12.538461538461538</v>
      </c>
      <c r="AA179" s="8">
        <v>52.637017461323488</v>
      </c>
      <c r="AB179" s="8">
        <v>0.95703668111497253</v>
      </c>
      <c r="AC179" s="8">
        <v>5.216949200498453</v>
      </c>
      <c r="AD179" s="8">
        <v>13.692307692307693</v>
      </c>
      <c r="AE179" s="637"/>
      <c r="AF179" s="637" t="s">
        <v>78</v>
      </c>
      <c r="AG179" s="637" t="s">
        <v>3828</v>
      </c>
      <c r="AH179" s="1"/>
      <c r="AI179" s="1"/>
      <c r="AJ179" s="1"/>
      <c r="AK179" s="1"/>
    </row>
    <row r="180" spans="1:37" ht="16.5" x14ac:dyDescent="0.45">
      <c r="A180" s="9">
        <v>198</v>
      </c>
      <c r="B180" s="9" t="s">
        <v>1101</v>
      </c>
      <c r="C180" s="243" t="s">
        <v>1848</v>
      </c>
      <c r="D180" s="9">
        <v>7</v>
      </c>
      <c r="E180" s="9">
        <v>15</v>
      </c>
      <c r="F180" s="9">
        <v>15</v>
      </c>
      <c r="G180" s="74" t="s">
        <v>14</v>
      </c>
      <c r="H180" s="74" t="s">
        <v>160</v>
      </c>
      <c r="I180" s="14" t="s">
        <v>146</v>
      </c>
      <c r="J180" s="608">
        <v>40</v>
      </c>
      <c r="K180" s="9">
        <v>1496</v>
      </c>
      <c r="L180" s="9">
        <v>134</v>
      </c>
      <c r="M180" s="7">
        <v>143.83460181953942</v>
      </c>
      <c r="N180" s="7">
        <v>80.610601019741864</v>
      </c>
      <c r="O180" s="7">
        <v>134.35100169956979</v>
      </c>
      <c r="P180" s="391">
        <v>1343.7886304503425</v>
      </c>
      <c r="Q180" s="391">
        <v>1232.684129465455</v>
      </c>
      <c r="R180" s="7">
        <v>9.9960342110766227</v>
      </c>
      <c r="S180" s="7">
        <v>87.80381763596759</v>
      </c>
      <c r="T180" s="594">
        <v>7.7314593651544445</v>
      </c>
      <c r="U180" s="250">
        <v>3.8657296825772223</v>
      </c>
      <c r="V180" s="250">
        <v>3</v>
      </c>
      <c r="W180" s="8">
        <v>90.752791535392603</v>
      </c>
      <c r="X180" s="8">
        <v>1.8150558307078521</v>
      </c>
      <c r="Y180" s="8">
        <v>8.7838652591516766</v>
      </c>
      <c r="Z180" s="8">
        <v>17.666666666666668</v>
      </c>
      <c r="AA180" s="8">
        <v>68.314593651544442</v>
      </c>
      <c r="AB180" s="8">
        <v>1.707864841288611</v>
      </c>
      <c r="AC180" s="8">
        <v>8.3621620525051679</v>
      </c>
      <c r="AD180" s="8">
        <v>14.333333333333334</v>
      </c>
      <c r="AE180" s="637"/>
      <c r="AF180" s="637" t="s">
        <v>78</v>
      </c>
      <c r="AG180" s="637" t="s">
        <v>3829</v>
      </c>
      <c r="AH180" s="1"/>
      <c r="AI180" s="1"/>
      <c r="AJ180" s="1"/>
      <c r="AK180" s="1"/>
    </row>
    <row r="181" spans="1:37" ht="16.5" x14ac:dyDescent="0.45">
      <c r="A181" s="9">
        <v>199</v>
      </c>
      <c r="B181" s="9" t="s">
        <v>1098</v>
      </c>
      <c r="C181" s="244" t="s">
        <v>1825</v>
      </c>
      <c r="D181" s="9">
        <v>0</v>
      </c>
      <c r="E181" s="9">
        <v>13</v>
      </c>
      <c r="F181" s="9">
        <v>15</v>
      </c>
      <c r="G181" s="224" t="s">
        <v>101</v>
      </c>
      <c r="H181" s="224" t="s">
        <v>82</v>
      </c>
      <c r="I181" s="68" t="s">
        <v>19</v>
      </c>
      <c r="J181" s="608">
        <v>22.5</v>
      </c>
      <c r="K181" s="9">
        <v>1500</v>
      </c>
      <c r="L181" s="9">
        <v>146</v>
      </c>
      <c r="M181" s="7">
        <v>112.15590739388787</v>
      </c>
      <c r="N181" s="7">
        <v>122.29429450293989</v>
      </c>
      <c r="O181" s="7">
        <v>146.37296388693841</v>
      </c>
      <c r="P181" s="391">
        <v>1591.4493121367261</v>
      </c>
      <c r="Q181" s="391">
        <v>1668.1016489385536</v>
      </c>
      <c r="R181" s="7">
        <v>15.909344888309466</v>
      </c>
      <c r="S181" s="7">
        <v>122.17550632254286</v>
      </c>
      <c r="T181" s="594">
        <v>14.997057242757206</v>
      </c>
      <c r="U181" s="250">
        <v>3.7492643106893015</v>
      </c>
      <c r="V181" s="250">
        <v>3</v>
      </c>
      <c r="W181" s="8">
        <v>79.733446990509293</v>
      </c>
      <c r="X181" s="8">
        <v>1.449699036191078</v>
      </c>
      <c r="Y181" s="8">
        <v>7.6794806561972324</v>
      </c>
      <c r="Z181" s="8">
        <v>19.333333333333332</v>
      </c>
      <c r="AA181" s="8">
        <v>103.06187572843797</v>
      </c>
      <c r="AB181" s="8">
        <v>1.2882734466054746</v>
      </c>
      <c r="AC181" s="8">
        <v>7.3388767715717833</v>
      </c>
      <c r="AD181" s="8">
        <v>27.666666666666668</v>
      </c>
      <c r="AE181" s="637"/>
      <c r="AF181" s="637" t="s">
        <v>18</v>
      </c>
      <c r="AG181" s="637" t="s">
        <v>3830</v>
      </c>
      <c r="AH181" s="1"/>
      <c r="AI181" s="1"/>
      <c r="AJ181" s="1"/>
      <c r="AK181" s="1"/>
    </row>
    <row r="182" spans="1:37" ht="16.5" x14ac:dyDescent="0.45">
      <c r="A182" s="9">
        <v>200</v>
      </c>
      <c r="B182" s="9" t="s">
        <v>1096</v>
      </c>
      <c r="C182" s="75" t="s">
        <v>1789</v>
      </c>
      <c r="D182" s="9">
        <v>1</v>
      </c>
      <c r="E182" s="9">
        <v>15</v>
      </c>
      <c r="F182" s="9">
        <v>15</v>
      </c>
      <c r="G182" s="75" t="s">
        <v>70</v>
      </c>
      <c r="H182" s="74" t="s">
        <v>160</v>
      </c>
      <c r="I182" s="75" t="s">
        <v>151</v>
      </c>
      <c r="J182" s="608">
        <v>29.5</v>
      </c>
      <c r="K182" s="9">
        <v>1499</v>
      </c>
      <c r="L182" s="9">
        <v>123</v>
      </c>
      <c r="M182" s="7">
        <v>121.89670459536705</v>
      </c>
      <c r="N182" s="7">
        <v>122.62228021795853</v>
      </c>
      <c r="O182" s="7">
        <v>123.34785584055</v>
      </c>
      <c r="P182" s="391">
        <v>1503.5872630480678</v>
      </c>
      <c r="Q182" s="391">
        <v>1507.1538240431953</v>
      </c>
      <c r="R182" s="7">
        <v>13.435098102525281</v>
      </c>
      <c r="S182" s="7">
        <v>87.076746038740637</v>
      </c>
      <c r="T182" s="594">
        <v>6.7047657750631782</v>
      </c>
      <c r="U182" s="250">
        <v>2.2349219250210592</v>
      </c>
      <c r="V182" s="250">
        <v>3.6666666666666998</v>
      </c>
      <c r="W182" s="8">
        <v>64.386286389590865</v>
      </c>
      <c r="X182" s="8">
        <v>1.2877257277918173</v>
      </c>
      <c r="Y182" s="8">
        <v>6.4812884412339029</v>
      </c>
      <c r="Z182" s="8">
        <v>14.636363636363637</v>
      </c>
      <c r="AA182" s="8">
        <v>48.539714792193152</v>
      </c>
      <c r="AB182" s="8">
        <v>1.0786603287154033</v>
      </c>
      <c r="AC182" s="8">
        <v>5.7236391958353954</v>
      </c>
      <c r="AD182" s="8">
        <v>13.272727272727273</v>
      </c>
      <c r="AE182" s="637"/>
      <c r="AF182" s="637" t="s">
        <v>16</v>
      </c>
      <c r="AG182" s="637" t="s">
        <v>3831</v>
      </c>
      <c r="AH182" s="1"/>
      <c r="AI182" s="1"/>
      <c r="AJ182" s="1"/>
      <c r="AK182" s="1"/>
    </row>
    <row r="183" spans="1:37" ht="16.5" x14ac:dyDescent="0.45">
      <c r="A183" s="9">
        <v>201</v>
      </c>
      <c r="B183" s="9" t="s">
        <v>1094</v>
      </c>
      <c r="C183" s="224" t="s">
        <v>1800</v>
      </c>
      <c r="D183" s="9">
        <v>15</v>
      </c>
      <c r="E183" s="9">
        <v>15</v>
      </c>
      <c r="F183" s="9">
        <v>15</v>
      </c>
      <c r="G183" s="224" t="s">
        <v>1522</v>
      </c>
      <c r="H183" s="62" t="s">
        <v>640</v>
      </c>
      <c r="I183" s="62" t="s">
        <v>640</v>
      </c>
      <c r="J183" s="608">
        <v>40</v>
      </c>
      <c r="K183" s="9">
        <v>1185</v>
      </c>
      <c r="L183" s="9">
        <v>117</v>
      </c>
      <c r="M183" s="7">
        <v>119.33530150961786</v>
      </c>
      <c r="N183" s="7">
        <v>83.771801059731743</v>
      </c>
      <c r="O183" s="7">
        <v>117.75470148962293</v>
      </c>
      <c r="P183" s="391">
        <v>1114.8848882707364</v>
      </c>
      <c r="Q183" s="391">
        <v>1061.6184576879382</v>
      </c>
      <c r="R183" s="7">
        <v>9.0436941747374533</v>
      </c>
      <c r="S183" s="7">
        <v>34.146524660463548</v>
      </c>
      <c r="T183" s="594">
        <v>9.3773381659751749</v>
      </c>
      <c r="U183" s="250">
        <v>3.1257793886583918</v>
      </c>
      <c r="V183" s="250">
        <v>2.6666666666666998</v>
      </c>
      <c r="W183" s="8">
        <v>28.148781093438064</v>
      </c>
      <c r="X183" s="8">
        <v>0.28148781093438063</v>
      </c>
      <c r="Y183" s="8">
        <v>3.7757274848864348</v>
      </c>
      <c r="Z183" s="8">
        <v>38.5</v>
      </c>
      <c r="AA183" s="8">
        <v>28.148781093438064</v>
      </c>
      <c r="AB183" s="8">
        <v>0.28148781093438063</v>
      </c>
      <c r="AC183" s="8">
        <v>3.7757274848864348</v>
      </c>
      <c r="AD183" s="8">
        <v>38.5</v>
      </c>
      <c r="AE183" s="637"/>
      <c r="AF183" s="637" t="s">
        <v>18</v>
      </c>
      <c r="AG183" s="637" t="s">
        <v>5794</v>
      </c>
      <c r="AH183" s="1"/>
      <c r="AI183" s="1"/>
      <c r="AJ183" s="1"/>
      <c r="AK183" s="1"/>
    </row>
    <row r="184" spans="1:37" ht="16.5" x14ac:dyDescent="0.45">
      <c r="A184" s="9">
        <v>202</v>
      </c>
      <c r="B184" s="9" t="s">
        <v>1092</v>
      </c>
      <c r="C184" s="224" t="s">
        <v>1800</v>
      </c>
      <c r="D184" s="9">
        <v>15</v>
      </c>
      <c r="E184" s="9">
        <v>15</v>
      </c>
      <c r="F184" s="9">
        <v>15</v>
      </c>
      <c r="G184" s="56" t="s">
        <v>45</v>
      </c>
      <c r="H184" s="62" t="s">
        <v>52</v>
      </c>
      <c r="I184" s="55" t="s">
        <v>772</v>
      </c>
      <c r="J184" s="608">
        <v>40</v>
      </c>
      <c r="K184" s="9">
        <v>1026</v>
      </c>
      <c r="L184" s="9">
        <v>313</v>
      </c>
      <c r="M184" s="7">
        <v>59.272500749810199</v>
      </c>
      <c r="N184" s="7">
        <v>95.626301209693779</v>
      </c>
      <c r="O184" s="7">
        <v>313.74910396899531</v>
      </c>
      <c r="P184" s="391">
        <v>1467.8287904941549</v>
      </c>
      <c r="Q184" s="391">
        <v>1953.7508586146305</v>
      </c>
      <c r="R184" s="7">
        <v>27.318650753077897</v>
      </c>
      <c r="S184" s="7">
        <v>119.56067801305326</v>
      </c>
      <c r="T184" s="594">
        <v>4.0821700389901308</v>
      </c>
      <c r="U184" s="250">
        <v>2.0410850194950654</v>
      </c>
      <c r="V184" s="250">
        <v>3.5</v>
      </c>
      <c r="W184" s="8">
        <v>51.085263133589621</v>
      </c>
      <c r="X184" s="8">
        <v>0.72978947333699462</v>
      </c>
      <c r="Y184" s="8">
        <v>4.3765220725471874</v>
      </c>
      <c r="Z184" s="8">
        <v>21</v>
      </c>
      <c r="AA184" s="8">
        <v>28.739530350911174</v>
      </c>
      <c r="AB184" s="8">
        <v>0.52253691547111225</v>
      </c>
      <c r="AC184" s="8">
        <v>3.6384279025712423</v>
      </c>
      <c r="AD184" s="8">
        <v>16.714285714285715</v>
      </c>
      <c r="AE184" s="637"/>
      <c r="AF184" s="637" t="s">
        <v>47</v>
      </c>
      <c r="AG184" s="637" t="s">
        <v>3778</v>
      </c>
      <c r="AH184" s="1"/>
      <c r="AI184" s="1"/>
      <c r="AJ184" s="1"/>
      <c r="AK184" s="1"/>
    </row>
    <row r="185" spans="1:37" ht="16.5" x14ac:dyDescent="0.45">
      <c r="A185" s="9">
        <v>203</v>
      </c>
      <c r="B185" s="9" t="s">
        <v>1090</v>
      </c>
      <c r="C185" s="62" t="s">
        <v>1849</v>
      </c>
      <c r="D185" s="9">
        <v>0</v>
      </c>
      <c r="E185" s="9">
        <v>15</v>
      </c>
      <c r="F185" s="9">
        <v>12</v>
      </c>
      <c r="G185" s="224" t="s">
        <v>101</v>
      </c>
      <c r="H185" s="224" t="s">
        <v>82</v>
      </c>
      <c r="I185" s="246" t="s">
        <v>182</v>
      </c>
      <c r="J185" s="608">
        <v>28</v>
      </c>
      <c r="K185" s="9">
        <v>1500</v>
      </c>
      <c r="L185" s="9">
        <v>130</v>
      </c>
      <c r="M185" s="7">
        <v>128.6529236508147</v>
      </c>
      <c r="N185" s="7">
        <v>104.6188609907724</v>
      </c>
      <c r="O185" s="7">
        <v>130.06669204258191</v>
      </c>
      <c r="P185" s="391">
        <v>1452.5480077613909</v>
      </c>
      <c r="Q185" s="391">
        <v>1415.1052104066814</v>
      </c>
      <c r="R185" s="7">
        <v>12.312348094981537</v>
      </c>
      <c r="S185" s="7">
        <v>107.93714936477211</v>
      </c>
      <c r="T185" s="594">
        <v>17.055884871621675</v>
      </c>
      <c r="U185" s="250">
        <v>4.2639712179054188</v>
      </c>
      <c r="V185" s="250">
        <v>3</v>
      </c>
      <c r="W185" s="8">
        <v>91.314352402871918</v>
      </c>
      <c r="X185" s="8">
        <v>1.6602609527794894</v>
      </c>
      <c r="Y185" s="8">
        <v>8.7665771412657545</v>
      </c>
      <c r="Z185" s="8">
        <v>19.333333333333332</v>
      </c>
      <c r="AA185" s="8">
        <v>76.261960335726599</v>
      </c>
      <c r="AB185" s="8">
        <v>1.3865810970132109</v>
      </c>
      <c r="AC185" s="8">
        <v>7.9880051377927215</v>
      </c>
      <c r="AD185" s="8">
        <v>19.333333333333332</v>
      </c>
      <c r="AE185" s="637"/>
      <c r="AF185" s="637" t="s">
        <v>18</v>
      </c>
      <c r="AG185" s="637" t="s">
        <v>3832</v>
      </c>
      <c r="AH185" s="1"/>
      <c r="AI185" s="1"/>
      <c r="AJ185" s="1"/>
      <c r="AK185" s="1"/>
    </row>
    <row r="186" spans="1:37" ht="16.5" x14ac:dyDescent="0.45">
      <c r="A186" s="9">
        <v>204</v>
      </c>
      <c r="B186" s="9" t="s">
        <v>1088</v>
      </c>
      <c r="C186" s="245" t="s">
        <v>1788</v>
      </c>
      <c r="D186" s="9">
        <v>15</v>
      </c>
      <c r="E186" s="9">
        <v>15</v>
      </c>
      <c r="F186" s="9">
        <v>15</v>
      </c>
      <c r="G186" s="245" t="s">
        <v>38</v>
      </c>
      <c r="H186" s="57" t="s">
        <v>194</v>
      </c>
      <c r="I186" s="54" t="s">
        <v>1474</v>
      </c>
      <c r="J186" s="608">
        <v>40</v>
      </c>
      <c r="K186" s="9">
        <v>1108</v>
      </c>
      <c r="L186" s="9">
        <v>120</v>
      </c>
      <c r="M186" s="7">
        <v>97.206901229688725</v>
      </c>
      <c r="N186" s="7">
        <v>108.27110136965329</v>
      </c>
      <c r="O186" s="7">
        <v>120.12560151961533</v>
      </c>
      <c r="P186" s="391">
        <v>1169.2215714223234</v>
      </c>
      <c r="Q186" s="391">
        <v>1220.1053839119859</v>
      </c>
      <c r="R186" s="7">
        <v>11.723243661502693</v>
      </c>
      <c r="S186" s="7">
        <v>65.337778253451432</v>
      </c>
      <c r="T186" s="594">
        <v>3.2746414887747162</v>
      </c>
      <c r="U186" s="250">
        <v>3.2746414887747162</v>
      </c>
      <c r="V186" s="250">
        <v>3</v>
      </c>
      <c r="W186" s="8">
        <v>51.547588639438139</v>
      </c>
      <c r="X186" s="8">
        <v>0.85912647732396896</v>
      </c>
      <c r="Y186" s="8">
        <v>5.5733532578539267</v>
      </c>
      <c r="Z186" s="8">
        <v>21</v>
      </c>
      <c r="AA186" s="8">
        <v>45.229140059508374</v>
      </c>
      <c r="AB186" s="8">
        <v>0.75381900099180621</v>
      </c>
      <c r="AC186" s="8">
        <v>5.2724747540477477</v>
      </c>
      <c r="AD186" s="8">
        <v>21</v>
      </c>
      <c r="AE186" s="637"/>
      <c r="AF186" s="637" t="s">
        <v>29</v>
      </c>
      <c r="AG186" s="637" t="s">
        <v>5795</v>
      </c>
      <c r="AH186" s="1"/>
      <c r="AI186" s="1"/>
      <c r="AJ186" s="1"/>
      <c r="AK186" s="1"/>
    </row>
    <row r="187" spans="1:37" ht="16.5" x14ac:dyDescent="0.45">
      <c r="A187" s="9">
        <v>205</v>
      </c>
      <c r="B187" s="9" t="s">
        <v>39</v>
      </c>
      <c r="C187" s="245" t="s">
        <v>1850</v>
      </c>
      <c r="D187" s="9">
        <v>0</v>
      </c>
      <c r="E187" s="9">
        <v>9</v>
      </c>
      <c r="F187" s="9">
        <v>15</v>
      </c>
      <c r="G187" s="245" t="s">
        <v>38</v>
      </c>
      <c r="H187" s="78" t="s">
        <v>79</v>
      </c>
      <c r="I187" s="57" t="s">
        <v>0</v>
      </c>
      <c r="J187" s="608">
        <v>25.5</v>
      </c>
      <c r="K187" s="9">
        <v>1500</v>
      </c>
      <c r="L187" s="9">
        <v>132</v>
      </c>
      <c r="M187" s="7">
        <v>108.60768555004233</v>
      </c>
      <c r="N187" s="7">
        <v>144.36052613483889</v>
      </c>
      <c r="O187" s="7">
        <v>132.21805197396458</v>
      </c>
      <c r="P187" s="391">
        <v>1625.7977301932603</v>
      </c>
      <c r="Q187" s="391">
        <v>1733.5468848300375</v>
      </c>
      <c r="R187" s="7">
        <v>16.651736069716051</v>
      </c>
      <c r="S187" s="7">
        <v>119.33767215962655</v>
      </c>
      <c r="T187" s="594">
        <v>3.5414198418709906</v>
      </c>
      <c r="U187" s="250">
        <v>3.5414198418709906</v>
      </c>
      <c r="V187" s="250">
        <v>3</v>
      </c>
      <c r="W187" s="8">
        <v>85.713994729033018</v>
      </c>
      <c r="X187" s="8">
        <v>1.3186768419851234</v>
      </c>
      <c r="Y187" s="8">
        <v>7.1666804986575503</v>
      </c>
      <c r="Z187" s="8">
        <v>22.666666666666668</v>
      </c>
      <c r="AA187" s="8">
        <v>60.299796310323117</v>
      </c>
      <c r="AB187" s="8">
        <v>1.2059959262064623</v>
      </c>
      <c r="AC187" s="8">
        <v>6.7541581325380911</v>
      </c>
      <c r="AD187" s="8">
        <v>17.666666666666668</v>
      </c>
      <c r="AE187" s="637"/>
      <c r="AF187" s="637" t="s">
        <v>29</v>
      </c>
      <c r="AG187" s="637" t="s">
        <v>3773</v>
      </c>
      <c r="AH187" s="1"/>
      <c r="AI187" s="1"/>
      <c r="AJ187" s="1"/>
      <c r="AK187" s="1"/>
    </row>
    <row r="188" spans="1:37" ht="16.5" x14ac:dyDescent="0.45">
      <c r="A188" s="9">
        <v>206</v>
      </c>
      <c r="B188" s="9" t="s">
        <v>1086</v>
      </c>
      <c r="C188" s="62" t="s">
        <v>1790</v>
      </c>
      <c r="D188" s="9">
        <v>0</v>
      </c>
      <c r="E188" s="9">
        <v>15</v>
      </c>
      <c r="F188" s="9">
        <v>13</v>
      </c>
      <c r="G188" s="74" t="s">
        <v>66</v>
      </c>
      <c r="H188" s="54" t="s">
        <v>40</v>
      </c>
      <c r="I188" s="78" t="s">
        <v>1473</v>
      </c>
      <c r="J188" s="608">
        <v>39.5</v>
      </c>
      <c r="K188" s="9">
        <v>1498</v>
      </c>
      <c r="L188" s="9">
        <v>187</v>
      </c>
      <c r="M188" s="7">
        <v>103.15903946359199</v>
      </c>
      <c r="N188" s="7">
        <v>112.6087224678905</v>
      </c>
      <c r="O188" s="7">
        <v>187.41871291858698</v>
      </c>
      <c r="P188" s="391">
        <v>1679.815231390377</v>
      </c>
      <c r="Q188" s="391">
        <v>1840.394394928433</v>
      </c>
      <c r="R188" s="7">
        <v>18.926537853115963</v>
      </c>
      <c r="S188" s="7">
        <v>110.73292207248306</v>
      </c>
      <c r="T188" s="594">
        <v>3.682135026053392</v>
      </c>
      <c r="U188" s="250">
        <v>3.682135026053392</v>
      </c>
      <c r="V188" s="250">
        <v>2</v>
      </c>
      <c r="W188" s="8">
        <v>54.642700521067837</v>
      </c>
      <c r="X188" s="8">
        <v>1.2142822338015076</v>
      </c>
      <c r="Y188" s="8">
        <v>5.8506697279689002</v>
      </c>
      <c r="Z188" s="8">
        <v>23.5</v>
      </c>
      <c r="AA188" s="8">
        <v>54.642700521067837</v>
      </c>
      <c r="AB188" s="8">
        <v>1.2142822338015076</v>
      </c>
      <c r="AC188" s="8">
        <v>5.8506697279689002</v>
      </c>
      <c r="AD188" s="8">
        <v>23.5</v>
      </c>
      <c r="AE188" s="637"/>
      <c r="AF188" s="637" t="s">
        <v>78</v>
      </c>
      <c r="AG188" s="637" t="s">
        <v>3783</v>
      </c>
      <c r="AH188" s="1"/>
      <c r="AI188" s="1"/>
      <c r="AJ188" s="1"/>
      <c r="AK188" s="1"/>
    </row>
    <row r="189" spans="1:37" ht="16.5" x14ac:dyDescent="0.45">
      <c r="A189" s="9">
        <v>207</v>
      </c>
      <c r="B189" s="9" t="s">
        <v>1084</v>
      </c>
      <c r="C189" s="78" t="s">
        <v>1851</v>
      </c>
      <c r="D189" s="9">
        <v>0</v>
      </c>
      <c r="E189" s="9">
        <v>15</v>
      </c>
      <c r="F189" s="9">
        <v>14</v>
      </c>
      <c r="G189" s="245" t="s">
        <v>27</v>
      </c>
      <c r="H189" s="78" t="s">
        <v>1476</v>
      </c>
      <c r="I189" s="14" t="s">
        <v>203</v>
      </c>
      <c r="J189" s="608">
        <v>32.5</v>
      </c>
      <c r="K189" s="9">
        <v>1496</v>
      </c>
      <c r="L189" s="9">
        <v>132</v>
      </c>
      <c r="M189" s="7">
        <v>106.78971478623046</v>
      </c>
      <c r="N189" s="7">
        <v>148.60946323398505</v>
      </c>
      <c r="O189" s="7">
        <v>132.18027634379575</v>
      </c>
      <c r="P189" s="391">
        <v>1638.6833149790516</v>
      </c>
      <c r="Q189" s="391">
        <v>1761.9041052493608</v>
      </c>
      <c r="R189" s="7">
        <v>17.078432465334764</v>
      </c>
      <c r="S189" s="7">
        <v>107.40000242951372</v>
      </c>
      <c r="T189" s="594">
        <v>2.3882662922209961</v>
      </c>
      <c r="U189" s="250">
        <v>2.3882662922209961</v>
      </c>
      <c r="V189" s="250">
        <v>4</v>
      </c>
      <c r="W189" s="8">
        <v>84.295977533259759</v>
      </c>
      <c r="X189" s="8">
        <v>1.0536997191657469</v>
      </c>
      <c r="Y189" s="8">
        <v>6.2886334941752224</v>
      </c>
      <c r="Z189" s="8">
        <v>21</v>
      </c>
      <c r="AA189" s="8">
        <v>46.812787643292872</v>
      </c>
      <c r="AB189" s="8">
        <v>1.0402841698509526</v>
      </c>
      <c r="AC189" s="8">
        <v>6.0147578310840055</v>
      </c>
      <c r="AD189" s="8">
        <v>12.25</v>
      </c>
      <c r="AE189" s="637"/>
      <c r="AF189" s="637" t="s">
        <v>29</v>
      </c>
      <c r="AG189" s="637" t="s">
        <v>3833</v>
      </c>
      <c r="AH189" s="1"/>
      <c r="AI189" s="1"/>
      <c r="AJ189" s="1"/>
      <c r="AK189" s="1"/>
    </row>
    <row r="190" spans="1:37" ht="16.5" x14ac:dyDescent="0.45">
      <c r="A190" s="9">
        <v>208</v>
      </c>
      <c r="B190" s="9" t="s">
        <v>2</v>
      </c>
      <c r="C190" s="78" t="s">
        <v>1820</v>
      </c>
      <c r="D190" s="9">
        <v>0</v>
      </c>
      <c r="E190" s="9">
        <v>14</v>
      </c>
      <c r="F190" s="9">
        <v>15</v>
      </c>
      <c r="G190" s="76" t="s">
        <v>88</v>
      </c>
      <c r="H190" s="78" t="s">
        <v>79</v>
      </c>
      <c r="I190" s="51" t="s">
        <v>0</v>
      </c>
      <c r="J190" s="608">
        <v>24</v>
      </c>
      <c r="K190" s="9">
        <v>1500</v>
      </c>
      <c r="L190" s="9">
        <v>128</v>
      </c>
      <c r="M190" s="7">
        <v>96.856476106722283</v>
      </c>
      <c r="N190" s="7">
        <v>187.16859571974712</v>
      </c>
      <c r="O190" s="7">
        <v>128.26938727647007</v>
      </c>
      <c r="P190" s="391">
        <v>1755.1858575588219</v>
      </c>
      <c r="Q190" s="391">
        <v>1989.4648362397766</v>
      </c>
      <c r="R190" s="7">
        <v>20.180436324297158</v>
      </c>
      <c r="S190" s="7">
        <v>132.88309035930973</v>
      </c>
      <c r="T190" s="594">
        <v>6.6661038522432534</v>
      </c>
      <c r="U190" s="250">
        <v>2.2220346174144177</v>
      </c>
      <c r="V190" s="250">
        <v>3.3333333333333002</v>
      </c>
      <c r="W190" s="8">
        <v>91.657661635892055</v>
      </c>
      <c r="X190" s="8">
        <v>1.4101178713214162</v>
      </c>
      <c r="Y190" s="8">
        <v>6.5847481305108886</v>
      </c>
      <c r="Z190" s="8">
        <v>20.5</v>
      </c>
      <c r="AA190" s="8">
        <v>53.883635954270368</v>
      </c>
      <c r="AB190" s="8">
        <v>1.0776727190854074</v>
      </c>
      <c r="AC190" s="8">
        <v>5.4508847009679151</v>
      </c>
      <c r="AD190" s="8">
        <v>16</v>
      </c>
      <c r="AE190" s="637"/>
      <c r="AF190" s="637" t="s">
        <v>90</v>
      </c>
      <c r="AG190" s="637" t="s">
        <v>3773</v>
      </c>
      <c r="AH190" s="1"/>
      <c r="AI190" s="1"/>
      <c r="AJ190" s="1"/>
      <c r="AK190" s="1"/>
    </row>
    <row r="191" spans="1:37" ht="16.5" x14ac:dyDescent="0.45">
      <c r="A191" s="9">
        <v>209</v>
      </c>
      <c r="B191" s="9" t="s">
        <v>1080</v>
      </c>
      <c r="C191" s="63" t="s">
        <v>1795</v>
      </c>
      <c r="D191" s="9">
        <v>15</v>
      </c>
      <c r="E191" s="9">
        <v>15</v>
      </c>
      <c r="F191" s="9">
        <v>15</v>
      </c>
      <c r="G191" s="74" t="s">
        <v>66</v>
      </c>
      <c r="H191" s="63" t="s">
        <v>63</v>
      </c>
      <c r="I191" s="74" t="s">
        <v>91</v>
      </c>
      <c r="J191" s="608">
        <v>40</v>
      </c>
      <c r="K191" s="9">
        <v>1237</v>
      </c>
      <c r="L191" s="9">
        <v>134</v>
      </c>
      <c r="M191" s="7">
        <v>120.12560151961533</v>
      </c>
      <c r="N191" s="7">
        <v>79.030000999746932</v>
      </c>
      <c r="O191" s="7">
        <v>134.35100169956979</v>
      </c>
      <c r="P191" s="391">
        <v>1176.1037852801098</v>
      </c>
      <c r="Q191" s="391">
        <v>1128.9651792229699</v>
      </c>
      <c r="R191" s="7">
        <v>9.814388964305147</v>
      </c>
      <c r="S191" s="7">
        <v>67.714393967083652</v>
      </c>
      <c r="T191" s="594">
        <v>4.1232656395099987</v>
      </c>
      <c r="U191" s="250">
        <v>4.1232656395099987</v>
      </c>
      <c r="V191" s="250">
        <v>2</v>
      </c>
      <c r="W191" s="8">
        <v>104.06776610382995</v>
      </c>
      <c r="X191" s="8">
        <v>1.4866823729118566</v>
      </c>
      <c r="Y191" s="8">
        <v>6.8995017635188862</v>
      </c>
      <c r="Z191" s="8">
        <v>36</v>
      </c>
      <c r="AA191" s="8">
        <v>55.657148691424979</v>
      </c>
      <c r="AB191" s="8">
        <v>1.2368255264761105</v>
      </c>
      <c r="AC191" s="8">
        <v>6.3161968332085081</v>
      </c>
      <c r="AD191" s="8">
        <v>23.5</v>
      </c>
      <c r="AE191" s="637"/>
      <c r="AF191" s="637" t="s">
        <v>78</v>
      </c>
      <c r="AG191" s="637" t="s">
        <v>5796</v>
      </c>
      <c r="AH191" s="1"/>
      <c r="AI191" s="1"/>
      <c r="AJ191" s="1"/>
      <c r="AK191" s="1"/>
    </row>
    <row r="192" spans="1:37" ht="16.5" x14ac:dyDescent="0.45">
      <c r="A192" s="9">
        <v>210</v>
      </c>
      <c r="B192" s="9" t="s">
        <v>284</v>
      </c>
      <c r="C192" s="63" t="s">
        <v>1795</v>
      </c>
      <c r="D192" s="9">
        <v>0</v>
      </c>
      <c r="E192" s="9">
        <v>15</v>
      </c>
      <c r="F192" s="9">
        <v>15</v>
      </c>
      <c r="G192" s="63" t="s">
        <v>161</v>
      </c>
      <c r="H192" s="56" t="s">
        <v>216</v>
      </c>
      <c r="I192" s="12" t="s">
        <v>84</v>
      </c>
      <c r="J192" s="608">
        <v>22</v>
      </c>
      <c r="K192" s="9">
        <v>1498</v>
      </c>
      <c r="L192" s="9">
        <v>139</v>
      </c>
      <c r="M192" s="7">
        <v>132.83223615440258</v>
      </c>
      <c r="N192" s="7">
        <v>91.478804144069699</v>
      </c>
      <c r="O192" s="7">
        <v>139.09790767111969</v>
      </c>
      <c r="P192" s="391">
        <v>1418.9367595503838</v>
      </c>
      <c r="Q192" s="391">
        <v>1358.4205857050142</v>
      </c>
      <c r="R192" s="7">
        <v>11.649840315494847</v>
      </c>
      <c r="S192" s="7">
        <v>108.65182748258076</v>
      </c>
      <c r="T192" s="594">
        <v>17.577463072069442</v>
      </c>
      <c r="U192" s="250">
        <v>5.8591543573564806</v>
      </c>
      <c r="V192" s="250">
        <v>2</v>
      </c>
      <c r="W192" s="8">
        <v>87.340953500361678</v>
      </c>
      <c r="X192" s="8">
        <v>1.940910077785815</v>
      </c>
      <c r="Y192" s="8">
        <v>9.3264649591864881</v>
      </c>
      <c r="Z192" s="8">
        <v>23.5</v>
      </c>
      <c r="AA192" s="8">
        <v>94.248229780390616</v>
      </c>
      <c r="AB192" s="8">
        <v>1.570803829673177</v>
      </c>
      <c r="AC192" s="8">
        <v>8.7104148548737097</v>
      </c>
      <c r="AD192" s="8">
        <v>31</v>
      </c>
      <c r="AE192" s="637"/>
      <c r="AF192" s="637" t="s">
        <v>61</v>
      </c>
      <c r="AG192" s="637" t="s">
        <v>3834</v>
      </c>
      <c r="AH192" s="1"/>
      <c r="AI192" s="1"/>
      <c r="AJ192" s="1"/>
      <c r="AK192" s="1"/>
    </row>
    <row r="193" spans="1:37" ht="16.5" x14ac:dyDescent="0.45">
      <c r="A193" s="9">
        <v>211</v>
      </c>
      <c r="B193" s="9" t="s">
        <v>1076</v>
      </c>
      <c r="C193" s="61" t="s">
        <v>1822</v>
      </c>
      <c r="D193" s="9">
        <v>0</v>
      </c>
      <c r="E193" s="9">
        <v>12</v>
      </c>
      <c r="F193" s="9">
        <v>14</v>
      </c>
      <c r="G193" s="244" t="s">
        <v>121</v>
      </c>
      <c r="H193" s="61" t="s">
        <v>167</v>
      </c>
      <c r="I193" s="247" t="s">
        <v>189</v>
      </c>
      <c r="J193" s="608">
        <v>28</v>
      </c>
      <c r="K193" s="9">
        <v>1498</v>
      </c>
      <c r="L193" s="9">
        <v>125</v>
      </c>
      <c r="M193" s="7">
        <v>130.06669204258191</v>
      </c>
      <c r="N193" s="7">
        <v>106.0326293825396</v>
      </c>
      <c r="O193" s="7">
        <v>125.11850267139673</v>
      </c>
      <c r="P193" s="391">
        <v>1438.637720271643</v>
      </c>
      <c r="Q193" s="391">
        <v>1392.7568196269308</v>
      </c>
      <c r="R193" s="7">
        <v>11.983442730994971</v>
      </c>
      <c r="S193" s="7">
        <v>105.84606718632837</v>
      </c>
      <c r="T193" s="594">
        <v>4.0435605937964167</v>
      </c>
      <c r="U193" s="250">
        <v>4.0435605937964167</v>
      </c>
      <c r="V193" s="250">
        <v>3</v>
      </c>
      <c r="W193" s="8">
        <v>112.59722177253528</v>
      </c>
      <c r="X193" s="8">
        <v>1.7322649503466965</v>
      </c>
      <c r="Y193" s="8">
        <v>8.8326927046231312</v>
      </c>
      <c r="Z193" s="8">
        <v>22.666666666666668</v>
      </c>
      <c r="AA193" s="8">
        <v>77.089014844910423</v>
      </c>
      <c r="AB193" s="8">
        <v>1.401618451725644</v>
      </c>
      <c r="AC193" s="8">
        <v>7.8217737447161069</v>
      </c>
      <c r="AD193" s="8">
        <v>19.333333333333332</v>
      </c>
      <c r="AE193" s="637"/>
      <c r="AF193" s="637" t="s">
        <v>111</v>
      </c>
      <c r="AG193" s="637" t="s">
        <v>3835</v>
      </c>
      <c r="AH193" s="1"/>
      <c r="AI193" s="1"/>
      <c r="AJ193" s="1"/>
      <c r="AK193" s="1"/>
    </row>
    <row r="194" spans="1:37" ht="16.5" x14ac:dyDescent="0.45">
      <c r="A194" s="9">
        <v>212</v>
      </c>
      <c r="B194" s="9" t="s">
        <v>28</v>
      </c>
      <c r="C194" s="245" t="s">
        <v>1850</v>
      </c>
      <c r="D194" s="9">
        <v>1</v>
      </c>
      <c r="E194" s="9">
        <v>15</v>
      </c>
      <c r="F194" s="9">
        <v>15</v>
      </c>
      <c r="G194" s="245" t="s">
        <v>27</v>
      </c>
      <c r="H194" s="62" t="s">
        <v>52</v>
      </c>
      <c r="I194" s="51" t="s">
        <v>184</v>
      </c>
      <c r="J194" s="608">
        <v>18.5</v>
      </c>
      <c r="K194" s="9">
        <v>1497</v>
      </c>
      <c r="L194" s="9">
        <v>107</v>
      </c>
      <c r="M194" s="7">
        <v>136.17288582457587</v>
      </c>
      <c r="N194" s="7">
        <v>112.61555114606274</v>
      </c>
      <c r="O194" s="7">
        <v>107.44442889955985</v>
      </c>
      <c r="P194" s="391">
        <v>1395.0248368925731</v>
      </c>
      <c r="Q194" s="391">
        <v>1317.8381363879312</v>
      </c>
      <c r="R194" s="7">
        <v>10.830213509254484</v>
      </c>
      <c r="S194" s="7">
        <v>99.954842488409398</v>
      </c>
      <c r="T194" s="594">
        <v>3.1242970188633836</v>
      </c>
      <c r="U194" s="250">
        <v>3.1242970188633836</v>
      </c>
      <c r="V194" s="250">
        <v>4</v>
      </c>
      <c r="W194" s="8">
        <v>116.06608852176662</v>
      </c>
      <c r="X194" s="8">
        <v>1.6580869788823802</v>
      </c>
      <c r="Y194" s="8">
        <v>9.2292587217230171</v>
      </c>
      <c r="Z194" s="8">
        <v>18.5</v>
      </c>
      <c r="AA194" s="8">
        <v>75.350395660218425</v>
      </c>
      <c r="AB194" s="8">
        <v>1.5070079132043686</v>
      </c>
      <c r="AC194" s="8">
        <v>8.4743783997044968</v>
      </c>
      <c r="AD194" s="8">
        <v>13.5</v>
      </c>
      <c r="AE194" s="637"/>
      <c r="AF194" s="637" t="s">
        <v>29</v>
      </c>
      <c r="AG194" s="637" t="s">
        <v>3836</v>
      </c>
      <c r="AH194" s="1"/>
      <c r="AI194" s="1"/>
      <c r="AJ194" s="1"/>
      <c r="AK194" s="1"/>
    </row>
    <row r="195" spans="1:37" ht="16.5" x14ac:dyDescent="0.45">
      <c r="A195" s="9">
        <v>214</v>
      </c>
      <c r="B195" s="9" t="s">
        <v>1070</v>
      </c>
      <c r="C195" s="56" t="s">
        <v>1853</v>
      </c>
      <c r="D195" s="9">
        <v>0</v>
      </c>
      <c r="E195" s="9">
        <v>15</v>
      </c>
      <c r="F195" s="9">
        <v>15</v>
      </c>
      <c r="G195" s="56" t="s">
        <v>45</v>
      </c>
      <c r="H195" s="56" t="s">
        <v>216</v>
      </c>
      <c r="I195" s="245" t="s">
        <v>97</v>
      </c>
      <c r="J195" s="608">
        <v>18</v>
      </c>
      <c r="K195" s="9">
        <v>1498</v>
      </c>
      <c r="L195" s="9">
        <v>116</v>
      </c>
      <c r="M195" s="7">
        <v>132.62055423279963</v>
      </c>
      <c r="N195" s="7">
        <v>109.95037402206466</v>
      </c>
      <c r="O195" s="7">
        <v>116.18467358001679</v>
      </c>
      <c r="P195" s="391">
        <v>1421.1423922415079</v>
      </c>
      <c r="Q195" s="391">
        <v>1361.8233550955219</v>
      </c>
      <c r="R195" s="7">
        <v>11.490823089993356</v>
      </c>
      <c r="S195" s="7">
        <v>136.05451334583563</v>
      </c>
      <c r="T195" s="594">
        <v>9.2755225841266977</v>
      </c>
      <c r="U195" s="250">
        <v>4.6377612920633489</v>
      </c>
      <c r="V195" s="250">
        <v>3.5</v>
      </c>
      <c r="W195" s="8">
        <v>104.44403230158372</v>
      </c>
      <c r="X195" s="8">
        <v>2.3209784955907491</v>
      </c>
      <c r="Y195" s="8">
        <v>11.840275694812242</v>
      </c>
      <c r="Z195" s="8">
        <v>13.857142857142858</v>
      </c>
      <c r="AA195" s="8">
        <v>104.44403230158372</v>
      </c>
      <c r="AB195" s="8">
        <v>1.8989824054833404</v>
      </c>
      <c r="AC195" s="8">
        <v>10.609076651607301</v>
      </c>
      <c r="AD195" s="8">
        <v>16.714285714285715</v>
      </c>
      <c r="AE195" s="637"/>
      <c r="AF195" s="637" t="s">
        <v>47</v>
      </c>
      <c r="AG195" s="637" t="s">
        <v>3837</v>
      </c>
      <c r="AH195" s="1"/>
      <c r="AI195" s="1"/>
      <c r="AJ195" s="1"/>
      <c r="AK195" s="1"/>
    </row>
    <row r="196" spans="1:37" ht="16.5" x14ac:dyDescent="0.45">
      <c r="A196" s="9">
        <v>215</v>
      </c>
      <c r="B196" s="9" t="s">
        <v>1067</v>
      </c>
      <c r="C196" s="247" t="s">
        <v>1854</v>
      </c>
      <c r="D196" s="9">
        <v>1</v>
      </c>
      <c r="E196" s="9">
        <v>15</v>
      </c>
      <c r="F196" s="9">
        <v>14</v>
      </c>
      <c r="G196" s="247" t="s">
        <v>240</v>
      </c>
      <c r="H196" s="247" t="s">
        <v>306</v>
      </c>
      <c r="I196" s="13" t="s">
        <v>52</v>
      </c>
      <c r="J196" s="608">
        <v>27.5</v>
      </c>
      <c r="K196" s="9">
        <v>1496</v>
      </c>
      <c r="L196" s="9">
        <v>112</v>
      </c>
      <c r="M196" s="7">
        <v>133.10315177928996</v>
      </c>
      <c r="N196" s="7">
        <v>112.7874075603457</v>
      </c>
      <c r="O196" s="7">
        <v>112.08686465624417</v>
      </c>
      <c r="P196" s="391">
        <v>1414.715515499794</v>
      </c>
      <c r="Q196" s="391">
        <v>1352.4698866700603</v>
      </c>
      <c r="R196" s="7">
        <v>11.351844531071119</v>
      </c>
      <c r="S196" s="7">
        <v>110.37570531221287</v>
      </c>
      <c r="T196" s="594">
        <v>10.343841254906156</v>
      </c>
      <c r="U196" s="250">
        <v>3.4479470849687188</v>
      </c>
      <c r="V196" s="250">
        <v>3.3333333333333002</v>
      </c>
      <c r="W196" s="8">
        <v>94.438412549061553</v>
      </c>
      <c r="X196" s="8">
        <v>2.0986313899791456</v>
      </c>
      <c r="Y196" s="8">
        <v>9.7231515997337414</v>
      </c>
      <c r="Z196" s="8">
        <v>14.5</v>
      </c>
      <c r="AA196" s="8">
        <v>113.47216325350001</v>
      </c>
      <c r="AB196" s="8">
        <v>1.6210309036214288</v>
      </c>
      <c r="AC196" s="8">
        <v>8.4490478199019599</v>
      </c>
      <c r="AD196" s="8">
        <v>22</v>
      </c>
      <c r="AE196" s="637"/>
      <c r="AF196" s="637" t="s">
        <v>62</v>
      </c>
      <c r="AG196" s="637" t="s">
        <v>3838</v>
      </c>
      <c r="AH196" s="1"/>
      <c r="AI196" s="1"/>
      <c r="AJ196" s="1"/>
      <c r="AK196" s="1"/>
    </row>
    <row r="197" spans="1:37" ht="16.5" x14ac:dyDescent="0.45">
      <c r="A197" s="9">
        <v>216</v>
      </c>
      <c r="B197" s="9" t="s">
        <v>1065</v>
      </c>
      <c r="C197" s="62" t="s">
        <v>1790</v>
      </c>
      <c r="D197" s="9">
        <v>15</v>
      </c>
      <c r="E197" s="9">
        <v>15</v>
      </c>
      <c r="F197" s="9">
        <v>15</v>
      </c>
      <c r="G197" s="62" t="s">
        <v>1475</v>
      </c>
      <c r="H197" s="74" t="s">
        <v>91</v>
      </c>
      <c r="I197" s="63" t="s">
        <v>84</v>
      </c>
      <c r="J197" s="608">
        <v>40</v>
      </c>
      <c r="K197" s="9">
        <v>1328</v>
      </c>
      <c r="L197" s="9">
        <v>134</v>
      </c>
      <c r="M197" s="7">
        <v>124.07710156960268</v>
      </c>
      <c r="N197" s="7">
        <v>85.35240107972669</v>
      </c>
      <c r="O197" s="7">
        <v>134.35100169956979</v>
      </c>
      <c r="P197" s="391">
        <v>1265.0242797375402</v>
      </c>
      <c r="Q197" s="391">
        <v>1216.3035584349852</v>
      </c>
      <c r="R197" s="7">
        <v>10.537795589068985</v>
      </c>
      <c r="S197" s="7">
        <v>74.911263572204703</v>
      </c>
      <c r="T197" s="594">
        <v>4.8712055689716038</v>
      </c>
      <c r="U197" s="250">
        <v>4.8712055689716038</v>
      </c>
      <c r="V197" s="250">
        <v>2</v>
      </c>
      <c r="W197" s="8">
        <v>57.455081214169219</v>
      </c>
      <c r="X197" s="8">
        <v>1.2767795825370938</v>
      </c>
      <c r="Y197" s="8">
        <v>7.1088172985544809</v>
      </c>
      <c r="Z197" s="8">
        <v>23.5</v>
      </c>
      <c r="AA197" s="8">
        <v>73.585104418217568</v>
      </c>
      <c r="AB197" s="8">
        <v>1.2264184069702928</v>
      </c>
      <c r="AC197" s="8">
        <v>7.0877829512053454</v>
      </c>
      <c r="AD197" s="8">
        <v>31</v>
      </c>
      <c r="AE197" s="637"/>
      <c r="AF197" s="637" t="s">
        <v>68</v>
      </c>
      <c r="AG197" s="637" t="s">
        <v>3774</v>
      </c>
      <c r="AH197" s="1"/>
      <c r="AI197" s="1"/>
      <c r="AJ197" s="1"/>
      <c r="AK197" s="1"/>
    </row>
    <row r="198" spans="1:37" ht="16.5" x14ac:dyDescent="0.45">
      <c r="A198" s="9">
        <v>217</v>
      </c>
      <c r="B198" s="9" t="s">
        <v>113</v>
      </c>
      <c r="C198" s="62" t="s">
        <v>1790</v>
      </c>
      <c r="D198" s="9">
        <v>0</v>
      </c>
      <c r="E198" s="9">
        <v>14</v>
      </c>
      <c r="F198" s="9">
        <v>15</v>
      </c>
      <c r="G198" s="75" t="s">
        <v>49</v>
      </c>
      <c r="H198" s="62" t="s">
        <v>112</v>
      </c>
      <c r="I198" s="53" t="s">
        <v>216</v>
      </c>
      <c r="J198" s="608">
        <v>19</v>
      </c>
      <c r="K198" s="9">
        <v>1498</v>
      </c>
      <c r="L198" s="9">
        <v>129</v>
      </c>
      <c r="M198" s="7">
        <v>137.41782104986248</v>
      </c>
      <c r="N198" s="7">
        <v>92.000066635077417</v>
      </c>
      <c r="O198" s="7">
        <v>129.26591641131131</v>
      </c>
      <c r="P198" s="391">
        <v>1387.4270350985298</v>
      </c>
      <c r="Q198" s="391">
        <v>1304.472596644689</v>
      </c>
      <c r="R198" s="7">
        <v>10.868139076671884</v>
      </c>
      <c r="S198" s="7">
        <v>116.63676549833571</v>
      </c>
      <c r="T198" s="594">
        <v>6.3592950209446366</v>
      </c>
      <c r="U198" s="250">
        <v>3.1796475104723183</v>
      </c>
      <c r="V198" s="250">
        <v>4</v>
      </c>
      <c r="W198" s="8">
        <v>161.77885062833911</v>
      </c>
      <c r="X198" s="8">
        <v>2.022235632854239</v>
      </c>
      <c r="Y198" s="8">
        <v>10.731990516085023</v>
      </c>
      <c r="Z198" s="8">
        <v>21</v>
      </c>
      <c r="AA198" s="8">
        <v>90.321583682410619</v>
      </c>
      <c r="AB198" s="8">
        <v>2.0071463040535695</v>
      </c>
      <c r="AC198" s="8">
        <v>10.293274953079527</v>
      </c>
      <c r="AD198" s="8">
        <v>12.25</v>
      </c>
      <c r="AE198" s="637"/>
      <c r="AF198" s="637" t="s">
        <v>16</v>
      </c>
      <c r="AG198" s="637" t="s">
        <v>3807</v>
      </c>
      <c r="AH198" s="1"/>
      <c r="AI198" s="1"/>
      <c r="AJ198" s="1"/>
      <c r="AK198" s="1"/>
    </row>
    <row r="199" spans="1:37" ht="16.5" x14ac:dyDescent="0.45">
      <c r="A199" s="9">
        <v>219</v>
      </c>
      <c r="B199" s="9" t="s">
        <v>1058</v>
      </c>
      <c r="C199" s="54" t="s">
        <v>1855</v>
      </c>
      <c r="D199" s="9">
        <v>0</v>
      </c>
      <c r="E199" s="9">
        <v>15</v>
      </c>
      <c r="F199" s="9">
        <v>14</v>
      </c>
      <c r="G199" s="73" t="s">
        <v>138</v>
      </c>
      <c r="H199" s="73" t="s">
        <v>48</v>
      </c>
      <c r="I199" s="50" t="s">
        <v>87</v>
      </c>
      <c r="J199" s="608">
        <v>38.5</v>
      </c>
      <c r="K199" s="9">
        <v>1498</v>
      </c>
      <c r="L199" s="9">
        <v>118</v>
      </c>
      <c r="M199" s="7">
        <v>108.66882060844165</v>
      </c>
      <c r="N199" s="7">
        <v>161.04875572186316</v>
      </c>
      <c r="O199" s="7">
        <v>118.05030152427834</v>
      </c>
      <c r="P199" s="391">
        <v>1622.1323497813794</v>
      </c>
      <c r="Q199" s="391">
        <v>1728.468865195772</v>
      </c>
      <c r="R199" s="7">
        <v>16.367747763843543</v>
      </c>
      <c r="S199" s="7">
        <v>141.36296713835276</v>
      </c>
      <c r="T199" s="594">
        <v>6.0857008044750698</v>
      </c>
      <c r="U199" s="250">
        <v>3.0428504022375349</v>
      </c>
      <c r="V199" s="250">
        <v>3</v>
      </c>
      <c r="W199" s="8">
        <v>111.19018409695984</v>
      </c>
      <c r="X199" s="8">
        <v>2.0216397108538153</v>
      </c>
      <c r="Y199" s="8">
        <v>8.6366780071369647</v>
      </c>
      <c r="Z199" s="8">
        <v>19.333333333333332</v>
      </c>
      <c r="AA199" s="8">
        <v>85.76168007458449</v>
      </c>
      <c r="AB199" s="8">
        <v>1.5593032740833543</v>
      </c>
      <c r="AC199" s="8">
        <v>7.3214105577037563</v>
      </c>
      <c r="AD199" s="8">
        <v>19.333333333333332</v>
      </c>
      <c r="AE199" s="637"/>
      <c r="AF199" s="637" t="s">
        <v>22</v>
      </c>
      <c r="AG199" s="637" t="s">
        <v>3839</v>
      </c>
      <c r="AH199" s="1"/>
      <c r="AI199" s="1"/>
      <c r="AJ199" s="1"/>
      <c r="AK199" s="1"/>
    </row>
    <row r="200" spans="1:37" ht="16.5" x14ac:dyDescent="0.45">
      <c r="A200" s="9">
        <v>221</v>
      </c>
      <c r="B200" s="9" t="s">
        <v>1053</v>
      </c>
      <c r="C200" s="78" t="s">
        <v>1856</v>
      </c>
      <c r="D200" s="9">
        <v>0</v>
      </c>
      <c r="E200" s="9">
        <v>12</v>
      </c>
      <c r="F200" s="9">
        <v>14</v>
      </c>
      <c r="G200" s="247" t="s">
        <v>59</v>
      </c>
      <c r="H200" s="247" t="s">
        <v>306</v>
      </c>
      <c r="I200" s="50" t="s">
        <v>87</v>
      </c>
      <c r="J200" s="608">
        <v>24.5</v>
      </c>
      <c r="K200" s="9">
        <v>1498</v>
      </c>
      <c r="L200" s="9">
        <v>158</v>
      </c>
      <c r="M200" s="7">
        <v>119.68068815053458</v>
      </c>
      <c r="N200" s="7">
        <v>99.182890732487223</v>
      </c>
      <c r="O200" s="7">
        <v>158.03140590042963</v>
      </c>
      <c r="P200" s="391">
        <v>1521.0243341745122</v>
      </c>
      <c r="Q200" s="391">
        <v>1539.4080864335951</v>
      </c>
      <c r="R200" s="7">
        <v>14.256860134795232</v>
      </c>
      <c r="S200" s="7">
        <v>129.93504924864925</v>
      </c>
      <c r="T200" s="594">
        <v>4.7340374702966788</v>
      </c>
      <c r="U200" s="250">
        <v>2.3670187351483394</v>
      </c>
      <c r="V200" s="250">
        <v>4</v>
      </c>
      <c r="W200" s="8">
        <v>85.015843081675271</v>
      </c>
      <c r="X200" s="8">
        <v>1.8892409573705615</v>
      </c>
      <c r="Y200" s="8">
        <v>9.1138615389464555</v>
      </c>
      <c r="Z200" s="8">
        <v>12.25</v>
      </c>
      <c r="AA200" s="8">
        <v>78.792447297847474</v>
      </c>
      <c r="AB200" s="8">
        <v>1.432589950869954</v>
      </c>
      <c r="AC200" s="8">
        <v>7.5484037224499758</v>
      </c>
      <c r="AD200" s="8">
        <v>14.75</v>
      </c>
      <c r="AE200" s="637"/>
      <c r="AF200" s="637" t="s">
        <v>62</v>
      </c>
      <c r="AG200" s="637" t="s">
        <v>3840</v>
      </c>
      <c r="AH200" s="1"/>
      <c r="AI200" s="1"/>
      <c r="AJ200" s="1"/>
      <c r="AK200" s="1"/>
    </row>
    <row r="201" spans="1:37" ht="16.5" x14ac:dyDescent="0.45">
      <c r="A201" s="9">
        <v>222</v>
      </c>
      <c r="B201" s="9" t="s">
        <v>1052</v>
      </c>
      <c r="C201" s="54" t="s">
        <v>1837</v>
      </c>
      <c r="D201" s="9">
        <v>15</v>
      </c>
      <c r="E201" s="9">
        <v>15</v>
      </c>
      <c r="F201" s="9">
        <v>15</v>
      </c>
      <c r="G201" s="244" t="s">
        <v>214</v>
      </c>
      <c r="H201" s="54" t="s">
        <v>1506</v>
      </c>
      <c r="I201" s="244" t="s">
        <v>1510</v>
      </c>
      <c r="J201" s="608">
        <v>40</v>
      </c>
      <c r="K201" s="9">
        <v>1378</v>
      </c>
      <c r="L201" s="9">
        <v>127</v>
      </c>
      <c r="M201" s="7">
        <v>105.10990132966342</v>
      </c>
      <c r="N201" s="7">
        <v>135.14130170956724</v>
      </c>
      <c r="O201" s="7">
        <v>127.23830160959255</v>
      </c>
      <c r="P201" s="391">
        <v>1483.7693412712581</v>
      </c>
      <c r="Q201" s="391">
        <v>1573.9184284069327</v>
      </c>
      <c r="R201" s="7">
        <v>15.119655404368578</v>
      </c>
      <c r="S201" s="7">
        <v>93.884814173526976</v>
      </c>
      <c r="T201" s="594">
        <v>7.5588578429709976</v>
      </c>
      <c r="U201" s="250">
        <v>2.5196192809903324</v>
      </c>
      <c r="V201" s="250">
        <v>3.6666666666666998</v>
      </c>
      <c r="W201" s="8">
        <v>66.588578429709969</v>
      </c>
      <c r="X201" s="8">
        <v>1.1098096404951661</v>
      </c>
      <c r="Y201" s="8">
        <v>6.2094546246338718</v>
      </c>
      <c r="Z201" s="8">
        <v>17.363636363636363</v>
      </c>
      <c r="AA201" s="8">
        <v>21.496430759284365</v>
      </c>
      <c r="AB201" s="8">
        <v>0.53741076898210915</v>
      </c>
      <c r="AC201" s="8">
        <v>4.11309200054174</v>
      </c>
      <c r="AD201" s="8">
        <v>11.909090909090908</v>
      </c>
      <c r="AE201" s="637"/>
      <c r="AF201" s="637" t="s">
        <v>111</v>
      </c>
      <c r="AG201" s="637" t="s">
        <v>3805</v>
      </c>
      <c r="AH201" s="1"/>
      <c r="AI201" s="1"/>
      <c r="AJ201" s="1"/>
      <c r="AK201" s="1"/>
    </row>
    <row r="202" spans="1:37" ht="16.5" x14ac:dyDescent="0.45">
      <c r="A202" s="9">
        <v>224</v>
      </c>
      <c r="B202" s="9" t="s">
        <v>251</v>
      </c>
      <c r="C202" s="244" t="s">
        <v>1805</v>
      </c>
      <c r="D202" s="9">
        <v>0</v>
      </c>
      <c r="E202" s="9">
        <v>15</v>
      </c>
      <c r="F202" s="9">
        <v>13</v>
      </c>
      <c r="G202" s="244" t="s">
        <v>121</v>
      </c>
      <c r="H202" s="61" t="s">
        <v>250</v>
      </c>
      <c r="I202" s="71" t="s">
        <v>237</v>
      </c>
      <c r="J202" s="608">
        <v>24.5</v>
      </c>
      <c r="K202" s="9">
        <v>1498</v>
      </c>
      <c r="L202" s="9">
        <v>128</v>
      </c>
      <c r="M202" s="7">
        <v>130.26019649533322</v>
      </c>
      <c r="N202" s="7">
        <v>103.1502063617867</v>
      </c>
      <c r="O202" s="7">
        <v>128.27653868068347</v>
      </c>
      <c r="P202" s="391">
        <v>1437.5381375214715</v>
      </c>
      <c r="Q202" s="391">
        <v>1390.6523009154666</v>
      </c>
      <c r="R202" s="7">
        <v>11.968656977233612</v>
      </c>
      <c r="S202" s="7">
        <v>97.715835507416628</v>
      </c>
      <c r="T202" s="594">
        <v>4.0480885979907972</v>
      </c>
      <c r="U202" s="250">
        <v>4.0480885979907972</v>
      </c>
      <c r="V202" s="250">
        <v>3</v>
      </c>
      <c r="W202" s="8">
        <v>111.06986603855657</v>
      </c>
      <c r="X202" s="8">
        <v>1.4809315471807543</v>
      </c>
      <c r="Y202" s="8">
        <v>8.1643108072433268</v>
      </c>
      <c r="Z202" s="8">
        <v>26</v>
      </c>
      <c r="AA202" s="8">
        <v>72.122067286451937</v>
      </c>
      <c r="AB202" s="8">
        <v>1.202034454774199</v>
      </c>
      <c r="AC202" s="8">
        <v>7.2897066307746607</v>
      </c>
      <c r="AD202" s="8">
        <v>21</v>
      </c>
      <c r="AE202" s="637"/>
      <c r="AF202" s="637" t="s">
        <v>111</v>
      </c>
      <c r="AG202" s="637" t="s">
        <v>3841</v>
      </c>
      <c r="AH202" s="1"/>
      <c r="AI202" s="1"/>
      <c r="AJ202" s="1"/>
      <c r="AK202" s="1"/>
    </row>
    <row r="203" spans="1:37" ht="16.5" x14ac:dyDescent="0.45">
      <c r="A203" s="9">
        <v>225</v>
      </c>
      <c r="B203" s="9" t="s">
        <v>1048</v>
      </c>
      <c r="C203" s="243" t="s">
        <v>1839</v>
      </c>
      <c r="D203" s="9">
        <v>15</v>
      </c>
      <c r="E203" s="9">
        <v>15</v>
      </c>
      <c r="F203" s="9">
        <v>15</v>
      </c>
      <c r="G203" s="62" t="s">
        <v>1047</v>
      </c>
      <c r="H203" s="62" t="s">
        <v>52</v>
      </c>
      <c r="I203" s="247" t="s">
        <v>114</v>
      </c>
      <c r="J203" s="608">
        <v>40</v>
      </c>
      <c r="K203" s="9">
        <v>1094</v>
      </c>
      <c r="L203" s="9">
        <v>113</v>
      </c>
      <c r="M203" s="7">
        <v>113.01290142963811</v>
      </c>
      <c r="N203" s="7">
        <v>82.981501049734277</v>
      </c>
      <c r="O203" s="7">
        <v>113.01290142963811</v>
      </c>
      <c r="P203" s="391">
        <v>1039.5009507106456</v>
      </c>
      <c r="Q203" s="391">
        <v>997.55915593580335</v>
      </c>
      <c r="R203" s="7">
        <v>8.6584208590183049</v>
      </c>
      <c r="S203" s="7">
        <v>53.908944153762626</v>
      </c>
      <c r="T203" s="594">
        <v>3.2037515778779433</v>
      </c>
      <c r="U203" s="250">
        <v>1.0679171926259812</v>
      </c>
      <c r="V203" s="250">
        <v>4</v>
      </c>
      <c r="W203" s="8">
        <v>96.495901708044201</v>
      </c>
      <c r="X203" s="8">
        <v>1.3785128815434886</v>
      </c>
      <c r="Y203" s="8">
        <v>6.226186625891831</v>
      </c>
      <c r="Z203" s="8">
        <v>18.5</v>
      </c>
      <c r="AA203" s="8">
        <v>49.482534713314749</v>
      </c>
      <c r="AB203" s="8">
        <v>1.2370633678328686</v>
      </c>
      <c r="AC203" s="8">
        <v>5.4692460581431419</v>
      </c>
      <c r="AD203" s="8">
        <v>11</v>
      </c>
      <c r="AE203" s="637"/>
      <c r="AF203" s="637" t="s">
        <v>68</v>
      </c>
      <c r="AG203" s="637" t="s">
        <v>3878</v>
      </c>
      <c r="AH203" s="1"/>
      <c r="AI203" s="1"/>
      <c r="AJ203" s="1"/>
      <c r="AK203" s="1"/>
    </row>
    <row r="204" spans="1:37" ht="16.5" x14ac:dyDescent="0.45">
      <c r="A204" s="9">
        <v>226</v>
      </c>
      <c r="B204" s="9" t="s">
        <v>1046</v>
      </c>
      <c r="C204" s="243" t="s">
        <v>1836</v>
      </c>
      <c r="D204" s="9">
        <v>0</v>
      </c>
      <c r="E204" s="9">
        <v>13</v>
      </c>
      <c r="F204" s="9">
        <v>15</v>
      </c>
      <c r="G204" s="244" t="s">
        <v>214</v>
      </c>
      <c r="H204" s="247" t="s">
        <v>189</v>
      </c>
      <c r="I204" s="243" t="s">
        <v>203</v>
      </c>
      <c r="J204" s="608">
        <v>27.5</v>
      </c>
      <c r="K204" s="9">
        <v>1498</v>
      </c>
      <c r="L204" s="9">
        <v>124</v>
      </c>
      <c r="M204" s="7">
        <v>103.68034980702586</v>
      </c>
      <c r="N204" s="7">
        <v>167.42975408026473</v>
      </c>
      <c r="O204" s="7">
        <v>124.69663693007165</v>
      </c>
      <c r="P204" s="391">
        <v>1673.3593803121698</v>
      </c>
      <c r="Q204" s="391">
        <v>1828.2201259597864</v>
      </c>
      <c r="R204" s="7">
        <v>17.783759094189936</v>
      </c>
      <c r="S204" s="7">
        <v>110.03842517914825</v>
      </c>
      <c r="T204" s="594">
        <v>7.4696538279584139</v>
      </c>
      <c r="U204" s="250">
        <v>2.4898846093194713</v>
      </c>
      <c r="V204" s="250">
        <v>3.6666666666666998</v>
      </c>
      <c r="W204" s="8">
        <v>61.653004637110129</v>
      </c>
      <c r="X204" s="8">
        <v>1.1209637206747296</v>
      </c>
      <c r="Y204" s="8">
        <v>6.1875796110563872</v>
      </c>
      <c r="Z204" s="8">
        <v>16</v>
      </c>
      <c r="AA204" s="8">
        <v>45.478870067214096</v>
      </c>
      <c r="AB204" s="8">
        <v>1.0106415570492022</v>
      </c>
      <c r="AC204" s="8">
        <v>5.7287807739553669</v>
      </c>
      <c r="AD204" s="8">
        <v>13.272727272727273</v>
      </c>
      <c r="AE204" s="637"/>
      <c r="AF204" s="637" t="s">
        <v>111</v>
      </c>
      <c r="AG204" s="637" t="s">
        <v>3808</v>
      </c>
      <c r="AH204" s="1"/>
      <c r="AI204" s="1"/>
      <c r="AJ204" s="1"/>
      <c r="AK204" s="1"/>
    </row>
    <row r="205" spans="1:37" ht="16.5" x14ac:dyDescent="0.45">
      <c r="A205" s="9">
        <v>227</v>
      </c>
      <c r="B205" s="9" t="s">
        <v>229</v>
      </c>
      <c r="C205" s="243" t="s">
        <v>1857</v>
      </c>
      <c r="D205" s="9">
        <v>0</v>
      </c>
      <c r="E205" s="9">
        <v>13</v>
      </c>
      <c r="F205" s="9">
        <v>15</v>
      </c>
      <c r="G205" s="243" t="s">
        <v>158</v>
      </c>
      <c r="H205" s="243" t="s">
        <v>228</v>
      </c>
      <c r="I205" s="57" t="s">
        <v>180</v>
      </c>
      <c r="J205" s="608">
        <v>27.5</v>
      </c>
      <c r="K205" s="9">
        <v>1498</v>
      </c>
      <c r="L205" s="9">
        <v>124</v>
      </c>
      <c r="M205" s="7">
        <v>103.68034980702586</v>
      </c>
      <c r="N205" s="7">
        <v>167.42975408026473</v>
      </c>
      <c r="O205" s="7">
        <v>124.69663693007165</v>
      </c>
      <c r="P205" s="391">
        <v>1673.3593803121698</v>
      </c>
      <c r="Q205" s="391">
        <v>1828.2201259597864</v>
      </c>
      <c r="R205" s="7">
        <v>17.783759094189936</v>
      </c>
      <c r="S205" s="7">
        <v>119.02707870252453</v>
      </c>
      <c r="T205" s="594">
        <v>8.2783605564532152</v>
      </c>
      <c r="U205" s="250">
        <v>2.7594535188177383</v>
      </c>
      <c r="V205" s="250">
        <v>3</v>
      </c>
      <c r="W205" s="8">
        <v>65.696538279584146</v>
      </c>
      <c r="X205" s="8">
        <v>1.4599230728796477</v>
      </c>
      <c r="Y205" s="8">
        <v>6.6930213163656394</v>
      </c>
      <c r="Z205" s="8">
        <v>16</v>
      </c>
      <c r="AA205" s="8">
        <v>89.957740134428192</v>
      </c>
      <c r="AB205" s="8">
        <v>1.3839652328373568</v>
      </c>
      <c r="AC205" s="8">
        <v>6.6064367518593752</v>
      </c>
      <c r="AD205" s="8">
        <v>22.666666666666668</v>
      </c>
      <c r="AE205" s="637"/>
      <c r="AF205" s="637" t="s">
        <v>72</v>
      </c>
      <c r="AG205" s="637" t="s">
        <v>3842</v>
      </c>
      <c r="AH205" s="1"/>
      <c r="AI205" s="1"/>
      <c r="AJ205" s="1"/>
      <c r="AK205" s="1"/>
    </row>
    <row r="206" spans="1:37" ht="16.5" x14ac:dyDescent="0.45">
      <c r="A206" s="9">
        <v>228</v>
      </c>
      <c r="B206" s="9" t="s">
        <v>1042</v>
      </c>
      <c r="C206" s="73" t="s">
        <v>1858</v>
      </c>
      <c r="D206" s="9">
        <v>15</v>
      </c>
      <c r="E206" s="9">
        <v>15</v>
      </c>
      <c r="F206" s="9">
        <v>15</v>
      </c>
      <c r="G206" s="74" t="s">
        <v>14</v>
      </c>
      <c r="H206" s="73" t="s">
        <v>76</v>
      </c>
      <c r="I206" s="65" t="s">
        <v>160</v>
      </c>
      <c r="J206" s="608">
        <v>40</v>
      </c>
      <c r="K206" s="9">
        <v>1234</v>
      </c>
      <c r="L206" s="9">
        <v>113</v>
      </c>
      <c r="M206" s="7">
        <v>131.98010166957738</v>
      </c>
      <c r="N206" s="7">
        <v>77.449400979751985</v>
      </c>
      <c r="O206" s="7">
        <v>113.01290142963811</v>
      </c>
      <c r="P206" s="391">
        <v>1100.9553284986068</v>
      </c>
      <c r="Q206" s="391">
        <v>1004.4313373586934</v>
      </c>
      <c r="R206" s="7">
        <v>8.1226852070767848</v>
      </c>
      <c r="S206" s="7">
        <v>66.985331986957021</v>
      </c>
      <c r="T206" s="594">
        <v>7.1766687581362216</v>
      </c>
      <c r="U206" s="250">
        <v>3.5883343790681108</v>
      </c>
      <c r="V206" s="250">
        <v>3</v>
      </c>
      <c r="W206" s="8">
        <v>93.65003137204333</v>
      </c>
      <c r="X206" s="8">
        <v>1.7027278431280606</v>
      </c>
      <c r="Y206" s="8">
        <v>8.2466980166357935</v>
      </c>
      <c r="Z206" s="8">
        <v>19.333333333333332</v>
      </c>
      <c r="AA206" s="8">
        <v>83.355583441816293</v>
      </c>
      <c r="AB206" s="8">
        <v>1.6671116688363259</v>
      </c>
      <c r="AC206" s="8">
        <v>8.1034616845066871</v>
      </c>
      <c r="AD206" s="8">
        <v>17.666666666666668</v>
      </c>
      <c r="AE206" s="637"/>
      <c r="AF206" s="637" t="s">
        <v>78</v>
      </c>
      <c r="AG206" s="637" t="s">
        <v>3855</v>
      </c>
      <c r="AH206" s="1"/>
      <c r="AI206" s="1"/>
      <c r="AJ206" s="1"/>
      <c r="AK206" s="1"/>
    </row>
    <row r="207" spans="1:37" ht="16.5" x14ac:dyDescent="0.45">
      <c r="A207" s="9">
        <v>229</v>
      </c>
      <c r="B207" s="9" t="s">
        <v>148</v>
      </c>
      <c r="C207" s="73" t="s">
        <v>1858</v>
      </c>
      <c r="D207" s="9">
        <v>0</v>
      </c>
      <c r="E207" s="9">
        <v>13</v>
      </c>
      <c r="F207" s="9">
        <v>13</v>
      </c>
      <c r="G207" s="74" t="s">
        <v>20</v>
      </c>
      <c r="H207" s="73" t="s">
        <v>19</v>
      </c>
      <c r="I207" s="62" t="s">
        <v>52</v>
      </c>
      <c r="J207" s="608">
        <v>21.5</v>
      </c>
      <c r="K207" s="9">
        <v>1499</v>
      </c>
      <c r="L207" s="9">
        <v>120</v>
      </c>
      <c r="M207" s="7">
        <v>138.74652754115533</v>
      </c>
      <c r="N207" s="7">
        <v>97.246450106970485</v>
      </c>
      <c r="O207" s="7">
        <v>120.16440331689346</v>
      </c>
      <c r="P207" s="391">
        <v>1380.1124568557193</v>
      </c>
      <c r="Q207" s="391">
        <v>1291.2446107201763</v>
      </c>
      <c r="R207" s="7">
        <v>10.6353262858119</v>
      </c>
      <c r="S207" s="7">
        <v>104.9044569552218</v>
      </c>
      <c r="T207" s="594">
        <v>6.4111145741050581</v>
      </c>
      <c r="U207" s="250">
        <v>2.1370381913683527</v>
      </c>
      <c r="V207" s="250">
        <v>4.3333333333333002</v>
      </c>
      <c r="W207" s="8">
        <v>152.51120807494164</v>
      </c>
      <c r="X207" s="8">
        <v>1.9063901009367705</v>
      </c>
      <c r="Y207" s="8">
        <v>9.863774193291091</v>
      </c>
      <c r="Z207" s="8">
        <v>19.461538461538463</v>
      </c>
      <c r="AA207" s="8">
        <v>118.24081577227626</v>
      </c>
      <c r="AB207" s="8">
        <v>1.6891545110325181</v>
      </c>
      <c r="AC207" s="8">
        <v>8.9054198440670209</v>
      </c>
      <c r="AD207" s="8">
        <v>17.153846153846153</v>
      </c>
      <c r="AE207" s="637"/>
      <c r="AF207" s="637" t="s">
        <v>78</v>
      </c>
      <c r="AG207" s="637" t="s">
        <v>3749</v>
      </c>
      <c r="AH207" s="1"/>
      <c r="AI207" s="1"/>
      <c r="AJ207" s="1"/>
      <c r="AK207" s="1"/>
    </row>
    <row r="208" spans="1:37" ht="16.5" x14ac:dyDescent="0.45">
      <c r="A208" s="9">
        <v>230</v>
      </c>
      <c r="B208" s="9" t="s">
        <v>1039</v>
      </c>
      <c r="C208" s="244" t="s">
        <v>1859</v>
      </c>
      <c r="D208" s="9">
        <v>0</v>
      </c>
      <c r="E208" s="9">
        <v>15</v>
      </c>
      <c r="F208" s="9">
        <v>13</v>
      </c>
      <c r="G208" s="76" t="s">
        <v>253</v>
      </c>
      <c r="H208" s="76" t="s">
        <v>175</v>
      </c>
      <c r="I208" s="244" t="s">
        <v>197</v>
      </c>
      <c r="J208" s="608">
        <v>21.5</v>
      </c>
      <c r="K208" s="9">
        <v>1498</v>
      </c>
      <c r="L208" s="9">
        <v>120</v>
      </c>
      <c r="M208" s="7">
        <v>120.16440331689346</v>
      </c>
      <c r="N208" s="7">
        <v>129.4554654290244</v>
      </c>
      <c r="O208" s="7">
        <v>120.16440331689346</v>
      </c>
      <c r="P208" s="391">
        <v>1517.4511042909053</v>
      </c>
      <c r="Q208" s="391">
        <v>1532.5946793942007</v>
      </c>
      <c r="R208" s="7">
        <v>13.754111009221669</v>
      </c>
      <c r="S208" s="7">
        <v>130.39136015682936</v>
      </c>
      <c r="T208" s="594">
        <v>4.7491293834870758</v>
      </c>
      <c r="U208" s="250">
        <v>4.7491293834870758</v>
      </c>
      <c r="V208" s="250">
        <v>3</v>
      </c>
      <c r="W208" s="8">
        <v>104.10105804589459</v>
      </c>
      <c r="X208" s="8">
        <v>1.7350176340982431</v>
      </c>
      <c r="Y208" s="8">
        <v>9.4801736055064811</v>
      </c>
      <c r="Z208" s="8">
        <v>21</v>
      </c>
      <c r="AA208" s="8">
        <v>122.84670496332997</v>
      </c>
      <c r="AB208" s="8">
        <v>1.6379560661777328</v>
      </c>
      <c r="AC208" s="8">
        <v>9.2913438288656476</v>
      </c>
      <c r="AD208" s="8">
        <v>26</v>
      </c>
      <c r="AE208" s="637"/>
      <c r="AF208" s="637" t="s">
        <v>90</v>
      </c>
      <c r="AG208" s="637" t="s">
        <v>3843</v>
      </c>
      <c r="AH208" s="1"/>
      <c r="AI208" s="1"/>
      <c r="AJ208" s="1"/>
      <c r="AK208" s="1"/>
    </row>
    <row r="209" spans="1:37" ht="16.5" x14ac:dyDescent="0.45">
      <c r="A209" s="9">
        <v>231</v>
      </c>
      <c r="B209" s="9" t="s">
        <v>1037</v>
      </c>
      <c r="C209" s="78" t="s">
        <v>1793</v>
      </c>
      <c r="D209" s="9">
        <v>15</v>
      </c>
      <c r="E209" s="9">
        <v>15</v>
      </c>
      <c r="F209" s="9">
        <v>15</v>
      </c>
      <c r="G209" s="62" t="s">
        <v>127</v>
      </c>
      <c r="H209" s="54" t="s">
        <v>40</v>
      </c>
      <c r="I209" s="62" t="s">
        <v>1466</v>
      </c>
      <c r="J209" s="608">
        <v>40</v>
      </c>
      <c r="K209" s="9">
        <v>1206</v>
      </c>
      <c r="L209" s="9">
        <v>175</v>
      </c>
      <c r="M209" s="7">
        <v>96.416601219691259</v>
      </c>
      <c r="N209" s="7">
        <v>89.303901129714035</v>
      </c>
      <c r="O209" s="7">
        <v>175.44660221943818</v>
      </c>
      <c r="P209" s="391">
        <v>1316.5725842085762</v>
      </c>
      <c r="Q209" s="391">
        <v>1411.4745162065215</v>
      </c>
      <c r="R209" s="7">
        <v>14.346944577626145</v>
      </c>
      <c r="S209" s="7">
        <v>70.781973690687195</v>
      </c>
      <c r="T209" s="594">
        <v>2.8801237237839796</v>
      </c>
      <c r="U209" s="250">
        <v>2.8801237237839796</v>
      </c>
      <c r="V209" s="250">
        <v>2</v>
      </c>
      <c r="W209" s="8">
        <v>51.136632634239454</v>
      </c>
      <c r="X209" s="8">
        <v>1.1363696140942101</v>
      </c>
      <c r="Y209" s="8">
        <v>4.9335921880586806</v>
      </c>
      <c r="Z209" s="8">
        <v>23.5</v>
      </c>
      <c r="AA209" s="8">
        <v>38.602474475679593</v>
      </c>
      <c r="AB209" s="8">
        <v>1.1029278421622741</v>
      </c>
      <c r="AC209" s="8">
        <v>4.8110616022648234</v>
      </c>
      <c r="AD209" s="8">
        <v>18.5</v>
      </c>
      <c r="AE209" s="637"/>
      <c r="AF209" s="637" t="s">
        <v>68</v>
      </c>
      <c r="AG209" s="637" t="s">
        <v>3806</v>
      </c>
      <c r="AH209" s="1"/>
      <c r="AI209" s="1"/>
      <c r="AJ209" s="1"/>
      <c r="AK209" s="1"/>
    </row>
    <row r="210" spans="1:37" ht="16.5" x14ac:dyDescent="0.45">
      <c r="A210" s="9">
        <v>232</v>
      </c>
      <c r="B210" s="9" t="s">
        <v>220</v>
      </c>
      <c r="C210" s="78" t="s">
        <v>1793</v>
      </c>
      <c r="D210" s="9">
        <v>0</v>
      </c>
      <c r="E210" s="9">
        <v>9</v>
      </c>
      <c r="F210" s="9">
        <v>13</v>
      </c>
      <c r="G210" s="56" t="s">
        <v>45</v>
      </c>
      <c r="H210" s="78" t="s">
        <v>79</v>
      </c>
      <c r="I210" s="63" t="s">
        <v>84</v>
      </c>
      <c r="J210" s="608">
        <v>19</v>
      </c>
      <c r="K210" s="9">
        <v>1498</v>
      </c>
      <c r="L210" s="9">
        <v>128</v>
      </c>
      <c r="M210" s="7">
        <v>124.60768518928208</v>
      </c>
      <c r="N210" s="7">
        <v>112.96210713420899</v>
      </c>
      <c r="O210" s="7">
        <v>128.10135860580399</v>
      </c>
      <c r="P210" s="391">
        <v>1481.4519363511542</v>
      </c>
      <c r="Q210" s="391">
        <v>1467.598123672225</v>
      </c>
      <c r="R210" s="7">
        <v>12.991592095089327</v>
      </c>
      <c r="S210" s="7">
        <v>124.18857561280518</v>
      </c>
      <c r="T210" s="594">
        <v>7.4795996298426681</v>
      </c>
      <c r="U210" s="250">
        <v>3.7397998149213341</v>
      </c>
      <c r="V210" s="250">
        <v>3.5</v>
      </c>
      <c r="W210" s="8">
        <v>117.63279333716802</v>
      </c>
      <c r="X210" s="8">
        <v>1.8097352821102772</v>
      </c>
      <c r="Y210" s="8">
        <v>9.5591498489047417</v>
      </c>
      <c r="Z210" s="8">
        <v>19.571428571428573</v>
      </c>
      <c r="AA210" s="8">
        <v>73.895495835730017</v>
      </c>
      <c r="AB210" s="8">
        <v>1.2315915972621669</v>
      </c>
      <c r="AC210" s="8">
        <v>7.6066492018950411</v>
      </c>
      <c r="AD210" s="8">
        <v>18.142857142857142</v>
      </c>
      <c r="AE210" s="637"/>
      <c r="AF210" s="637" t="s">
        <v>47</v>
      </c>
      <c r="AG210" s="637" t="s">
        <v>3844</v>
      </c>
      <c r="AH210" s="1"/>
      <c r="AI210" s="1"/>
      <c r="AJ210" s="1"/>
      <c r="AK210" s="1"/>
    </row>
    <row r="211" spans="1:37" ht="16.5" x14ac:dyDescent="0.45">
      <c r="A211" s="9">
        <v>233</v>
      </c>
      <c r="B211" s="9" t="s">
        <v>165</v>
      </c>
      <c r="C211" s="62" t="s">
        <v>1790</v>
      </c>
      <c r="D211" s="9">
        <v>0</v>
      </c>
      <c r="E211" s="9">
        <v>12</v>
      </c>
      <c r="F211" s="9">
        <v>15</v>
      </c>
      <c r="G211" s="62" t="s">
        <v>1539</v>
      </c>
      <c r="H211" s="62" t="s">
        <v>112</v>
      </c>
      <c r="I211" s="70" t="s">
        <v>9</v>
      </c>
      <c r="J211" s="608">
        <v>21</v>
      </c>
      <c r="K211" s="9">
        <v>1500</v>
      </c>
      <c r="L211" s="9">
        <v>130</v>
      </c>
      <c r="M211" s="7">
        <v>121.20714924977236</v>
      </c>
      <c r="N211" s="7">
        <v>117.5342053331126</v>
      </c>
      <c r="O211" s="7">
        <v>130.38950904142177</v>
      </c>
      <c r="P211" s="391">
        <v>1511.0892229156777</v>
      </c>
      <c r="Q211" s="391">
        <v>1519.6264184463939</v>
      </c>
      <c r="R211" s="7">
        <v>13.67246444930978</v>
      </c>
      <c r="S211" s="7">
        <v>139.89264848296767</v>
      </c>
      <c r="T211" s="594">
        <v>1.9454157641482244</v>
      </c>
      <c r="U211" s="250">
        <v>1.9454157641482244</v>
      </c>
      <c r="V211" s="250">
        <v>5</v>
      </c>
      <c r="W211" s="8">
        <v>142.81236462223367</v>
      </c>
      <c r="X211" s="8">
        <v>1.7851545577779209</v>
      </c>
      <c r="Y211" s="8">
        <v>10.231706873447369</v>
      </c>
      <c r="Z211" s="8">
        <v>17</v>
      </c>
      <c r="AA211" s="8">
        <v>119.17697051852805</v>
      </c>
      <c r="AB211" s="8">
        <v>1.4897121314816006</v>
      </c>
      <c r="AC211" s="8">
        <v>8.8413895732293923</v>
      </c>
      <c r="AD211" s="8">
        <v>17</v>
      </c>
      <c r="AE211" s="637"/>
      <c r="AF211" s="637" t="s">
        <v>68</v>
      </c>
      <c r="AG211" s="637" t="s">
        <v>3796</v>
      </c>
      <c r="AH211" s="1"/>
      <c r="AI211" s="1"/>
      <c r="AJ211" s="1"/>
      <c r="AK211" s="1"/>
    </row>
    <row r="212" spans="1:37" ht="16.5" x14ac:dyDescent="0.45">
      <c r="A212" s="9">
        <v>234</v>
      </c>
      <c r="B212" s="9" t="s">
        <v>96</v>
      </c>
      <c r="C212" s="62" t="s">
        <v>1790</v>
      </c>
      <c r="D212" s="9">
        <v>0</v>
      </c>
      <c r="E212" s="9">
        <v>11</v>
      </c>
      <c r="F212" s="9">
        <v>15</v>
      </c>
      <c r="G212" s="62" t="s">
        <v>127</v>
      </c>
      <c r="H212" s="62" t="s">
        <v>52</v>
      </c>
      <c r="I212" s="246" t="s">
        <v>94</v>
      </c>
      <c r="J212" s="608">
        <v>26.5</v>
      </c>
      <c r="K212" s="9">
        <v>1499</v>
      </c>
      <c r="L212" s="9">
        <v>132</v>
      </c>
      <c r="M212" s="7">
        <v>132.03550456818948</v>
      </c>
      <c r="N212" s="7">
        <v>97.651258586890137</v>
      </c>
      <c r="O212" s="7">
        <v>132.03550456818948</v>
      </c>
      <c r="P212" s="391">
        <v>1425.7373795923038</v>
      </c>
      <c r="Q212" s="391">
        <v>1369.5287428241686</v>
      </c>
      <c r="R212" s="7">
        <v>11.743225393886913</v>
      </c>
      <c r="S212" s="7">
        <v>90.690672366840133</v>
      </c>
      <c r="T212" s="594">
        <v>4.0896308068956335</v>
      </c>
      <c r="U212" s="250">
        <v>4.0896308068956335</v>
      </c>
      <c r="V212" s="250">
        <v>2</v>
      </c>
      <c r="W212" s="8">
        <v>134.88400163214413</v>
      </c>
      <c r="X212" s="8">
        <v>1.9269143090306304</v>
      </c>
      <c r="Y212" s="8">
        <v>7.7228077742636474</v>
      </c>
      <c r="Z212" s="8">
        <v>36</v>
      </c>
      <c r="AA212" s="8">
        <v>86.823077969323165</v>
      </c>
      <c r="AB212" s="8">
        <v>1.929401732651626</v>
      </c>
      <c r="AC212" s="8">
        <v>7.6102030265734006</v>
      </c>
      <c r="AD212" s="8">
        <v>23.5</v>
      </c>
      <c r="AE212" s="637"/>
      <c r="AF212" s="637" t="s">
        <v>68</v>
      </c>
      <c r="AG212" s="637" t="s">
        <v>3845</v>
      </c>
      <c r="AH212" s="1"/>
      <c r="AI212" s="1"/>
      <c r="AJ212" s="1"/>
      <c r="AK212" s="1"/>
    </row>
    <row r="213" spans="1:37" ht="16.5" x14ac:dyDescent="0.45">
      <c r="A213" s="9">
        <v>237</v>
      </c>
      <c r="B213" s="9" t="s">
        <v>1030</v>
      </c>
      <c r="C213" s="56" t="s">
        <v>1798</v>
      </c>
      <c r="D213" s="9">
        <v>0</v>
      </c>
      <c r="E213" s="9">
        <v>14</v>
      </c>
      <c r="F213" s="9">
        <v>15</v>
      </c>
      <c r="G213" s="56" t="s">
        <v>45</v>
      </c>
      <c r="H213" s="56" t="s">
        <v>216</v>
      </c>
      <c r="I213" s="54" t="s">
        <v>87</v>
      </c>
      <c r="J213" s="608">
        <v>26.5</v>
      </c>
      <c r="K213" s="9">
        <v>1499</v>
      </c>
      <c r="L213" s="9">
        <v>104</v>
      </c>
      <c r="M213" s="7">
        <v>118.96949109529572</v>
      </c>
      <c r="N213" s="7">
        <v>151.97836723734309</v>
      </c>
      <c r="O213" s="7">
        <v>104.52810778315001</v>
      </c>
      <c r="P213" s="391">
        <v>1528.6227236604229</v>
      </c>
      <c r="Q213" s="391">
        <v>1552.3374395212672</v>
      </c>
      <c r="R213" s="7">
        <v>13.720526914571138</v>
      </c>
      <c r="S213" s="7">
        <v>146.48992882756076</v>
      </c>
      <c r="T213" s="594">
        <v>8.4236962443464538</v>
      </c>
      <c r="U213" s="250">
        <v>4.2118481221732269</v>
      </c>
      <c r="V213" s="250">
        <v>3.5</v>
      </c>
      <c r="W213" s="8">
        <v>93.796203054330661</v>
      </c>
      <c r="X213" s="8">
        <v>2.0843600678740146</v>
      </c>
      <c r="Y213" s="8">
        <v>10.676698478102114</v>
      </c>
      <c r="Z213" s="8">
        <v>13.857142857142858</v>
      </c>
      <c r="AA213" s="8">
        <v>78.33016921194222</v>
      </c>
      <c r="AB213" s="8">
        <v>1.4241848947625859</v>
      </c>
      <c r="AC213" s="8">
        <v>8.6462775890824819</v>
      </c>
      <c r="AD213" s="8">
        <v>16.714285714285715</v>
      </c>
      <c r="AE213" s="637"/>
      <c r="AF213" s="637" t="s">
        <v>47</v>
      </c>
      <c r="AG213" s="637" t="s">
        <v>3781</v>
      </c>
      <c r="AH213" s="1"/>
      <c r="AI213" s="1"/>
      <c r="AJ213" s="1"/>
      <c r="AK213" s="1"/>
    </row>
    <row r="214" spans="1:37" ht="16.5" x14ac:dyDescent="0.45">
      <c r="A214" s="9">
        <v>238</v>
      </c>
      <c r="B214" s="9" t="s">
        <v>1027</v>
      </c>
      <c r="C214" s="247" t="s">
        <v>1835</v>
      </c>
      <c r="D214" s="9">
        <v>15</v>
      </c>
      <c r="E214" s="9">
        <v>15</v>
      </c>
      <c r="F214" s="9">
        <v>15</v>
      </c>
      <c r="G214" s="247" t="s">
        <v>59</v>
      </c>
      <c r="H214" s="247" t="s">
        <v>189</v>
      </c>
      <c r="I214" s="224" t="s">
        <v>58</v>
      </c>
      <c r="J214" s="608">
        <v>40</v>
      </c>
      <c r="K214" s="9">
        <v>1291</v>
      </c>
      <c r="L214" s="9">
        <v>113</v>
      </c>
      <c r="M214" s="7">
        <v>132.77040167957483</v>
      </c>
      <c r="N214" s="7">
        <v>83.771801059731743</v>
      </c>
      <c r="O214" s="7">
        <v>113.01290142963811</v>
      </c>
      <c r="P214" s="391">
        <v>1164.7107873136783</v>
      </c>
      <c r="Q214" s="391">
        <v>1072.0652271726829</v>
      </c>
      <c r="R214" s="7">
        <v>8.7345080491054041</v>
      </c>
      <c r="S214" s="7">
        <v>76.721001164075702</v>
      </c>
      <c r="T214" s="594">
        <v>5.1424365324027352</v>
      </c>
      <c r="U214" s="250">
        <v>2.5712182662013676</v>
      </c>
      <c r="V214" s="250">
        <v>4</v>
      </c>
      <c r="W214" s="8">
        <v>94.204821979061535</v>
      </c>
      <c r="X214" s="8">
        <v>1.7128149450738461</v>
      </c>
      <c r="Y214" s="8">
        <v>8.7836659755478195</v>
      </c>
      <c r="Z214" s="8">
        <v>14.75</v>
      </c>
      <c r="AA214" s="8">
        <v>73.49263931704786</v>
      </c>
      <c r="AB214" s="8">
        <v>1.6331697626010635</v>
      </c>
      <c r="AC214" s="8">
        <v>8.3607220254541428</v>
      </c>
      <c r="AD214" s="8">
        <v>12.25</v>
      </c>
      <c r="AE214" s="637"/>
      <c r="AF214" s="637" t="s">
        <v>62</v>
      </c>
      <c r="AG214" s="637" t="s">
        <v>5797</v>
      </c>
      <c r="AH214" s="1"/>
      <c r="AI214" s="1"/>
      <c r="AJ214" s="1"/>
      <c r="AK214" s="1"/>
    </row>
    <row r="215" spans="1:37" ht="16.5" x14ac:dyDescent="0.45">
      <c r="A215" s="9">
        <v>239</v>
      </c>
      <c r="B215" s="9" t="s">
        <v>1024</v>
      </c>
      <c r="C215" s="246" t="s">
        <v>1804</v>
      </c>
      <c r="D215" s="9">
        <v>15</v>
      </c>
      <c r="E215" s="9">
        <v>15</v>
      </c>
      <c r="F215" s="9">
        <v>15</v>
      </c>
      <c r="G215" s="246" t="s">
        <v>115</v>
      </c>
      <c r="H215" s="246" t="s">
        <v>182</v>
      </c>
      <c r="I215" s="56" t="s">
        <v>106</v>
      </c>
      <c r="J215" s="608">
        <v>40</v>
      </c>
      <c r="K215" s="9">
        <v>1206</v>
      </c>
      <c r="L215" s="9">
        <v>113</v>
      </c>
      <c r="M215" s="7">
        <v>118.5450014996204</v>
      </c>
      <c r="N215" s="7">
        <v>91.674801159706433</v>
      </c>
      <c r="O215" s="7">
        <v>113.01290142963811</v>
      </c>
      <c r="P215" s="391">
        <v>1146.8523232514485</v>
      </c>
      <c r="Q215" s="391">
        <v>1101.1733691512441</v>
      </c>
      <c r="R215" s="7">
        <v>9.4893209223497692</v>
      </c>
      <c r="S215" s="7">
        <v>76.993856936300546</v>
      </c>
      <c r="T215" s="594">
        <v>3.7739530350911172</v>
      </c>
      <c r="U215" s="250">
        <v>1.8869765175455586</v>
      </c>
      <c r="V215" s="250">
        <v>4.5</v>
      </c>
      <c r="W215" s="8">
        <v>84.218591052733515</v>
      </c>
      <c r="X215" s="8">
        <v>1.5312471100497003</v>
      </c>
      <c r="Y215" s="8">
        <v>8.1137372807110353</v>
      </c>
      <c r="Z215" s="8">
        <v>13.222222222222221</v>
      </c>
      <c r="AA215" s="8">
        <v>31.821700389901306</v>
      </c>
      <c r="AB215" s="8">
        <v>0.90919143971146588</v>
      </c>
      <c r="AC215" s="8">
        <v>5.2972615156620355</v>
      </c>
      <c r="AD215" s="8">
        <v>8.7777777777777786</v>
      </c>
      <c r="AE215" s="637"/>
      <c r="AF215" s="637" t="s">
        <v>8</v>
      </c>
      <c r="AG215" s="637" t="s">
        <v>3759</v>
      </c>
      <c r="AH215" s="1"/>
      <c r="AI215" s="1"/>
      <c r="AJ215" s="1"/>
      <c r="AK215" s="1"/>
    </row>
    <row r="216" spans="1:37" ht="16.5" x14ac:dyDescent="0.45">
      <c r="A216" s="9">
        <v>240</v>
      </c>
      <c r="B216" s="9" t="s">
        <v>1022</v>
      </c>
      <c r="C216" s="73" t="s">
        <v>1802</v>
      </c>
      <c r="D216" s="9">
        <v>15</v>
      </c>
      <c r="E216" s="9">
        <v>15</v>
      </c>
      <c r="F216" s="9">
        <v>15</v>
      </c>
      <c r="G216" s="73" t="s">
        <v>138</v>
      </c>
      <c r="H216" s="73" t="s">
        <v>76</v>
      </c>
      <c r="I216" s="56" t="s">
        <v>106</v>
      </c>
      <c r="J216" s="608">
        <v>40</v>
      </c>
      <c r="K216" s="9">
        <v>1323</v>
      </c>
      <c r="L216" s="9">
        <v>113</v>
      </c>
      <c r="M216" s="7">
        <v>131.1898016595799</v>
      </c>
      <c r="N216" s="7">
        <v>90.094201139711501</v>
      </c>
      <c r="O216" s="7">
        <v>113.01290142963811</v>
      </c>
      <c r="P216" s="391">
        <v>1212.8766245571717</v>
      </c>
      <c r="Q216" s="391">
        <v>1130.8888472920391</v>
      </c>
      <c r="R216" s="7">
        <v>9.3392339103752384</v>
      </c>
      <c r="S216" s="7">
        <v>76.586065161404036</v>
      </c>
      <c r="T216" s="594">
        <v>7.1396827176683395</v>
      </c>
      <c r="U216" s="250">
        <v>3.5698413588341698</v>
      </c>
      <c r="V216" s="250">
        <v>3</v>
      </c>
      <c r="W216" s="8">
        <v>93.095240765025096</v>
      </c>
      <c r="X216" s="8">
        <v>1.6926407411822744</v>
      </c>
      <c r="Y216" s="8">
        <v>8.2004654660509413</v>
      </c>
      <c r="Z216" s="8">
        <v>19.333333333333332</v>
      </c>
      <c r="AA216" s="8">
        <v>35.109348431490773</v>
      </c>
      <c r="AB216" s="8">
        <v>1.0031242408997363</v>
      </c>
      <c r="AC216" s="8">
        <v>6.0598024435175857</v>
      </c>
      <c r="AD216" s="8">
        <v>12.666666666666666</v>
      </c>
      <c r="AE216" s="637"/>
      <c r="AF216" s="637" t="s">
        <v>22</v>
      </c>
      <c r="AG216" s="637" t="s">
        <v>3813</v>
      </c>
      <c r="AH216" s="1"/>
      <c r="AI216" s="1"/>
      <c r="AJ216" s="1"/>
      <c r="AK216" s="1"/>
    </row>
    <row r="217" spans="1:37" ht="16.5" x14ac:dyDescent="0.45">
      <c r="A217" s="9">
        <v>241</v>
      </c>
      <c r="B217" s="9" t="s">
        <v>258</v>
      </c>
      <c r="C217" s="62" t="s">
        <v>1790</v>
      </c>
      <c r="D217" s="9">
        <v>0</v>
      </c>
      <c r="E217" s="9">
        <v>14</v>
      </c>
      <c r="F217" s="9">
        <v>14</v>
      </c>
      <c r="G217" s="62" t="s">
        <v>127</v>
      </c>
      <c r="H217" s="62" t="s">
        <v>1466</v>
      </c>
      <c r="I217" s="246" t="s">
        <v>182</v>
      </c>
      <c r="J217" s="608">
        <v>24.5</v>
      </c>
      <c r="K217" s="9">
        <v>1497</v>
      </c>
      <c r="L217" s="9">
        <v>152</v>
      </c>
      <c r="M217" s="7">
        <v>103.81142563333663</v>
      </c>
      <c r="N217" s="7">
        <v>136.87238921083235</v>
      </c>
      <c r="O217" s="7">
        <v>152.08043245648039</v>
      </c>
      <c r="P217" s="391">
        <v>1671.4352672340533</v>
      </c>
      <c r="Q217" s="391">
        <v>1824.7753756861071</v>
      </c>
      <c r="R217" s="7">
        <v>18.299857888613314</v>
      </c>
      <c r="S217" s="7">
        <v>108.4088784349441</v>
      </c>
      <c r="T217" s="594">
        <v>3.4291873598200771</v>
      </c>
      <c r="U217" s="250">
        <v>3.4291873598200771</v>
      </c>
      <c r="V217" s="250">
        <v>2</v>
      </c>
      <c r="W217" s="8">
        <v>49.583747196401539</v>
      </c>
      <c r="X217" s="8">
        <v>1.4166784913257582</v>
      </c>
      <c r="Y217" s="8">
        <v>5.9240284320677237</v>
      </c>
      <c r="Z217" s="8">
        <v>18.5</v>
      </c>
      <c r="AA217" s="8">
        <v>61.729683995501929</v>
      </c>
      <c r="AB217" s="8">
        <v>1.1223578908273077</v>
      </c>
      <c r="AC217" s="8">
        <v>5.4748188207211941</v>
      </c>
      <c r="AD217" s="8">
        <v>28.5</v>
      </c>
      <c r="AE217" s="637"/>
      <c r="AF217" s="637" t="s">
        <v>68</v>
      </c>
      <c r="AG217" s="637" t="s">
        <v>3845</v>
      </c>
      <c r="AH217" s="1"/>
      <c r="AI217" s="1"/>
      <c r="AJ217" s="1"/>
      <c r="AK217" s="1"/>
    </row>
    <row r="218" spans="1:37" ht="16.5" x14ac:dyDescent="0.45">
      <c r="A218" s="9">
        <v>242</v>
      </c>
      <c r="B218" s="9" t="s">
        <v>288</v>
      </c>
      <c r="C218" s="62" t="s">
        <v>1790</v>
      </c>
      <c r="D218" s="9">
        <v>0</v>
      </c>
      <c r="E218" s="9">
        <v>12</v>
      </c>
      <c r="F218" s="9">
        <v>11</v>
      </c>
      <c r="G218" s="62" t="s">
        <v>287</v>
      </c>
      <c r="H218" s="62" t="s">
        <v>112</v>
      </c>
      <c r="I218" s="55" t="s">
        <v>82</v>
      </c>
      <c r="J218" s="608">
        <v>21.5</v>
      </c>
      <c r="K218" s="9">
        <v>1499</v>
      </c>
      <c r="L218" s="9">
        <v>314</v>
      </c>
      <c r="M218" s="7">
        <v>79.903134164326062</v>
      </c>
      <c r="N218" s="7">
        <v>112.11214948637998</v>
      </c>
      <c r="O218" s="7">
        <v>314.0378993900257</v>
      </c>
      <c r="P218" s="391">
        <v>1992.8091336735292</v>
      </c>
      <c r="Q218" s="391">
        <v>2502.2651086134442</v>
      </c>
      <c r="R218" s="7">
        <v>31.654374925210227</v>
      </c>
      <c r="S218" s="7">
        <v>136.50841995552366</v>
      </c>
      <c r="T218" s="594">
        <v>4.1162222324087168</v>
      </c>
      <c r="U218" s="250">
        <v>2.0581111162043584</v>
      </c>
      <c r="V218" s="250">
        <v>2</v>
      </c>
      <c r="W218" s="8">
        <v>94.486666972261489</v>
      </c>
      <c r="X218" s="8">
        <v>1.1810833371532685</v>
      </c>
      <c r="Y218" s="8">
        <v>4.3124661370838009</v>
      </c>
      <c r="Z218" s="8">
        <v>41</v>
      </c>
      <c r="AA218" s="8">
        <v>47.743333486130744</v>
      </c>
      <c r="AB218" s="8">
        <v>0.86806060883874081</v>
      </c>
      <c r="AC218" s="8">
        <v>3.6611013747982666</v>
      </c>
      <c r="AD218" s="8">
        <v>28.5</v>
      </c>
      <c r="AE218" s="637"/>
      <c r="AF218" s="637" t="s">
        <v>68</v>
      </c>
      <c r="AG218" s="637" t="s">
        <v>3778</v>
      </c>
      <c r="AH218" s="2"/>
      <c r="AI218" s="1"/>
      <c r="AJ218" s="1"/>
      <c r="AK218" s="1"/>
    </row>
    <row r="219" spans="1:37" ht="16.5" x14ac:dyDescent="0.45">
      <c r="A219" s="9">
        <v>243</v>
      </c>
      <c r="B219" s="9" t="s">
        <v>1017</v>
      </c>
      <c r="C219" s="246" t="s">
        <v>1804</v>
      </c>
      <c r="D219" s="9">
        <v>3</v>
      </c>
      <c r="E219" s="9">
        <v>15</v>
      </c>
      <c r="F219" s="9">
        <v>14</v>
      </c>
      <c r="G219" s="246" t="s">
        <v>1470</v>
      </c>
      <c r="H219" s="246" t="s">
        <v>94</v>
      </c>
      <c r="I219" s="62" t="s">
        <v>52</v>
      </c>
      <c r="J219" s="608">
        <v>16</v>
      </c>
      <c r="K219" s="9">
        <v>1500</v>
      </c>
      <c r="L219" s="9">
        <v>118</v>
      </c>
      <c r="M219" s="7">
        <v>130.3824602990928</v>
      </c>
      <c r="N219" s="7">
        <v>112.2144125524979</v>
      </c>
      <c r="O219" s="7">
        <v>118.09231035286685</v>
      </c>
      <c r="P219" s="391">
        <v>1439.8799607603623</v>
      </c>
      <c r="Q219" s="391">
        <v>1392.8484855278384</v>
      </c>
      <c r="R219" s="7">
        <v>11.905348943290866</v>
      </c>
      <c r="S219" s="7">
        <v>135.89980281297187</v>
      </c>
      <c r="T219" s="594">
        <v>13.203798283995086</v>
      </c>
      <c r="U219" s="250">
        <v>3.3009495709987715</v>
      </c>
      <c r="V219" s="250">
        <v>4</v>
      </c>
      <c r="W219" s="8">
        <v>102.69831903329239</v>
      </c>
      <c r="X219" s="8">
        <v>2.2821848674064977</v>
      </c>
      <c r="Y219" s="8">
        <v>11.415020547512535</v>
      </c>
      <c r="Z219" s="8">
        <v>12.25</v>
      </c>
      <c r="AA219" s="8">
        <v>111.17317895273342</v>
      </c>
      <c r="AB219" s="8">
        <v>1.5881882707533346</v>
      </c>
      <c r="AC219" s="8">
        <v>9.1318808889303735</v>
      </c>
      <c r="AD219" s="8">
        <v>18.5</v>
      </c>
      <c r="AE219" s="637"/>
      <c r="AF219" s="637" t="s">
        <v>8</v>
      </c>
      <c r="AG219" s="637" t="s">
        <v>3787</v>
      </c>
      <c r="AH219" s="2"/>
      <c r="AI219" s="1"/>
      <c r="AJ219" s="1"/>
      <c r="AK219" s="1"/>
    </row>
    <row r="220" spans="1:37" ht="16.5" x14ac:dyDescent="0.45">
      <c r="A220" s="9">
        <v>244</v>
      </c>
      <c r="B220" s="9" t="s">
        <v>1014</v>
      </c>
      <c r="C220" s="73" t="s">
        <v>1802</v>
      </c>
      <c r="D220" s="9">
        <v>1</v>
      </c>
      <c r="E220" s="9">
        <v>15</v>
      </c>
      <c r="F220" s="9">
        <v>15</v>
      </c>
      <c r="G220" s="73" t="s">
        <v>36</v>
      </c>
      <c r="H220" s="73" t="s">
        <v>48</v>
      </c>
      <c r="I220" s="51" t="s">
        <v>184</v>
      </c>
      <c r="J220" s="608">
        <v>16</v>
      </c>
      <c r="K220" s="9">
        <v>1498</v>
      </c>
      <c r="L220" s="9">
        <v>142</v>
      </c>
      <c r="M220" s="7">
        <v>126.10762553518812</v>
      </c>
      <c r="N220" s="7">
        <v>99.389908260783855</v>
      </c>
      <c r="O220" s="7">
        <v>142.13825589983068</v>
      </c>
      <c r="P220" s="391">
        <v>1469.5907630141342</v>
      </c>
      <c r="Q220" s="391">
        <v>1446.5690099421186</v>
      </c>
      <c r="R220" s="7">
        <v>12.837453634041823</v>
      </c>
      <c r="S220" s="7">
        <v>134.28951158232934</v>
      </c>
      <c r="T220" s="594">
        <v>9.8527553125702063</v>
      </c>
      <c r="U220" s="250">
        <v>3.2842517708567356</v>
      </c>
      <c r="V220" s="250">
        <v>3.3333333333333002</v>
      </c>
      <c r="W220" s="8">
        <v>128.87313229268076</v>
      </c>
      <c r="X220" s="8">
        <v>2.3431478598669231</v>
      </c>
      <c r="Y220" s="8">
        <v>10.46075922924668</v>
      </c>
      <c r="Z220" s="8">
        <v>17.5</v>
      </c>
      <c r="AA220" s="8">
        <v>58.378969618510595</v>
      </c>
      <c r="AB220" s="8">
        <v>1.1675793923702118</v>
      </c>
      <c r="AC220" s="8">
        <v>6.7276716363351019</v>
      </c>
      <c r="AD220" s="8">
        <v>16</v>
      </c>
      <c r="AE220" s="637"/>
      <c r="AF220" s="637" t="s">
        <v>22</v>
      </c>
      <c r="AG220" s="637" t="s">
        <v>3846</v>
      </c>
      <c r="AH220" s="2"/>
      <c r="AI220" s="1"/>
      <c r="AJ220" s="1"/>
      <c r="AK220" s="1"/>
    </row>
    <row r="221" spans="1:37" ht="16.5" x14ac:dyDescent="0.45">
      <c r="A221" s="9">
        <v>245</v>
      </c>
      <c r="B221" s="9" t="s">
        <v>1011</v>
      </c>
      <c r="C221" s="244" t="s">
        <v>1805</v>
      </c>
      <c r="D221" s="9">
        <v>1</v>
      </c>
      <c r="E221" s="9">
        <v>15</v>
      </c>
      <c r="F221" s="9">
        <v>14</v>
      </c>
      <c r="G221" s="74" t="s">
        <v>20</v>
      </c>
      <c r="H221" s="244" t="s">
        <v>197</v>
      </c>
      <c r="I221" s="247" t="s">
        <v>189</v>
      </c>
      <c r="J221" s="608">
        <v>19</v>
      </c>
      <c r="K221" s="9">
        <v>1500</v>
      </c>
      <c r="L221" s="9">
        <v>139</v>
      </c>
      <c r="M221" s="7">
        <v>105.39248139841148</v>
      </c>
      <c r="N221" s="7">
        <v>145.56972568841366</v>
      </c>
      <c r="O221" s="7">
        <v>139.16465775812344</v>
      </c>
      <c r="P221" s="391">
        <v>1658.08363491665</v>
      </c>
      <c r="Q221" s="391">
        <v>1796.4033965751994</v>
      </c>
      <c r="R221" s="7">
        <v>17.662994592956839</v>
      </c>
      <c r="S221" s="7">
        <v>128.70073202088653</v>
      </c>
      <c r="T221" s="594">
        <v>4.4252556454483729</v>
      </c>
      <c r="U221" s="250">
        <v>1.4750852151494576</v>
      </c>
      <c r="V221" s="250">
        <v>4.3333333333333002</v>
      </c>
      <c r="W221" s="8">
        <v>107.86797613798925</v>
      </c>
      <c r="X221" s="8">
        <v>1.4382396818398566</v>
      </c>
      <c r="Y221" s="8">
        <v>7.2864616100944888</v>
      </c>
      <c r="Z221" s="8">
        <v>18.307692307692307</v>
      </c>
      <c r="AA221" s="8">
        <v>62.654601618070714</v>
      </c>
      <c r="AB221" s="8">
        <v>1.139174574874013</v>
      </c>
      <c r="AC221" s="8">
        <v>5.9432521434526944</v>
      </c>
      <c r="AD221" s="8">
        <v>13.692307692307693</v>
      </c>
      <c r="AE221" s="637"/>
      <c r="AF221" s="637" t="s">
        <v>78</v>
      </c>
      <c r="AG221" s="637" t="s">
        <v>3799</v>
      </c>
      <c r="AH221" s="2"/>
      <c r="AI221" s="1"/>
      <c r="AJ221" s="1"/>
      <c r="AK221" s="1"/>
    </row>
    <row r="222" spans="1:37" ht="16.5" x14ac:dyDescent="0.45">
      <c r="A222" s="9">
        <v>246</v>
      </c>
      <c r="B222" s="9" t="s">
        <v>1008</v>
      </c>
      <c r="C222" s="78" t="s">
        <v>1823</v>
      </c>
      <c r="D222" s="9">
        <v>15</v>
      </c>
      <c r="E222" s="9">
        <v>15</v>
      </c>
      <c r="F222" s="9">
        <v>15</v>
      </c>
      <c r="G222" s="74" t="s">
        <v>66</v>
      </c>
      <c r="H222" s="62" t="s">
        <v>52</v>
      </c>
      <c r="I222" s="74" t="s">
        <v>91</v>
      </c>
      <c r="J222" s="608">
        <v>40</v>
      </c>
      <c r="K222" s="9">
        <v>1040</v>
      </c>
      <c r="L222" s="9">
        <v>120</v>
      </c>
      <c r="M222" s="7">
        <v>102.739001299671</v>
      </c>
      <c r="N222" s="7">
        <v>85.35240107972669</v>
      </c>
      <c r="O222" s="7">
        <v>120.12560151961533</v>
      </c>
      <c r="P222" s="391">
        <v>1035.2798756296997</v>
      </c>
      <c r="Q222" s="391">
        <v>1031.2766640082302</v>
      </c>
      <c r="R222" s="7">
        <v>9.4368318708080476</v>
      </c>
      <c r="S222" s="7">
        <v>56.701452610494627</v>
      </c>
      <c r="T222" s="594">
        <v>3.6712140337914461</v>
      </c>
      <c r="U222" s="250">
        <v>3.6712140337914461</v>
      </c>
      <c r="V222" s="250">
        <v>2</v>
      </c>
      <c r="W222" s="8">
        <v>87.814456098221996</v>
      </c>
      <c r="X222" s="8">
        <v>1.2544922299746</v>
      </c>
      <c r="Y222" s="8">
        <v>6.0085263133589608</v>
      </c>
      <c r="Z222" s="8">
        <v>36</v>
      </c>
      <c r="AA222" s="8">
        <v>47.746245591350309</v>
      </c>
      <c r="AB222" s="8">
        <v>1.0610276798077847</v>
      </c>
      <c r="AC222" s="8">
        <v>5.5467472915599085</v>
      </c>
      <c r="AD222" s="8">
        <v>23.5</v>
      </c>
      <c r="AE222" s="637"/>
      <c r="AF222" s="637" t="s">
        <v>78</v>
      </c>
      <c r="AG222" s="637" t="s">
        <v>3756</v>
      </c>
      <c r="AH222" s="2"/>
      <c r="AI222" s="1"/>
      <c r="AJ222" s="1"/>
      <c r="AK222" s="1"/>
    </row>
    <row r="223" spans="1:37" ht="16.5" x14ac:dyDescent="0.45">
      <c r="A223" s="9">
        <v>247</v>
      </c>
      <c r="B223" s="9" t="s">
        <v>1007</v>
      </c>
      <c r="C223" s="78" t="s">
        <v>1823</v>
      </c>
      <c r="D223" s="9">
        <v>0</v>
      </c>
      <c r="E223" s="9">
        <v>14</v>
      </c>
      <c r="F223" s="9">
        <v>14</v>
      </c>
      <c r="G223" s="74" t="s">
        <v>66</v>
      </c>
      <c r="H223" s="62" t="s">
        <v>52</v>
      </c>
      <c r="I223" s="78" t="s">
        <v>1476</v>
      </c>
      <c r="J223" s="608">
        <v>35.5</v>
      </c>
      <c r="K223" s="9">
        <v>1497</v>
      </c>
      <c r="L223" s="9">
        <v>142</v>
      </c>
      <c r="M223" s="7">
        <v>118.49534160706614</v>
      </c>
      <c r="N223" s="7">
        <v>112.37945300799176</v>
      </c>
      <c r="O223" s="7">
        <v>142.19440992847936</v>
      </c>
      <c r="P223" s="391">
        <v>1530.5486655651678</v>
      </c>
      <c r="Q223" s="391">
        <v>1557.1701168896702</v>
      </c>
      <c r="R223" s="7">
        <v>14.345718346363759</v>
      </c>
      <c r="S223" s="7">
        <v>97.215882153856327</v>
      </c>
      <c r="T223" s="594">
        <v>4.08087888178372</v>
      </c>
      <c r="U223" s="250">
        <v>4.08087888178372</v>
      </c>
      <c r="V223" s="250">
        <v>2</v>
      </c>
      <c r="W223" s="8">
        <v>101.12856365797089</v>
      </c>
      <c r="X223" s="8">
        <v>1.4446937665424413</v>
      </c>
      <c r="Y223" s="8">
        <v>6.7766479033444744</v>
      </c>
      <c r="Z223" s="8">
        <v>36</v>
      </c>
      <c r="AA223" s="8">
        <v>93.426366453511591</v>
      </c>
      <c r="AB223" s="8">
        <v>1.167829580668895</v>
      </c>
      <c r="AC223" s="8">
        <v>6.2600371152404977</v>
      </c>
      <c r="AD223" s="8">
        <v>41</v>
      </c>
      <c r="AE223" s="637"/>
      <c r="AF223" s="637" t="s">
        <v>78</v>
      </c>
      <c r="AG223" s="637" t="s">
        <v>3755</v>
      </c>
      <c r="AH223" s="2"/>
      <c r="AI223" s="1"/>
      <c r="AJ223" s="1"/>
      <c r="AK223" s="1"/>
    </row>
    <row r="224" spans="1:37" ht="16.5" x14ac:dyDescent="0.45">
      <c r="A224" s="9">
        <v>248</v>
      </c>
      <c r="B224" s="9" t="s">
        <v>292</v>
      </c>
      <c r="C224" s="54" t="s">
        <v>1860</v>
      </c>
      <c r="D224" s="9">
        <v>0</v>
      </c>
      <c r="E224" s="9">
        <v>15</v>
      </c>
      <c r="F224" s="9">
        <v>15</v>
      </c>
      <c r="G224" s="54" t="s">
        <v>248</v>
      </c>
      <c r="H224" s="54" t="s">
        <v>87</v>
      </c>
      <c r="I224" s="62" t="s">
        <v>52</v>
      </c>
      <c r="J224" s="608">
        <v>14.5</v>
      </c>
      <c r="K224" s="9">
        <v>1499</v>
      </c>
      <c r="L224" s="9">
        <v>122</v>
      </c>
      <c r="M224" s="7">
        <v>127.68414395319614</v>
      </c>
      <c r="N224" s="7">
        <v>112.93179265979897</v>
      </c>
      <c r="O224" s="7">
        <v>122.08842449707998</v>
      </c>
      <c r="P224" s="391">
        <v>1457.9807403870668</v>
      </c>
      <c r="Q224" s="391">
        <v>1425.7630548356633</v>
      </c>
      <c r="R224" s="7">
        <v>12.379625414032031</v>
      </c>
      <c r="S224" s="7">
        <v>108.55908425407159</v>
      </c>
      <c r="T224" s="594">
        <v>12.95123587401916</v>
      </c>
      <c r="U224" s="250">
        <v>4.3170786246730533</v>
      </c>
      <c r="V224" s="250">
        <v>2.6666666666666998</v>
      </c>
      <c r="W224" s="8">
        <v>100.59363228349299</v>
      </c>
      <c r="X224" s="8">
        <v>1.8289751324271453</v>
      </c>
      <c r="Y224" s="8">
        <v>8.7691735915549014</v>
      </c>
      <c r="Z224" s="8">
        <v>21.625</v>
      </c>
      <c r="AA224" s="8">
        <v>108.89310164045074</v>
      </c>
      <c r="AB224" s="8">
        <v>1.5556157377207249</v>
      </c>
      <c r="AC224" s="8">
        <v>8.1547308454355374</v>
      </c>
      <c r="AD224" s="8">
        <v>27.25</v>
      </c>
      <c r="AE224" s="637"/>
      <c r="AF224" s="637" t="s">
        <v>43</v>
      </c>
      <c r="AG224" s="637" t="s">
        <v>3806</v>
      </c>
      <c r="AH224" s="2"/>
      <c r="AI224" s="1"/>
      <c r="AJ224" s="1"/>
      <c r="AK224" s="1"/>
    </row>
    <row r="225" spans="1:37" ht="16.5" x14ac:dyDescent="0.45">
      <c r="A225" s="9">
        <v>249</v>
      </c>
      <c r="B225" s="9" t="s">
        <v>1005</v>
      </c>
      <c r="C225" s="243" t="s">
        <v>1844</v>
      </c>
      <c r="D225" s="9">
        <v>0</v>
      </c>
      <c r="E225" s="9">
        <v>6</v>
      </c>
      <c r="F225" s="9">
        <v>15</v>
      </c>
      <c r="G225" s="224" t="s">
        <v>34</v>
      </c>
      <c r="H225" s="224" t="s">
        <v>294</v>
      </c>
      <c r="I225" s="14" t="s">
        <v>228</v>
      </c>
      <c r="J225" s="608">
        <v>15.5</v>
      </c>
      <c r="K225" s="9">
        <v>1500</v>
      </c>
      <c r="L225" s="9">
        <v>131</v>
      </c>
      <c r="M225" s="7">
        <v>101.50690755684995</v>
      </c>
      <c r="N225" s="7">
        <v>166.19783827960924</v>
      </c>
      <c r="O225" s="7">
        <v>131.48563155032377</v>
      </c>
      <c r="P225" s="391">
        <v>1700.8506341449406</v>
      </c>
      <c r="Q225" s="391">
        <v>1880.1875504850123</v>
      </c>
      <c r="R225" s="7">
        <v>18.669145234180021</v>
      </c>
      <c r="S225" s="7">
        <v>130.84945912391402</v>
      </c>
      <c r="T225" s="594">
        <v>7.3340310315474371</v>
      </c>
      <c r="U225" s="250">
        <v>2.4446770105158122</v>
      </c>
      <c r="V225" s="250">
        <v>3.3333333333333002</v>
      </c>
      <c r="W225" s="8">
        <v>96.010465473211553</v>
      </c>
      <c r="X225" s="8">
        <v>1.4770840842032547</v>
      </c>
      <c r="Y225" s="8">
        <v>7.008861813574141</v>
      </c>
      <c r="Z225" s="8">
        <v>20.5</v>
      </c>
      <c r="AA225" s="8">
        <v>64.340310315474369</v>
      </c>
      <c r="AB225" s="8">
        <v>1.4297846736772082</v>
      </c>
      <c r="AC225" s="8">
        <v>6.7133413763750234</v>
      </c>
      <c r="AD225" s="8">
        <v>14.5</v>
      </c>
      <c r="AE225" s="637"/>
      <c r="AF225" s="637" t="s">
        <v>18</v>
      </c>
      <c r="AG225" s="637" t="s">
        <v>3822</v>
      </c>
      <c r="AH225" s="2"/>
      <c r="AI225" s="1"/>
      <c r="AJ225" s="1"/>
      <c r="AK225" s="1"/>
    </row>
    <row r="226" spans="1:37" ht="16.5" x14ac:dyDescent="0.45">
      <c r="A226" s="9">
        <v>250</v>
      </c>
      <c r="B226" s="9" t="s">
        <v>1002</v>
      </c>
      <c r="C226" s="243" t="s">
        <v>1808</v>
      </c>
      <c r="D226" s="9">
        <v>0</v>
      </c>
      <c r="E226" s="9">
        <v>13</v>
      </c>
      <c r="F226" s="9">
        <v>15</v>
      </c>
      <c r="G226" s="224" t="s">
        <v>34</v>
      </c>
      <c r="H226" s="73" t="s">
        <v>19</v>
      </c>
      <c r="I226" s="243" t="s">
        <v>1503</v>
      </c>
      <c r="J226" s="608">
        <v>14.5</v>
      </c>
      <c r="K226" s="9">
        <v>1500</v>
      </c>
      <c r="L226" s="9">
        <v>116</v>
      </c>
      <c r="M226" s="7">
        <v>121.57972272834215</v>
      </c>
      <c r="N226" s="7">
        <v>130.73635456562315</v>
      </c>
      <c r="O226" s="7">
        <v>116.49270504096381</v>
      </c>
      <c r="P226" s="391">
        <v>1507.8940692225456</v>
      </c>
      <c r="Q226" s="391">
        <v>1513.9116821360635</v>
      </c>
      <c r="R226" s="7">
        <v>13.411983322529805</v>
      </c>
      <c r="S226" s="7">
        <v>103.18762687987901</v>
      </c>
      <c r="T226" s="594">
        <v>7.3221455818737917</v>
      </c>
      <c r="U226" s="250">
        <v>2.4407151939579306</v>
      </c>
      <c r="V226" s="250">
        <v>3.3333333333333002</v>
      </c>
      <c r="W226" s="8">
        <v>133.76505721934964</v>
      </c>
      <c r="X226" s="8">
        <v>1.6720632152418706</v>
      </c>
      <c r="Y226" s="8">
        <v>7.6936888749735992</v>
      </c>
      <c r="Z226" s="8">
        <v>25</v>
      </c>
      <c r="AA226" s="8">
        <v>86.348965355296187</v>
      </c>
      <c r="AB226" s="8">
        <v>1.5699811882781125</v>
      </c>
      <c r="AC226" s="8">
        <v>7.2354723460344026</v>
      </c>
      <c r="AD226" s="8">
        <v>17.5</v>
      </c>
      <c r="AE226" s="637"/>
      <c r="AF226" s="637" t="s">
        <v>18</v>
      </c>
      <c r="AG226" s="637" t="s">
        <v>3809</v>
      </c>
      <c r="AH226" s="2"/>
      <c r="AI226" s="1"/>
      <c r="AJ226" s="1"/>
      <c r="AK226" s="1"/>
    </row>
    <row r="227" spans="1:37" ht="16.5" x14ac:dyDescent="0.45">
      <c r="A227" s="9">
        <v>251</v>
      </c>
      <c r="B227" s="9" t="s">
        <v>1000</v>
      </c>
      <c r="C227" s="77" t="s">
        <v>1830</v>
      </c>
      <c r="D227" s="9">
        <v>0</v>
      </c>
      <c r="E227" s="9">
        <v>10</v>
      </c>
      <c r="F227" s="9">
        <v>13</v>
      </c>
      <c r="G227" s="224" t="s">
        <v>101</v>
      </c>
      <c r="H227" s="224" t="s">
        <v>82</v>
      </c>
      <c r="I227" s="62" t="s">
        <v>112</v>
      </c>
      <c r="J227" s="608">
        <v>17.5</v>
      </c>
      <c r="K227" s="9">
        <v>1500</v>
      </c>
      <c r="L227" s="9">
        <v>133</v>
      </c>
      <c r="M227" s="7">
        <v>117.35442676484215</v>
      </c>
      <c r="N227" s="7">
        <v>122.9427328012632</v>
      </c>
      <c r="O227" s="7">
        <v>133.00168366682109</v>
      </c>
      <c r="P227" s="391">
        <v>1544.2098502729102</v>
      </c>
      <c r="Q227" s="391">
        <v>1579.9661828783012</v>
      </c>
      <c r="R227" s="7">
        <v>14.561190864807752</v>
      </c>
      <c r="S227" s="7">
        <v>116.810530654479</v>
      </c>
      <c r="T227" s="594">
        <v>15.645832460252301</v>
      </c>
      <c r="U227" s="250">
        <v>3.9114581150630752</v>
      </c>
      <c r="V227" s="250">
        <v>3</v>
      </c>
      <c r="W227" s="8">
        <v>83.382807588919192</v>
      </c>
      <c r="X227" s="8">
        <v>1.516051047071258</v>
      </c>
      <c r="Y227" s="8">
        <v>8.0220451568142543</v>
      </c>
      <c r="Z227" s="8">
        <v>19.333333333333332</v>
      </c>
      <c r="AA227" s="8">
        <v>115.4205660957211</v>
      </c>
      <c r="AB227" s="8">
        <v>1.4427570761965138</v>
      </c>
      <c r="AC227" s="8">
        <v>7.941907801110955</v>
      </c>
      <c r="AD227" s="8">
        <v>27.666666666666668</v>
      </c>
      <c r="AE227" s="637"/>
      <c r="AF227" s="637" t="s">
        <v>18</v>
      </c>
      <c r="AG227" s="637" t="s">
        <v>3827</v>
      </c>
      <c r="AH227" s="2"/>
      <c r="AI227" s="1"/>
      <c r="AJ227" s="1"/>
      <c r="AK227" s="1"/>
    </row>
    <row r="228" spans="1:37" ht="16.5" x14ac:dyDescent="0.45">
      <c r="A228" s="9">
        <v>252</v>
      </c>
      <c r="B228" s="9" t="s">
        <v>998</v>
      </c>
      <c r="C228" s="77" t="s">
        <v>1803</v>
      </c>
      <c r="D228" s="9">
        <v>15</v>
      </c>
      <c r="E228" s="9">
        <v>15</v>
      </c>
      <c r="F228" s="9">
        <v>15</v>
      </c>
      <c r="G228" s="77" t="s">
        <v>3536</v>
      </c>
      <c r="H228" s="77" t="s">
        <v>23</v>
      </c>
      <c r="I228" s="243" t="s">
        <v>203</v>
      </c>
      <c r="J228" s="608">
        <v>40</v>
      </c>
      <c r="K228" s="9">
        <v>1053</v>
      </c>
      <c r="L228" s="9">
        <v>106</v>
      </c>
      <c r="M228" s="7">
        <v>109.85170138964823</v>
      </c>
      <c r="N228" s="7">
        <v>86.142701089724156</v>
      </c>
      <c r="O228" s="7">
        <v>106.69050134965836</v>
      </c>
      <c r="P228" s="391">
        <v>1006.3924097765763</v>
      </c>
      <c r="Q228" s="391">
        <v>970.50573949695593</v>
      </c>
      <c r="R228" s="7">
        <v>8.4069306052966386</v>
      </c>
      <c r="S228" s="7">
        <v>66.003041417609424</v>
      </c>
      <c r="T228" s="594">
        <v>5.284216354196281</v>
      </c>
      <c r="U228" s="250">
        <v>1.7614054513987603</v>
      </c>
      <c r="V228" s="250">
        <v>4.3333333333333002</v>
      </c>
      <c r="W228" s="8">
        <v>78.11589437553306</v>
      </c>
      <c r="X228" s="8">
        <v>1.5623178875106611</v>
      </c>
      <c r="Y228" s="8">
        <v>7.8510272674340111</v>
      </c>
      <c r="Z228" s="8">
        <v>12.538461538461538</v>
      </c>
      <c r="AA228" s="8">
        <v>40.271983246799245</v>
      </c>
      <c r="AB228" s="8">
        <v>0.89493296103998321</v>
      </c>
      <c r="AC228" s="8">
        <v>5.1440913388325864</v>
      </c>
      <c r="AD228" s="8">
        <v>11.384615384615385</v>
      </c>
      <c r="AE228" s="637"/>
      <c r="AF228" s="637" t="s">
        <v>12</v>
      </c>
      <c r="AG228" s="637" t="s">
        <v>3847</v>
      </c>
      <c r="AH228" s="2"/>
      <c r="AI228" s="1"/>
      <c r="AJ228" s="1"/>
      <c r="AK228" s="1"/>
    </row>
    <row r="229" spans="1:37" ht="16.5" x14ac:dyDescent="0.45">
      <c r="A229" s="9">
        <v>253</v>
      </c>
      <c r="B229" s="9" t="s">
        <v>995</v>
      </c>
      <c r="C229" s="77" t="s">
        <v>1803</v>
      </c>
      <c r="D229" s="9">
        <v>0</v>
      </c>
      <c r="E229" s="9">
        <v>15</v>
      </c>
      <c r="F229" s="9">
        <v>14</v>
      </c>
      <c r="G229" s="77" t="s">
        <v>3536</v>
      </c>
      <c r="H229" s="77" t="s">
        <v>169</v>
      </c>
      <c r="I229" s="243" t="s">
        <v>203</v>
      </c>
      <c r="J229" s="608">
        <v>38.5</v>
      </c>
      <c r="K229" s="9">
        <v>1500</v>
      </c>
      <c r="L229" s="9">
        <v>118</v>
      </c>
      <c r="M229" s="7">
        <v>134.46789312699255</v>
      </c>
      <c r="N229" s="7">
        <v>105.54166030316276</v>
      </c>
      <c r="O229" s="7">
        <v>118.05030152427834</v>
      </c>
      <c r="P229" s="391">
        <v>1410.608236215797</v>
      </c>
      <c r="Q229" s="391">
        <v>1342.2711573480319</v>
      </c>
      <c r="R229" s="7">
        <v>11.264990151848354</v>
      </c>
      <c r="S229" s="7">
        <v>113.22286751289984</v>
      </c>
      <c r="T229" s="594">
        <v>6.2442478319527099</v>
      </c>
      <c r="U229" s="250">
        <v>2.0814159439842368</v>
      </c>
      <c r="V229" s="250">
        <v>4.3333333333333002</v>
      </c>
      <c r="W229" s="8">
        <v>74.419469647337934</v>
      </c>
      <c r="X229" s="8">
        <v>2.1262705613525124</v>
      </c>
      <c r="Y229" s="8">
        <v>10.050862538421509</v>
      </c>
      <c r="Z229" s="8">
        <v>9.0769230769230766</v>
      </c>
      <c r="AA229" s="8">
        <v>49.072271792899841</v>
      </c>
      <c r="AB229" s="8">
        <v>1.0904949287311076</v>
      </c>
      <c r="AC229" s="8">
        <v>6.2089911199024987</v>
      </c>
      <c r="AD229" s="8">
        <v>11.384615384615385</v>
      </c>
      <c r="AE229" s="637"/>
      <c r="AF229" s="637" t="s">
        <v>12</v>
      </c>
      <c r="AG229" s="637" t="s">
        <v>3847</v>
      </c>
      <c r="AH229" s="2"/>
      <c r="AI229" s="1"/>
      <c r="AJ229" s="1"/>
      <c r="AK229" s="1"/>
    </row>
    <row r="230" spans="1:37" ht="16.5" x14ac:dyDescent="0.45">
      <c r="A230" s="9">
        <v>254</v>
      </c>
      <c r="B230" s="9" t="s">
        <v>170</v>
      </c>
      <c r="C230" s="77" t="s">
        <v>1803</v>
      </c>
      <c r="D230" s="9">
        <v>0</v>
      </c>
      <c r="E230" s="9">
        <v>12</v>
      </c>
      <c r="F230" s="9">
        <v>15</v>
      </c>
      <c r="G230" s="77" t="s">
        <v>3536</v>
      </c>
      <c r="H230" s="77" t="s">
        <v>1551</v>
      </c>
      <c r="I230" s="78" t="s">
        <v>79</v>
      </c>
      <c r="J230" s="608">
        <v>20.5</v>
      </c>
      <c r="K230" s="9">
        <v>1500</v>
      </c>
      <c r="L230" s="9">
        <v>113</v>
      </c>
      <c r="M230" s="7">
        <v>134.87567952582853</v>
      </c>
      <c r="N230" s="7">
        <v>109.47308517567248</v>
      </c>
      <c r="O230" s="7">
        <v>113.10202722569477</v>
      </c>
      <c r="P230" s="391">
        <v>1407.5838059401658</v>
      </c>
      <c r="Q230" s="391">
        <v>1337.1978071685135</v>
      </c>
      <c r="R230" s="7">
        <v>11.149850131688655</v>
      </c>
      <c r="S230" s="7">
        <v>125.23588571440499</v>
      </c>
      <c r="T230" s="594">
        <v>6.2601515015073126</v>
      </c>
      <c r="U230" s="250">
        <v>2.086717167169104</v>
      </c>
      <c r="V230" s="250">
        <v>4.3333333333333002</v>
      </c>
      <c r="W230" s="8">
        <v>106.20303003014625</v>
      </c>
      <c r="X230" s="8">
        <v>2.3600673340032499</v>
      </c>
      <c r="Y230" s="8">
        <v>11.232068972700882</v>
      </c>
      <c r="Z230" s="8">
        <v>11.384615384615385</v>
      </c>
      <c r="AA230" s="8">
        <v>106.20303003014625</v>
      </c>
      <c r="AB230" s="8">
        <v>1.6338927696945578</v>
      </c>
      <c r="AC230" s="8">
        <v>8.5939867211051766</v>
      </c>
      <c r="AD230" s="8">
        <v>16</v>
      </c>
      <c r="AE230" s="637"/>
      <c r="AF230" s="637" t="s">
        <v>12</v>
      </c>
      <c r="AG230" s="637" t="s">
        <v>3815</v>
      </c>
      <c r="AH230" s="2"/>
      <c r="AI230" s="1"/>
      <c r="AJ230" s="1"/>
      <c r="AK230" s="1"/>
    </row>
    <row r="231" spans="1:37" ht="16.5" x14ac:dyDescent="0.45">
      <c r="A231" s="9">
        <v>255</v>
      </c>
      <c r="B231" s="9" t="s">
        <v>992</v>
      </c>
      <c r="C231" s="73" t="s">
        <v>1802</v>
      </c>
      <c r="D231" s="9">
        <v>15</v>
      </c>
      <c r="E231" s="9">
        <v>15</v>
      </c>
      <c r="F231" s="9">
        <v>15</v>
      </c>
      <c r="G231" s="73" t="s">
        <v>138</v>
      </c>
      <c r="H231" s="73" t="s">
        <v>76</v>
      </c>
      <c r="I231" s="54" t="s">
        <v>1474</v>
      </c>
      <c r="J231" s="608">
        <v>40</v>
      </c>
      <c r="K231" s="9">
        <v>1093</v>
      </c>
      <c r="L231" s="9">
        <v>113</v>
      </c>
      <c r="M231" s="7">
        <v>114.59350144963305</v>
      </c>
      <c r="N231" s="7">
        <v>80.610601019741864</v>
      </c>
      <c r="O231" s="7">
        <v>113.01290142963811</v>
      </c>
      <c r="P231" s="391">
        <v>1029.0902159452576</v>
      </c>
      <c r="Q231" s="391">
        <v>980.12201259969277</v>
      </c>
      <c r="R231" s="7">
        <v>8.429491536206406</v>
      </c>
      <c r="S231" s="7">
        <v>60.941699468132221</v>
      </c>
      <c r="T231" s="594">
        <v>6.3629758678428274</v>
      </c>
      <c r="U231" s="250">
        <v>3.1814879339214137</v>
      </c>
      <c r="V231" s="250">
        <v>3</v>
      </c>
      <c r="W231" s="8">
        <v>81.444638017642404</v>
      </c>
      <c r="X231" s="8">
        <v>1.480811600320771</v>
      </c>
      <c r="Y231" s="8">
        <v>7.2295819037690521</v>
      </c>
      <c r="Z231" s="8">
        <v>19.333333333333332</v>
      </c>
      <c r="AA231" s="8">
        <v>53.140043159583044</v>
      </c>
      <c r="AB231" s="8">
        <v>0.88566738599305073</v>
      </c>
      <c r="AC231" s="8">
        <v>5.5604667541910153</v>
      </c>
      <c r="AD231" s="8">
        <v>21</v>
      </c>
      <c r="AE231" s="637"/>
      <c r="AF231" s="637" t="s">
        <v>22</v>
      </c>
      <c r="AG231" s="637" t="s">
        <v>3839</v>
      </c>
      <c r="AH231" s="2"/>
      <c r="AI231" s="1"/>
      <c r="AJ231" s="1"/>
      <c r="AK231" s="1"/>
    </row>
    <row r="232" spans="1:37" ht="16.5" x14ac:dyDescent="0.45">
      <c r="A232" s="9">
        <v>256</v>
      </c>
      <c r="B232" s="9" t="s">
        <v>991</v>
      </c>
      <c r="C232" s="56" t="s">
        <v>1861</v>
      </c>
      <c r="D232" s="9">
        <v>0</v>
      </c>
      <c r="E232" s="9">
        <v>15</v>
      </c>
      <c r="F232" s="9">
        <v>14</v>
      </c>
      <c r="G232" s="73" t="s">
        <v>138</v>
      </c>
      <c r="H232" s="73" t="s">
        <v>76</v>
      </c>
      <c r="I232" s="54" t="s">
        <v>40</v>
      </c>
      <c r="J232" s="608">
        <v>39.5</v>
      </c>
      <c r="K232" s="9">
        <v>1498</v>
      </c>
      <c r="L232" s="9">
        <v>133</v>
      </c>
      <c r="M232" s="7">
        <v>128.35819414172133</v>
      </c>
      <c r="N232" s="7">
        <v>102.37156587990046</v>
      </c>
      <c r="O232" s="7">
        <v>133.0830356438706</v>
      </c>
      <c r="P232" s="391">
        <v>1451.5001852175612</v>
      </c>
      <c r="Q232" s="391">
        <v>1415.178022197726</v>
      </c>
      <c r="R232" s="7">
        <v>12.351024539678768</v>
      </c>
      <c r="S232" s="7">
        <v>99.238214852504584</v>
      </c>
      <c r="T232" s="594">
        <v>7.0071634858325584</v>
      </c>
      <c r="U232" s="250">
        <v>3.5035817429162792</v>
      </c>
      <c r="V232" s="250">
        <v>3</v>
      </c>
      <c r="W232" s="8">
        <v>91.107452287488371</v>
      </c>
      <c r="X232" s="8">
        <v>1.6564991324997886</v>
      </c>
      <c r="Y232" s="8">
        <v>8.0348164262562154</v>
      </c>
      <c r="Z232" s="8">
        <v>19.333333333333332</v>
      </c>
      <c r="AA232" s="8">
        <v>67.746260953695099</v>
      </c>
      <c r="AB232" s="8">
        <v>1.5054724656376688</v>
      </c>
      <c r="AC232" s="8">
        <v>7.5187491935899553</v>
      </c>
      <c r="AD232" s="8">
        <v>16</v>
      </c>
      <c r="AE232" s="637"/>
      <c r="AF232" s="637" t="s">
        <v>22</v>
      </c>
      <c r="AG232" s="637" t="s">
        <v>3839</v>
      </c>
      <c r="AH232" s="2"/>
      <c r="AI232" s="1"/>
      <c r="AJ232" s="1"/>
      <c r="AK232" s="1"/>
    </row>
    <row r="233" spans="1:37" ht="16.5" x14ac:dyDescent="0.45">
      <c r="A233" s="9">
        <v>257</v>
      </c>
      <c r="B233" s="9" t="s">
        <v>300</v>
      </c>
      <c r="C233" s="56" t="s">
        <v>1861</v>
      </c>
      <c r="D233" s="9">
        <v>1</v>
      </c>
      <c r="E233" s="9">
        <v>15</v>
      </c>
      <c r="F233" s="9">
        <v>14</v>
      </c>
      <c r="G233" s="56" t="s">
        <v>45</v>
      </c>
      <c r="H233" s="73" t="s">
        <v>48</v>
      </c>
      <c r="I233" s="53" t="s">
        <v>187</v>
      </c>
      <c r="J233" s="608">
        <v>19.5</v>
      </c>
      <c r="K233" s="9">
        <v>1496</v>
      </c>
      <c r="L233" s="9">
        <v>120</v>
      </c>
      <c r="M233" s="7">
        <v>142.16298629015088</v>
      </c>
      <c r="N233" s="7">
        <v>92.022513947151609</v>
      </c>
      <c r="O233" s="7">
        <v>120.33713362319826</v>
      </c>
      <c r="P233" s="391">
        <v>1353.2775042846163</v>
      </c>
      <c r="Q233" s="391">
        <v>1248.9631356943125</v>
      </c>
      <c r="R233" s="7">
        <v>10.112155686006858</v>
      </c>
      <c r="S233" s="7">
        <v>134.74026074060265</v>
      </c>
      <c r="T233" s="594">
        <v>9.870970344505416</v>
      </c>
      <c r="U233" s="250">
        <v>4.935485172252708</v>
      </c>
      <c r="V233" s="250">
        <v>3.5</v>
      </c>
      <c r="W233" s="8">
        <v>145.153268098213</v>
      </c>
      <c r="X233" s="8">
        <v>2.6391503290584182</v>
      </c>
      <c r="Y233" s="8">
        <v>13.324583296028109</v>
      </c>
      <c r="Z233" s="8">
        <v>16.714285714285715</v>
      </c>
      <c r="AA233" s="8">
        <v>167.33069395947655</v>
      </c>
      <c r="AB233" s="8">
        <v>2.2310759194596872</v>
      </c>
      <c r="AC233" s="8">
        <v>12.176035882511096</v>
      </c>
      <c r="AD233" s="8">
        <v>22.428571428571427</v>
      </c>
      <c r="AE233" s="637"/>
      <c r="AF233" s="637" t="s">
        <v>47</v>
      </c>
      <c r="AG233" s="637" t="s">
        <v>3813</v>
      </c>
      <c r="AH233" s="2"/>
      <c r="AI233" s="1"/>
      <c r="AJ233" s="1"/>
      <c r="AK233" s="1"/>
    </row>
    <row r="234" spans="1:37" ht="16.5" x14ac:dyDescent="0.45">
      <c r="A234" s="9">
        <v>258</v>
      </c>
      <c r="B234" s="9" t="s">
        <v>987</v>
      </c>
      <c r="C234" s="244" t="s">
        <v>1805</v>
      </c>
      <c r="D234" s="9">
        <v>15</v>
      </c>
      <c r="E234" s="9">
        <v>15</v>
      </c>
      <c r="F234" s="9">
        <v>15</v>
      </c>
      <c r="G234" s="244" t="s">
        <v>121</v>
      </c>
      <c r="H234" s="62" t="s">
        <v>52</v>
      </c>
      <c r="I234" s="69" t="s">
        <v>1476</v>
      </c>
      <c r="J234" s="608">
        <v>40</v>
      </c>
      <c r="K234" s="9">
        <v>1128</v>
      </c>
      <c r="L234" s="9">
        <v>120</v>
      </c>
      <c r="M234" s="7">
        <v>111.43230140964317</v>
      </c>
      <c r="N234" s="7">
        <v>85.35240107972669</v>
      </c>
      <c r="O234" s="7">
        <v>120.12560151961533</v>
      </c>
      <c r="P234" s="391">
        <v>1092.8862087605626</v>
      </c>
      <c r="Q234" s="391">
        <v>1065.3332812103986</v>
      </c>
      <c r="R234" s="7">
        <v>9.4368318708080476</v>
      </c>
      <c r="S234" s="7">
        <v>69.549062269092687</v>
      </c>
      <c r="T234" s="594">
        <v>3.6075158529856504</v>
      </c>
      <c r="U234" s="250">
        <v>3.6075158529856504</v>
      </c>
      <c r="V234" s="250">
        <v>3</v>
      </c>
      <c r="W234" s="8">
        <v>95.160294691148479</v>
      </c>
      <c r="X234" s="8">
        <v>1.3594327813021212</v>
      </c>
      <c r="Y234" s="8">
        <v>7.3699588189375476</v>
      </c>
      <c r="Z234" s="8">
        <v>24.333333333333332</v>
      </c>
      <c r="AA234" s="8">
        <v>73.43099591626806</v>
      </c>
      <c r="AB234" s="8">
        <v>0.91788744895335073</v>
      </c>
      <c r="AC234" s="8">
        <v>6.1312560962368217</v>
      </c>
      <c r="AD234" s="8">
        <v>27.666666666666668</v>
      </c>
      <c r="AE234" s="637"/>
      <c r="AF234" s="637" t="s">
        <v>111</v>
      </c>
      <c r="AG234" s="637" t="s">
        <v>3755</v>
      </c>
      <c r="AH234" s="2"/>
      <c r="AI234" s="1"/>
      <c r="AJ234" s="1"/>
      <c r="AK234" s="1"/>
    </row>
    <row r="235" spans="1:37" ht="16.5" x14ac:dyDescent="0.45">
      <c r="A235" s="9">
        <v>259</v>
      </c>
      <c r="B235" s="9" t="s">
        <v>986</v>
      </c>
      <c r="C235" s="78" t="s">
        <v>1847</v>
      </c>
      <c r="D235" s="9">
        <v>0</v>
      </c>
      <c r="E235" s="9">
        <v>14</v>
      </c>
      <c r="F235" s="9">
        <v>15</v>
      </c>
      <c r="G235" s="78" t="s">
        <v>144</v>
      </c>
      <c r="H235" s="62" t="s">
        <v>52</v>
      </c>
      <c r="I235" s="244" t="s">
        <v>218</v>
      </c>
      <c r="J235" s="608">
        <v>35</v>
      </c>
      <c r="K235" s="9">
        <v>1500</v>
      </c>
      <c r="L235" s="9">
        <v>142</v>
      </c>
      <c r="M235" s="7">
        <v>118.80396062818392</v>
      </c>
      <c r="N235" s="7">
        <v>111.94988597655791</v>
      </c>
      <c r="O235" s="7">
        <v>142.41243998378457</v>
      </c>
      <c r="P235" s="391">
        <v>1530.8583289770509</v>
      </c>
      <c r="Q235" s="391">
        <v>1555.9284934268551</v>
      </c>
      <c r="R235" s="7">
        <v>14.296403110568205</v>
      </c>
      <c r="S235" s="7">
        <v>112.94206509443254</v>
      </c>
      <c r="T235" s="594">
        <v>3.7800126786995039</v>
      </c>
      <c r="U235" s="250">
        <v>1.8900063393497519</v>
      </c>
      <c r="V235" s="250">
        <v>4.5</v>
      </c>
      <c r="W235" s="8">
        <v>101.38934673081542</v>
      </c>
      <c r="X235" s="8">
        <v>1.4484192390116488</v>
      </c>
      <c r="Y235" s="8">
        <v>7.9000336113174763</v>
      </c>
      <c r="Z235" s="8">
        <v>16.555555555555557</v>
      </c>
      <c r="AA235" s="8">
        <v>61.233608038489244</v>
      </c>
      <c r="AB235" s="8">
        <v>1.5308402009622311</v>
      </c>
      <c r="AC235" s="8">
        <v>7.8910447134200368</v>
      </c>
      <c r="AD235" s="8">
        <v>9.8888888888888893</v>
      </c>
      <c r="AE235" s="637"/>
      <c r="AF235" s="637" t="s">
        <v>3</v>
      </c>
      <c r="AG235" s="637" t="s">
        <v>3776</v>
      </c>
      <c r="AH235" s="2"/>
      <c r="AI235" s="1"/>
      <c r="AJ235" s="1"/>
      <c r="AK235" s="1"/>
    </row>
    <row r="236" spans="1:37" ht="16.5" x14ac:dyDescent="0.45">
      <c r="A236" s="9">
        <v>260</v>
      </c>
      <c r="B236" s="9" t="s">
        <v>179</v>
      </c>
      <c r="C236" s="78" t="s">
        <v>1847</v>
      </c>
      <c r="D236" s="9">
        <v>0</v>
      </c>
      <c r="E236" s="9">
        <v>14</v>
      </c>
      <c r="F236" s="9">
        <v>14</v>
      </c>
      <c r="G236" s="78" t="s">
        <v>144</v>
      </c>
      <c r="H236" s="244" t="s">
        <v>1550</v>
      </c>
      <c r="I236" s="78" t="s">
        <v>79</v>
      </c>
      <c r="J236" s="608">
        <v>19</v>
      </c>
      <c r="K236" s="9">
        <v>1498</v>
      </c>
      <c r="L236" s="9">
        <v>139</v>
      </c>
      <c r="M236" s="7">
        <v>121.11401177276015</v>
      </c>
      <c r="N236" s="7">
        <v>110.05071262044072</v>
      </c>
      <c r="O236" s="7">
        <v>139.16465775812344</v>
      </c>
      <c r="P236" s="391">
        <v>1509.6541664948816</v>
      </c>
      <c r="Q236" s="391">
        <v>1518.361586873019</v>
      </c>
      <c r="R236" s="7">
        <v>13.780495683958698</v>
      </c>
      <c r="S236" s="7">
        <v>130.45623734642064</v>
      </c>
      <c r="T236" s="594">
        <v>3.8340678754825874</v>
      </c>
      <c r="U236" s="250">
        <v>1.9170339377412937</v>
      </c>
      <c r="V236" s="250">
        <v>4.5</v>
      </c>
      <c r="W236" s="8">
        <v>76.575143346202339</v>
      </c>
      <c r="X236" s="8">
        <v>1.9143785836550584</v>
      </c>
      <c r="Y236" s="8">
        <v>9.466730394776679</v>
      </c>
      <c r="Z236" s="8">
        <v>9.8888888888888893</v>
      </c>
      <c r="AA236" s="8">
        <v>114.36271501930351</v>
      </c>
      <c r="AB236" s="8">
        <v>1.7594263849123617</v>
      </c>
      <c r="AC236" s="8">
        <v>9.1976895473388485</v>
      </c>
      <c r="AD236" s="8">
        <v>15.444444444444445</v>
      </c>
      <c r="AE236" s="637"/>
      <c r="AF236" s="637" t="s">
        <v>3</v>
      </c>
      <c r="AG236" s="637" t="s">
        <v>3848</v>
      </c>
      <c r="AH236" s="2"/>
      <c r="AI236" s="1"/>
      <c r="AJ236" s="1"/>
      <c r="AK236" s="1"/>
    </row>
    <row r="237" spans="1:37" ht="16.5" x14ac:dyDescent="0.45">
      <c r="A237" s="9">
        <v>262</v>
      </c>
      <c r="B237" s="9" t="s">
        <v>982</v>
      </c>
      <c r="C237" s="74" t="s">
        <v>1792</v>
      </c>
      <c r="D237" s="9">
        <v>0</v>
      </c>
      <c r="E237" s="9">
        <v>12</v>
      </c>
      <c r="F237" s="9">
        <v>14</v>
      </c>
      <c r="G237" s="74" t="s">
        <v>66</v>
      </c>
      <c r="H237" s="74" t="s">
        <v>91</v>
      </c>
      <c r="I237" s="63" t="s">
        <v>84</v>
      </c>
      <c r="J237" s="608">
        <v>30</v>
      </c>
      <c r="K237" s="9">
        <v>1498</v>
      </c>
      <c r="L237" s="9">
        <v>136</v>
      </c>
      <c r="M237" s="7">
        <v>125.12070000023371</v>
      </c>
      <c r="N237" s="7">
        <v>105.36480000019681</v>
      </c>
      <c r="O237" s="7">
        <v>136.09620000025421</v>
      </c>
      <c r="P237" s="391">
        <v>1476.5465432165606</v>
      </c>
      <c r="Q237" s="391">
        <v>1459.3682828050094</v>
      </c>
      <c r="R237" s="7">
        <v>12.963695605309862</v>
      </c>
      <c r="S237" s="7">
        <v>99.103665076392915</v>
      </c>
      <c r="T237" s="594">
        <v>4.9037658400072921</v>
      </c>
      <c r="U237" s="250">
        <v>4.9037658400072921</v>
      </c>
      <c r="V237" s="250">
        <v>2</v>
      </c>
      <c r="W237" s="8">
        <v>69.31590220012761</v>
      </c>
      <c r="X237" s="8">
        <v>1.5403533822250579</v>
      </c>
      <c r="Y237" s="8">
        <v>7.6447078127783694</v>
      </c>
      <c r="Z237" s="8">
        <v>23.5</v>
      </c>
      <c r="AA237" s="8">
        <v>74.195609500136726</v>
      </c>
      <c r="AB237" s="8">
        <v>1.2365934916689454</v>
      </c>
      <c r="AC237" s="8">
        <v>7.1389866032372735</v>
      </c>
      <c r="AD237" s="8">
        <v>31</v>
      </c>
      <c r="AE237" s="637"/>
      <c r="AF237" s="637" t="s">
        <v>78</v>
      </c>
      <c r="AG237" s="637" t="s">
        <v>3774</v>
      </c>
      <c r="AH237" s="2"/>
      <c r="AI237" s="1"/>
      <c r="AJ237" s="1"/>
      <c r="AK237" s="1"/>
    </row>
    <row r="238" spans="1:37" ht="16.5" x14ac:dyDescent="0.45">
      <c r="A238" s="9">
        <v>264</v>
      </c>
      <c r="B238" s="9" t="s">
        <v>978</v>
      </c>
      <c r="C238" s="62" t="s">
        <v>1790</v>
      </c>
      <c r="D238" s="9">
        <v>0</v>
      </c>
      <c r="E238" s="9">
        <v>15</v>
      </c>
      <c r="F238" s="9">
        <v>14</v>
      </c>
      <c r="G238" s="75" t="s">
        <v>49</v>
      </c>
      <c r="H238" s="77" t="s">
        <v>23</v>
      </c>
      <c r="I238" s="246" t="s">
        <v>222</v>
      </c>
      <c r="J238" s="608">
        <v>40</v>
      </c>
      <c r="K238" s="9">
        <v>1499</v>
      </c>
      <c r="L238" s="9">
        <v>158</v>
      </c>
      <c r="M238" s="7">
        <v>112.22260141964064</v>
      </c>
      <c r="N238" s="7">
        <v>113.01290142963811</v>
      </c>
      <c r="O238" s="7">
        <v>158.06000199949386</v>
      </c>
      <c r="P238" s="391">
        <v>1589.8405137570178</v>
      </c>
      <c r="Q238" s="391">
        <v>1665.6821783842272</v>
      </c>
      <c r="R238" s="7">
        <v>16.042975245792004</v>
      </c>
      <c r="S238" s="7">
        <v>119.13927079881496</v>
      </c>
      <c r="T238" s="594">
        <v>5.3766814553659854</v>
      </c>
      <c r="U238" s="250">
        <v>2.6883407276829927</v>
      </c>
      <c r="V238" s="250">
        <v>4</v>
      </c>
      <c r="W238" s="8">
        <v>66.65022183048977</v>
      </c>
      <c r="X238" s="8">
        <v>1.3330044366097953</v>
      </c>
      <c r="Y238" s="8">
        <v>7.4262578464094204</v>
      </c>
      <c r="Z238" s="8">
        <v>13.5</v>
      </c>
      <c r="AA238" s="8">
        <v>73.944690922766412</v>
      </c>
      <c r="AB238" s="8">
        <v>1.2324115153794402</v>
      </c>
      <c r="AC238" s="8">
        <v>7.1418626148757065</v>
      </c>
      <c r="AD238" s="8">
        <v>16</v>
      </c>
      <c r="AE238" s="637"/>
      <c r="AF238" s="637" t="s">
        <v>16</v>
      </c>
      <c r="AG238" s="637" t="s">
        <v>3849</v>
      </c>
      <c r="AH238" s="2"/>
      <c r="AI238" s="1"/>
      <c r="AJ238" s="1"/>
      <c r="AK238" s="1"/>
    </row>
    <row r="239" spans="1:37" ht="16.5" x14ac:dyDescent="0.45">
      <c r="A239" s="9">
        <v>264</v>
      </c>
      <c r="B239" s="9" t="s">
        <v>3933</v>
      </c>
      <c r="C239" s="62" t="s">
        <v>1812</v>
      </c>
      <c r="D239" s="9">
        <v>0</v>
      </c>
      <c r="E239" s="9">
        <v>15</v>
      </c>
      <c r="F239" s="9">
        <v>14</v>
      </c>
      <c r="G239" s="74" t="s">
        <v>20</v>
      </c>
      <c r="H239" s="62" t="s">
        <v>1466</v>
      </c>
      <c r="I239" s="52" t="s">
        <v>250</v>
      </c>
      <c r="J239" s="608">
        <v>40</v>
      </c>
      <c r="K239" s="9">
        <v>1499</v>
      </c>
      <c r="L239" s="9">
        <v>158</v>
      </c>
      <c r="M239" s="7">
        <v>112.22260141964064</v>
      </c>
      <c r="N239" s="7">
        <v>113.01290142963811</v>
      </c>
      <c r="O239" s="7">
        <v>158.06000199949386</v>
      </c>
      <c r="P239" s="391">
        <v>1589.8405137570178</v>
      </c>
      <c r="Q239" s="391">
        <v>1665.6821783842272</v>
      </c>
      <c r="R239" s="7">
        <v>16.042975245792004</v>
      </c>
      <c r="S239" s="7">
        <v>120.17903670342645</v>
      </c>
      <c r="T239" s="594">
        <v>5.3766814553659854</v>
      </c>
      <c r="U239" s="250">
        <v>1.7922271517886619</v>
      </c>
      <c r="V239" s="250">
        <v>4.3333333333333002</v>
      </c>
      <c r="W239" s="8">
        <v>53.520177464391821</v>
      </c>
      <c r="X239" s="8">
        <v>1.529147927554052</v>
      </c>
      <c r="Y239" s="8">
        <v>7.4910691353805356</v>
      </c>
      <c r="Z239" s="8">
        <v>9.0769230769230766</v>
      </c>
      <c r="AA239" s="8">
        <v>95.82809819959634</v>
      </c>
      <c r="AB239" s="8">
        <v>1.2777079759946179</v>
      </c>
      <c r="AC239" s="8">
        <v>6.9286402762487453</v>
      </c>
      <c r="AD239" s="8">
        <v>18.307692307692307</v>
      </c>
      <c r="AE239" s="637"/>
      <c r="AF239" s="637" t="s">
        <v>78</v>
      </c>
      <c r="AG239" s="637" t="s">
        <v>3902</v>
      </c>
      <c r="AH239" s="2"/>
      <c r="AI239" s="1"/>
      <c r="AJ239" s="1"/>
      <c r="AK239" s="1"/>
    </row>
    <row r="240" spans="1:37" ht="16.5" x14ac:dyDescent="0.45">
      <c r="A240" s="9">
        <v>267</v>
      </c>
      <c r="B240" s="9" t="s">
        <v>973</v>
      </c>
      <c r="C240" s="243" t="s">
        <v>1809</v>
      </c>
      <c r="D240" s="9">
        <v>0</v>
      </c>
      <c r="E240" s="9">
        <v>15</v>
      </c>
      <c r="F240" s="9">
        <v>15</v>
      </c>
      <c r="G240" s="245" t="s">
        <v>10</v>
      </c>
      <c r="H240" s="245" t="s">
        <v>126</v>
      </c>
      <c r="I240" s="14" t="s">
        <v>210</v>
      </c>
      <c r="J240" s="608">
        <v>34</v>
      </c>
      <c r="K240" s="9">
        <v>1495</v>
      </c>
      <c r="L240" s="9">
        <v>128</v>
      </c>
      <c r="M240" s="7">
        <v>142.82455967654221</v>
      </c>
      <c r="N240" s="7">
        <v>85.392461605551688</v>
      </c>
      <c r="O240" s="7">
        <v>128.46653515879456</v>
      </c>
      <c r="P240" s="391">
        <v>1348.9886385758809</v>
      </c>
      <c r="Q240" s="391">
        <v>1241.9061931998936</v>
      </c>
      <c r="R240" s="7">
        <v>10.070306798834974</v>
      </c>
      <c r="S240" s="7">
        <v>83.037462342599028</v>
      </c>
      <c r="T240" s="594">
        <v>7.6841893928621756</v>
      </c>
      <c r="U240" s="250">
        <v>2.5613964642873919</v>
      </c>
      <c r="V240" s="250">
        <v>3.6666666666666998</v>
      </c>
      <c r="W240" s="8">
        <v>101.26284089293263</v>
      </c>
      <c r="X240" s="8">
        <v>1.6877140148822105</v>
      </c>
      <c r="Y240" s="8">
        <v>8.2457728449947094</v>
      </c>
      <c r="Z240" s="8">
        <v>17.363636363636363</v>
      </c>
      <c r="AA240" s="8">
        <v>67.841893928621758</v>
      </c>
      <c r="AB240" s="8">
        <v>1.2334889805203957</v>
      </c>
      <c r="AC240" s="8">
        <v>6.6414275558082894</v>
      </c>
      <c r="AD240" s="8">
        <v>16</v>
      </c>
      <c r="AE240" s="637"/>
      <c r="AF240" s="637" t="s">
        <v>29</v>
      </c>
      <c r="AG240" s="637" t="s">
        <v>3818</v>
      </c>
      <c r="AH240" s="2"/>
      <c r="AI240" s="1"/>
      <c r="AJ240" s="1"/>
      <c r="AK240" s="1"/>
    </row>
    <row r="241" spans="1:37" ht="16.5" x14ac:dyDescent="0.45">
      <c r="A241" s="9">
        <v>269</v>
      </c>
      <c r="B241" s="9" t="s">
        <v>969</v>
      </c>
      <c r="C241" s="61" t="s">
        <v>1810</v>
      </c>
      <c r="D241" s="9">
        <v>15</v>
      </c>
      <c r="E241" s="9">
        <v>15</v>
      </c>
      <c r="F241" s="9">
        <v>15</v>
      </c>
      <c r="G241" s="224" t="s">
        <v>101</v>
      </c>
      <c r="H241" s="61" t="s">
        <v>124</v>
      </c>
      <c r="I241" s="245" t="s">
        <v>126</v>
      </c>
      <c r="J241" s="608">
        <v>40</v>
      </c>
      <c r="K241" s="9">
        <v>1224</v>
      </c>
      <c r="L241" s="9">
        <v>134</v>
      </c>
      <c r="M241" s="7">
        <v>89.303901129714035</v>
      </c>
      <c r="N241" s="7">
        <v>139.88310176955207</v>
      </c>
      <c r="O241" s="7">
        <v>134.35100169956979</v>
      </c>
      <c r="P241" s="391">
        <v>1412.2699845845434</v>
      </c>
      <c r="Q241" s="391">
        <v>1583.2631450694691</v>
      </c>
      <c r="R241" s="7">
        <v>16.444085896195244</v>
      </c>
      <c r="S241" s="7">
        <v>92.698717172402738</v>
      </c>
      <c r="T241" s="594">
        <v>10.28760571749026</v>
      </c>
      <c r="U241" s="250">
        <v>2.5719014293725651</v>
      </c>
      <c r="V241" s="250">
        <v>3</v>
      </c>
      <c r="W241" s="8">
        <v>56.725634304941558</v>
      </c>
      <c r="X241" s="8">
        <v>1.134512686098831</v>
      </c>
      <c r="Y241" s="8">
        <v>5.6372070638387344</v>
      </c>
      <c r="Z241" s="8">
        <v>17.666666666666668</v>
      </c>
      <c r="AA241" s="8">
        <v>63.691338593059257</v>
      </c>
      <c r="AB241" s="8">
        <v>1.0615223098843209</v>
      </c>
      <c r="AC241" s="8">
        <v>5.4823508181195502</v>
      </c>
      <c r="AD241" s="8">
        <v>21</v>
      </c>
      <c r="AE241" s="637"/>
      <c r="AF241" s="637" t="s">
        <v>18</v>
      </c>
      <c r="AG241" s="637" t="s">
        <v>5798</v>
      </c>
      <c r="AH241" s="2"/>
      <c r="AI241" s="1"/>
      <c r="AJ241" s="1"/>
      <c r="AK241" s="1"/>
    </row>
    <row r="242" spans="1:37" ht="16.5" x14ac:dyDescent="0.45">
      <c r="A242" s="9">
        <v>271</v>
      </c>
      <c r="B242" s="9" t="s">
        <v>963</v>
      </c>
      <c r="C242" s="244" t="s">
        <v>1862</v>
      </c>
      <c r="D242" s="9">
        <v>15</v>
      </c>
      <c r="E242" s="9">
        <v>15</v>
      </c>
      <c r="F242" s="9">
        <v>15</v>
      </c>
      <c r="G242" s="77" t="s">
        <v>64</v>
      </c>
      <c r="H242" s="77" t="s">
        <v>23</v>
      </c>
      <c r="I242" s="72" t="s">
        <v>189</v>
      </c>
      <c r="J242" s="608">
        <v>40</v>
      </c>
      <c r="K242" s="9">
        <v>1197</v>
      </c>
      <c r="L242" s="9">
        <v>134</v>
      </c>
      <c r="M242" s="7">
        <v>100.3681012696786</v>
      </c>
      <c r="N242" s="7">
        <v>105.90020133966088</v>
      </c>
      <c r="O242" s="7">
        <v>134.35100169956979</v>
      </c>
      <c r="P242" s="391">
        <v>1268.1061302168782</v>
      </c>
      <c r="Q242" s="391">
        <v>1327.8482301082436</v>
      </c>
      <c r="R242" s="7">
        <v>12.831742830252109</v>
      </c>
      <c r="S242" s="7">
        <v>94.561651258305204</v>
      </c>
      <c r="T242" s="594">
        <v>9.6115830889384242</v>
      </c>
      <c r="U242" s="250">
        <v>4.8057915444692121</v>
      </c>
      <c r="V242" s="250">
        <v>2</v>
      </c>
      <c r="W242" s="8">
        <v>71.458407091314385</v>
      </c>
      <c r="X242" s="8">
        <v>1.4291681418262876</v>
      </c>
      <c r="Y242" s="8">
        <v>7.3693536808863342</v>
      </c>
      <c r="Z242" s="8">
        <v>26</v>
      </c>
      <c r="AA242" s="8">
        <v>59.715339242761985</v>
      </c>
      <c r="AB242" s="8">
        <v>1.0857334407774906</v>
      </c>
      <c r="AC242" s="8">
        <v>6.7324423409005378</v>
      </c>
      <c r="AD242" s="8">
        <v>28.5</v>
      </c>
      <c r="AE242" s="637"/>
      <c r="AF242" s="637" t="s">
        <v>12</v>
      </c>
      <c r="AG242" s="637" t="s">
        <v>3921</v>
      </c>
      <c r="AH242" s="2"/>
      <c r="AI242" s="1"/>
      <c r="AJ242" s="1"/>
      <c r="AK242" s="1"/>
    </row>
    <row r="243" spans="1:37" ht="16.5" x14ac:dyDescent="0.45">
      <c r="A243" s="9">
        <v>272</v>
      </c>
      <c r="B243" s="9" t="s">
        <v>239</v>
      </c>
      <c r="C243" s="244" t="s">
        <v>1862</v>
      </c>
      <c r="D243" s="9">
        <v>0</v>
      </c>
      <c r="E243" s="9">
        <v>15</v>
      </c>
      <c r="F243" s="9">
        <v>15</v>
      </c>
      <c r="G243" s="77" t="s">
        <v>64</v>
      </c>
      <c r="H243" s="77" t="s">
        <v>9</v>
      </c>
      <c r="I243" s="71" t="s">
        <v>197</v>
      </c>
      <c r="J243" s="608">
        <v>24.5</v>
      </c>
      <c r="K243" s="9">
        <v>1496</v>
      </c>
      <c r="L243" s="9">
        <v>135</v>
      </c>
      <c r="M243" s="7">
        <v>114.39093397813525</v>
      </c>
      <c r="N243" s="7">
        <v>126.29288086603373</v>
      </c>
      <c r="O243" s="7">
        <v>135.54995066773253</v>
      </c>
      <c r="P243" s="391">
        <v>1565.2362350931851</v>
      </c>
      <c r="Q243" s="391">
        <v>1622.3301131949913</v>
      </c>
      <c r="R243" s="7">
        <v>15.137748987461194</v>
      </c>
      <c r="S243" s="7">
        <v>129.64272297105364</v>
      </c>
      <c r="T243" s="594">
        <v>10.814742135324005</v>
      </c>
      <c r="U243" s="250">
        <v>5.4073710676620026</v>
      </c>
      <c r="V243" s="250">
        <v>2</v>
      </c>
      <c r="W243" s="8">
        <v>134.83739275441826</v>
      </c>
      <c r="X243" s="8">
        <v>1.6854674094302282</v>
      </c>
      <c r="Y243" s="8">
        <v>8.5642008648999592</v>
      </c>
      <c r="Z243" s="8">
        <v>41</v>
      </c>
      <c r="AA243" s="8">
        <v>116.99240705382915</v>
      </c>
      <c r="AB243" s="8">
        <v>1.5598987607177222</v>
      </c>
      <c r="AC243" s="8">
        <v>8.3056836906793325</v>
      </c>
      <c r="AD243" s="8">
        <v>38.5</v>
      </c>
      <c r="AE243" s="637"/>
      <c r="AF243" s="637" t="s">
        <v>12</v>
      </c>
      <c r="AG243" s="637" t="s">
        <v>3850</v>
      </c>
      <c r="AH243" s="2"/>
      <c r="AI243" s="1"/>
      <c r="AJ243" s="1"/>
      <c r="AK243" s="1"/>
    </row>
    <row r="244" spans="1:37" ht="16.5" x14ac:dyDescent="0.45">
      <c r="A244" s="9">
        <v>274</v>
      </c>
      <c r="B244" s="9" t="s">
        <v>958</v>
      </c>
      <c r="C244" s="77" t="s">
        <v>1863</v>
      </c>
      <c r="D244" s="9">
        <v>15</v>
      </c>
      <c r="E244" s="9">
        <v>15</v>
      </c>
      <c r="F244" s="9">
        <v>15</v>
      </c>
      <c r="G244" s="77" t="s">
        <v>64</v>
      </c>
      <c r="H244" s="77" t="s">
        <v>169</v>
      </c>
      <c r="I244" s="13" t="s">
        <v>52</v>
      </c>
      <c r="J244" s="608">
        <v>40</v>
      </c>
      <c r="K244" s="9">
        <v>1227</v>
      </c>
      <c r="L244" s="9">
        <v>147</v>
      </c>
      <c r="M244" s="7">
        <v>117.75470148962293</v>
      </c>
      <c r="N244" s="7">
        <v>73.49790092976464</v>
      </c>
      <c r="O244" s="7">
        <v>147.78610186952676</v>
      </c>
      <c r="P244" s="391">
        <v>1178.3053707196091</v>
      </c>
      <c r="Q244" s="391">
        <v>1140.5599729718456</v>
      </c>
      <c r="R244" s="7">
        <v>10.064473742629408</v>
      </c>
      <c r="S244" s="7">
        <v>88.376094512930237</v>
      </c>
      <c r="T244" s="594">
        <v>11.103353387809648</v>
      </c>
      <c r="U244" s="250">
        <v>5.5516766939048239</v>
      </c>
      <c r="V244" s="250">
        <v>2</v>
      </c>
      <c r="W244" s="8">
        <v>65.294067013334129</v>
      </c>
      <c r="X244" s="8">
        <v>1.8655447718095466</v>
      </c>
      <c r="Y244" s="8">
        <v>8.780995089549652</v>
      </c>
      <c r="Z244" s="8">
        <v>18.5</v>
      </c>
      <c r="AA244" s="8">
        <v>100.50272275873138</v>
      </c>
      <c r="AB244" s="8">
        <v>1.4357531822675911</v>
      </c>
      <c r="AC244" s="8">
        <v>8.1892057512611167</v>
      </c>
      <c r="AD244" s="8">
        <v>36</v>
      </c>
      <c r="AE244" s="637"/>
      <c r="AF244" s="637" t="s">
        <v>12</v>
      </c>
      <c r="AG244" s="637" t="s">
        <v>3823</v>
      </c>
      <c r="AH244" s="2"/>
      <c r="AI244" s="1"/>
      <c r="AJ244" s="1"/>
      <c r="AK244" s="1"/>
    </row>
    <row r="245" spans="1:37" ht="16.5" x14ac:dyDescent="0.45">
      <c r="A245" s="9">
        <v>275</v>
      </c>
      <c r="B245" s="9" t="s">
        <v>957</v>
      </c>
      <c r="C245" s="77" t="s">
        <v>1863</v>
      </c>
      <c r="D245" s="9">
        <v>0</v>
      </c>
      <c r="E245" s="9">
        <v>12</v>
      </c>
      <c r="F245" s="9">
        <v>14</v>
      </c>
      <c r="G245" s="77" t="s">
        <v>3536</v>
      </c>
      <c r="H245" s="77" t="s">
        <v>169</v>
      </c>
      <c r="I245" s="62" t="s">
        <v>52</v>
      </c>
      <c r="J245" s="608">
        <v>24.5</v>
      </c>
      <c r="K245" s="9">
        <v>1499</v>
      </c>
      <c r="L245" s="9">
        <v>146</v>
      </c>
      <c r="M245" s="7">
        <v>132.24385430998296</v>
      </c>
      <c r="N245" s="7">
        <v>87.942163116138659</v>
      </c>
      <c r="O245" s="7">
        <v>146.12945901253116</v>
      </c>
      <c r="P245" s="391">
        <v>1424.0993202796667</v>
      </c>
      <c r="Q245" s="391">
        <v>1366.778490707911</v>
      </c>
      <c r="R245" s="7">
        <v>11.801689694772508</v>
      </c>
      <c r="S245" s="7">
        <v>116.73468727121322</v>
      </c>
      <c r="T245" s="594">
        <v>6.1575103180893356</v>
      </c>
      <c r="U245" s="250">
        <v>2.0525034393631119</v>
      </c>
      <c r="V245" s="250">
        <v>4.3333333333333002</v>
      </c>
      <c r="W245" s="8">
        <v>73.205144453250696</v>
      </c>
      <c r="X245" s="8">
        <v>2.0915755558071627</v>
      </c>
      <c r="Y245" s="8">
        <v>9.8913537205541164</v>
      </c>
      <c r="Z245" s="8">
        <v>9.0769230769230766</v>
      </c>
      <c r="AA245" s="8">
        <v>112.74605689193561</v>
      </c>
      <c r="AB245" s="8">
        <v>1.6106579555990801</v>
      </c>
      <c r="AC245" s="8">
        <v>8.5054908603650965</v>
      </c>
      <c r="AD245" s="8">
        <v>17.153846153846153</v>
      </c>
      <c r="AE245" s="637"/>
      <c r="AF245" s="637" t="s">
        <v>12</v>
      </c>
      <c r="AG245" s="637" t="s">
        <v>3823</v>
      </c>
      <c r="AH245" s="2"/>
      <c r="AI245" s="1"/>
      <c r="AJ245" s="1"/>
      <c r="AK245" s="1"/>
    </row>
    <row r="246" spans="1:37" ht="16.5" x14ac:dyDescent="0.45">
      <c r="A246" s="9">
        <v>277</v>
      </c>
      <c r="B246" s="9" t="s">
        <v>953</v>
      </c>
      <c r="C246" s="62" t="s">
        <v>1811</v>
      </c>
      <c r="D246" s="9">
        <v>0</v>
      </c>
      <c r="E246" s="9">
        <v>15</v>
      </c>
      <c r="F246" s="9">
        <v>15</v>
      </c>
      <c r="G246" s="243" t="s">
        <v>1491</v>
      </c>
      <c r="H246" s="243" t="s">
        <v>228</v>
      </c>
      <c r="I246" s="243" t="s">
        <v>1503</v>
      </c>
      <c r="J246" s="608">
        <v>29.5</v>
      </c>
      <c r="K246" s="9">
        <v>1497</v>
      </c>
      <c r="L246" s="9">
        <v>123</v>
      </c>
      <c r="M246" s="7">
        <v>134.23149017942205</v>
      </c>
      <c r="N246" s="7">
        <v>100.85501154021441</v>
      </c>
      <c r="O246" s="7">
        <v>123.34785584055</v>
      </c>
      <c r="P246" s="391">
        <v>1407.5235381821662</v>
      </c>
      <c r="Q246" s="391">
        <v>1339.6922190342029</v>
      </c>
      <c r="R246" s="7">
        <v>11.26866507342344</v>
      </c>
      <c r="S246" s="7">
        <v>101.52247225134697</v>
      </c>
      <c r="T246" s="594">
        <v>6.2350281169974604</v>
      </c>
      <c r="U246" s="250">
        <v>3.1175140584987302</v>
      </c>
      <c r="V246" s="250">
        <v>3.5</v>
      </c>
      <c r="W246" s="8">
        <v>84.760449871959366</v>
      </c>
      <c r="X246" s="8">
        <v>1.8835655527102082</v>
      </c>
      <c r="Y246" s="8">
        <v>9.0092723130783643</v>
      </c>
      <c r="Z246" s="8">
        <v>13.857142857142858</v>
      </c>
      <c r="AA246" s="8">
        <v>95.230506105954291</v>
      </c>
      <c r="AB246" s="8">
        <v>1.7314637473809871</v>
      </c>
      <c r="AC246" s="8">
        <v>8.6285477707396598</v>
      </c>
      <c r="AD246" s="8">
        <v>16.714285714285715</v>
      </c>
      <c r="AE246" s="637"/>
      <c r="AF246" s="637" t="s">
        <v>72</v>
      </c>
      <c r="AG246" s="637" t="s">
        <v>3754</v>
      </c>
      <c r="AH246" s="2"/>
      <c r="AI246" s="1"/>
      <c r="AJ246" s="1"/>
      <c r="AK246" s="1"/>
    </row>
    <row r="247" spans="1:37" ht="16.5" x14ac:dyDescent="0.45">
      <c r="A247" s="9">
        <v>279</v>
      </c>
      <c r="B247" s="9" t="s">
        <v>948</v>
      </c>
      <c r="C247" s="243" t="s">
        <v>1836</v>
      </c>
      <c r="D247" s="9">
        <v>0</v>
      </c>
      <c r="E247" s="9">
        <v>12</v>
      </c>
      <c r="F247" s="9">
        <v>15</v>
      </c>
      <c r="G247" s="244" t="s">
        <v>121</v>
      </c>
      <c r="H247" s="244" t="s">
        <v>197</v>
      </c>
      <c r="I247" s="14" t="s">
        <v>1516</v>
      </c>
      <c r="J247" s="608">
        <v>27</v>
      </c>
      <c r="K247" s="9">
        <v>1499</v>
      </c>
      <c r="L247" s="9">
        <v>118</v>
      </c>
      <c r="M247" s="7">
        <v>121.47514476894028</v>
      </c>
      <c r="N247" s="7">
        <v>129.11072529727366</v>
      </c>
      <c r="O247" s="7">
        <v>118.00442634697056</v>
      </c>
      <c r="P247" s="391">
        <v>1507.4122124640885</v>
      </c>
      <c r="Q247" s="391">
        <v>1513.8521612464501</v>
      </c>
      <c r="R247" s="7">
        <v>13.492977476648434</v>
      </c>
      <c r="S247" s="7">
        <v>114.29525310555346</v>
      </c>
      <c r="T247" s="594">
        <v>3.8425183875932025</v>
      </c>
      <c r="U247" s="250">
        <v>3.8425183875932025</v>
      </c>
      <c r="V247" s="250">
        <v>3</v>
      </c>
      <c r="W247" s="8">
        <v>124.17579679570545</v>
      </c>
      <c r="X247" s="8">
        <v>1.6556772906094059</v>
      </c>
      <c r="Y247" s="8">
        <v>8.4707214032898275</v>
      </c>
      <c r="Z247" s="8">
        <v>26</v>
      </c>
      <c r="AA247" s="8">
        <v>105.22567421175077</v>
      </c>
      <c r="AB247" s="8">
        <v>1.6188565263346273</v>
      </c>
      <c r="AC247" s="8">
        <v>8.3153046739530954</v>
      </c>
      <c r="AD247" s="8">
        <v>22.666666666666668</v>
      </c>
      <c r="AE247" s="637"/>
      <c r="AF247" s="637" t="s">
        <v>111</v>
      </c>
      <c r="AG247" s="637" t="s">
        <v>3851</v>
      </c>
      <c r="AH247" s="2"/>
      <c r="AI247" s="1"/>
      <c r="AJ247" s="1"/>
      <c r="AK247" s="1"/>
    </row>
    <row r="248" spans="1:37" ht="16.5" x14ac:dyDescent="0.45">
      <c r="A248" s="9">
        <v>282</v>
      </c>
      <c r="B248" s="9" t="s">
        <v>303</v>
      </c>
      <c r="C248" s="224" t="s">
        <v>1834</v>
      </c>
      <c r="D248" s="9">
        <v>0</v>
      </c>
      <c r="E248" s="9">
        <v>15</v>
      </c>
      <c r="F248" s="9">
        <v>15</v>
      </c>
      <c r="G248" s="224" t="s">
        <v>101</v>
      </c>
      <c r="H248" s="224" t="s">
        <v>82</v>
      </c>
      <c r="I248" s="63" t="s">
        <v>63</v>
      </c>
      <c r="J248" s="608">
        <v>18</v>
      </c>
      <c r="K248" s="9">
        <v>1496</v>
      </c>
      <c r="L248" s="9">
        <v>104</v>
      </c>
      <c r="M248" s="7">
        <v>134.32081774860478</v>
      </c>
      <c r="N248" s="7">
        <v>119.01844610635865</v>
      </c>
      <c r="O248" s="7">
        <v>104.28282896938092</v>
      </c>
      <c r="P248" s="391">
        <v>1405.983653423566</v>
      </c>
      <c r="Q248" s="391">
        <v>1337.5776236743543</v>
      </c>
      <c r="R248" s="7">
        <v>11.061406930449136</v>
      </c>
      <c r="S248" s="7">
        <v>101.10205375074355</v>
      </c>
      <c r="T248" s="594">
        <v>17.763238055025877</v>
      </c>
      <c r="U248" s="250">
        <v>4.4408095137564692</v>
      </c>
      <c r="V248" s="250">
        <v>3</v>
      </c>
      <c r="W248" s="8">
        <v>95.293214059520565</v>
      </c>
      <c r="X248" s="8">
        <v>1.732603891991283</v>
      </c>
      <c r="Y248" s="8">
        <v>9.1400718178477156</v>
      </c>
      <c r="Z248" s="8">
        <v>19.333333333333332</v>
      </c>
      <c r="AA248" s="8">
        <v>116.24726162830291</v>
      </c>
      <c r="AB248" s="8">
        <v>1.660675166118613</v>
      </c>
      <c r="AC248" s="8">
        <v>9.0355952170939933</v>
      </c>
      <c r="AD248" s="8">
        <v>24.333333333333332</v>
      </c>
      <c r="AE248" s="637"/>
      <c r="AF248" s="637" t="s">
        <v>18</v>
      </c>
      <c r="AG248" s="637" t="s">
        <v>3852</v>
      </c>
      <c r="AH248" s="2"/>
      <c r="AI248" s="1"/>
      <c r="AJ248" s="1"/>
      <c r="AK248" s="1"/>
    </row>
    <row r="249" spans="1:37" ht="16.5" x14ac:dyDescent="0.45">
      <c r="A249" s="9">
        <v>284</v>
      </c>
      <c r="B249" s="9" t="s">
        <v>211</v>
      </c>
      <c r="C249" s="243" t="s">
        <v>1809</v>
      </c>
      <c r="D249" s="9">
        <v>0</v>
      </c>
      <c r="E249" s="9">
        <v>15</v>
      </c>
      <c r="F249" s="9">
        <v>14</v>
      </c>
      <c r="G249" s="243" t="s">
        <v>158</v>
      </c>
      <c r="H249" s="243" t="s">
        <v>210</v>
      </c>
      <c r="I249" s="245" t="s">
        <v>1495</v>
      </c>
      <c r="J249" s="608">
        <v>25</v>
      </c>
      <c r="K249" s="9">
        <v>1500</v>
      </c>
      <c r="L249" s="9">
        <v>124</v>
      </c>
      <c r="M249" s="7">
        <v>128.24332837598925</v>
      </c>
      <c r="N249" s="7">
        <v>110.20911032311577</v>
      </c>
      <c r="O249" s="7">
        <v>124.23572436423959</v>
      </c>
      <c r="P249" s="391">
        <v>1455.4563414783149</v>
      </c>
      <c r="Q249" s="391">
        <v>1420.3164165482542</v>
      </c>
      <c r="R249" s="7">
        <v>12.30932943442431</v>
      </c>
      <c r="S249" s="7">
        <v>77.768673116566376</v>
      </c>
      <c r="T249" s="594">
        <v>10.002681651994445</v>
      </c>
      <c r="U249" s="250">
        <v>3.3342272173314815</v>
      </c>
      <c r="V249" s="250">
        <v>3</v>
      </c>
      <c r="W249" s="8">
        <v>61.017877679962972</v>
      </c>
      <c r="X249" s="8">
        <v>1.1094159578175087</v>
      </c>
      <c r="Y249" s="8">
        <v>6.3178643102262138</v>
      </c>
      <c r="Z249" s="8">
        <v>19.333333333333332</v>
      </c>
      <c r="AA249" s="8">
        <v>46.01340825997223</v>
      </c>
      <c r="AB249" s="8">
        <v>1.0225201835549385</v>
      </c>
      <c r="AC249" s="8">
        <v>6.0016760324965288</v>
      </c>
      <c r="AD249" s="8">
        <v>16</v>
      </c>
      <c r="AE249" s="637"/>
      <c r="AF249" s="637" t="s">
        <v>72</v>
      </c>
      <c r="AG249" s="637" t="s">
        <v>3826</v>
      </c>
      <c r="AH249" s="2"/>
      <c r="AI249" s="1"/>
      <c r="AJ249" s="1"/>
      <c r="AK249" s="1"/>
    </row>
    <row r="250" spans="1:37" ht="16.5" x14ac:dyDescent="0.45">
      <c r="A250" s="9">
        <v>286</v>
      </c>
      <c r="B250" s="9" t="s">
        <v>264</v>
      </c>
      <c r="C250" s="56" t="s">
        <v>1865</v>
      </c>
      <c r="D250" s="9">
        <v>0</v>
      </c>
      <c r="E250" s="9">
        <v>11</v>
      </c>
      <c r="F250" s="9">
        <v>15</v>
      </c>
      <c r="G250" s="56" t="s">
        <v>45</v>
      </c>
      <c r="H250" s="77" t="s">
        <v>23</v>
      </c>
      <c r="I250" s="56" t="s">
        <v>266</v>
      </c>
      <c r="J250" s="608">
        <v>21.5</v>
      </c>
      <c r="K250" s="9">
        <v>1500</v>
      </c>
      <c r="L250" s="9">
        <v>105</v>
      </c>
      <c r="M250" s="7">
        <v>149.27639793490374</v>
      </c>
      <c r="N250" s="7">
        <v>96.007641825353019</v>
      </c>
      <c r="O250" s="7">
        <v>105.29870393748396</v>
      </c>
      <c r="P250" s="391">
        <v>1315.6690249229916</v>
      </c>
      <c r="Q250" s="391">
        <v>1184.0758442473134</v>
      </c>
      <c r="R250" s="7">
        <v>9.1977482701424691</v>
      </c>
      <c r="S250" s="7">
        <v>107.9907264231671</v>
      </c>
      <c r="T250" s="594">
        <v>10.314847231137994</v>
      </c>
      <c r="U250" s="250">
        <v>5.1574236155689972</v>
      </c>
      <c r="V250" s="250">
        <v>3.5</v>
      </c>
      <c r="W250" s="8">
        <v>105.79203135030242</v>
      </c>
      <c r="X250" s="8">
        <v>2.1158406270060484</v>
      </c>
      <c r="Y250" s="8">
        <v>11.740996084196418</v>
      </c>
      <c r="Z250" s="8">
        <v>15.285714285714286</v>
      </c>
      <c r="AA250" s="8">
        <v>105.79203135030242</v>
      </c>
      <c r="AB250" s="8">
        <v>2.1158406270060484</v>
      </c>
      <c r="AC250" s="8">
        <v>11.740996084196418</v>
      </c>
      <c r="AD250" s="8">
        <v>15.285714285714286</v>
      </c>
      <c r="AE250" s="637"/>
      <c r="AF250" s="637" t="s">
        <v>47</v>
      </c>
      <c r="AG250" s="637" t="s">
        <v>3853</v>
      </c>
      <c r="AH250" s="2"/>
      <c r="AI250" s="1"/>
      <c r="AJ250" s="1"/>
      <c r="AK250" s="1"/>
    </row>
    <row r="251" spans="1:37" ht="16.5" x14ac:dyDescent="0.45">
      <c r="A251" s="9">
        <v>287</v>
      </c>
      <c r="B251" s="9" t="s">
        <v>934</v>
      </c>
      <c r="C251" s="62" t="s">
        <v>1790</v>
      </c>
      <c r="D251" s="9">
        <v>15</v>
      </c>
      <c r="E251" s="9">
        <v>15</v>
      </c>
      <c r="F251" s="9">
        <v>15</v>
      </c>
      <c r="G251" s="62" t="s">
        <v>929</v>
      </c>
      <c r="H251" s="62" t="s">
        <v>1466</v>
      </c>
      <c r="I251" s="74" t="s">
        <v>1477</v>
      </c>
      <c r="J251" s="608">
        <v>40</v>
      </c>
      <c r="K251" s="9">
        <v>1002</v>
      </c>
      <c r="L251" s="9">
        <v>134</v>
      </c>
      <c r="M251" s="7">
        <v>94.045701189698846</v>
      </c>
      <c r="N251" s="7">
        <v>84.562101069729209</v>
      </c>
      <c r="O251" s="7">
        <v>134.35100169956979</v>
      </c>
      <c r="P251" s="391">
        <v>1045.1302431017264</v>
      </c>
      <c r="Q251" s="391">
        <v>1080.6098419425348</v>
      </c>
      <c r="R251" s="7">
        <v>10.447831002178081</v>
      </c>
      <c r="S251" s="7">
        <v>39.534087846354574</v>
      </c>
      <c r="T251" s="594">
        <v>1</v>
      </c>
      <c r="U251" s="250">
        <v>0.25</v>
      </c>
      <c r="V251" s="250">
        <v>3</v>
      </c>
      <c r="W251" s="8">
        <v>45.013388156779058</v>
      </c>
      <c r="X251" s="8">
        <v>1.2860968044794017</v>
      </c>
      <c r="Y251" s="8">
        <v>3.7839516965878204</v>
      </c>
      <c r="Z251" s="8">
        <v>12.666666666666666</v>
      </c>
      <c r="AA251" s="8">
        <v>31.564852886652126</v>
      </c>
      <c r="AB251" s="8">
        <v>0.90185293961863222</v>
      </c>
      <c r="AC251" s="8">
        <v>2.7222252278935888</v>
      </c>
      <c r="AD251" s="8">
        <v>12.666666666666666</v>
      </c>
      <c r="AE251" s="637"/>
      <c r="AF251" s="637" t="s">
        <v>68</v>
      </c>
      <c r="AG251" s="637" t="s">
        <v>3756</v>
      </c>
      <c r="AH251" s="2"/>
      <c r="AI251" s="1"/>
      <c r="AJ251" s="1"/>
      <c r="AK251" s="1"/>
    </row>
    <row r="252" spans="1:37" ht="16.5" x14ac:dyDescent="0.45">
      <c r="A252" s="9">
        <v>288</v>
      </c>
      <c r="B252" s="9" t="s">
        <v>932</v>
      </c>
      <c r="C252" s="62" t="s">
        <v>1790</v>
      </c>
      <c r="D252" s="9">
        <v>1</v>
      </c>
      <c r="E252" s="9">
        <v>15</v>
      </c>
      <c r="F252" s="9">
        <v>15</v>
      </c>
      <c r="G252" s="56" t="s">
        <v>45</v>
      </c>
      <c r="H252" s="62" t="s">
        <v>1466</v>
      </c>
      <c r="I252" s="69" t="s">
        <v>1490</v>
      </c>
      <c r="J252" s="608">
        <v>29</v>
      </c>
      <c r="K252" s="9">
        <v>1499</v>
      </c>
      <c r="L252" s="9">
        <v>147</v>
      </c>
      <c r="M252" s="7">
        <v>115.10385745846054</v>
      </c>
      <c r="N252" s="7">
        <v>115.10385745846054</v>
      </c>
      <c r="O252" s="7">
        <v>147.47681736865258</v>
      </c>
      <c r="P252" s="391">
        <v>1562.9161381338565</v>
      </c>
      <c r="Q252" s="391">
        <v>1615.4252220878807</v>
      </c>
      <c r="R252" s="7">
        <v>15.173714029613611</v>
      </c>
      <c r="S252" s="7">
        <v>123.866625490326</v>
      </c>
      <c r="T252" s="594">
        <v>6.9854005878399485</v>
      </c>
      <c r="U252" s="250">
        <v>3.4927002939199743</v>
      </c>
      <c r="V252" s="250">
        <v>3.5</v>
      </c>
      <c r="W252" s="8">
        <v>54.868605290559536</v>
      </c>
      <c r="X252" s="8">
        <v>1.5676744368731297</v>
      </c>
      <c r="Y252" s="8">
        <v>8.163237111796299</v>
      </c>
      <c r="Z252" s="8">
        <v>11</v>
      </c>
      <c r="AA252" s="8">
        <v>60.854005878399484</v>
      </c>
      <c r="AB252" s="8">
        <v>1.0142334313066581</v>
      </c>
      <c r="AC252" s="8">
        <v>6.6543470584188453</v>
      </c>
      <c r="AD252" s="8">
        <v>18.142857142857142</v>
      </c>
      <c r="AE252" s="637"/>
      <c r="AF252" s="637" t="s">
        <v>47</v>
      </c>
      <c r="AG252" s="637" t="s">
        <v>3755</v>
      </c>
      <c r="AH252" s="2"/>
      <c r="AI252" s="1"/>
      <c r="AJ252" s="1"/>
      <c r="AK252" s="1"/>
    </row>
    <row r="253" spans="1:37" ht="16.5" x14ac:dyDescent="0.45">
      <c r="A253" s="9">
        <v>289</v>
      </c>
      <c r="B253" s="9" t="s">
        <v>327</v>
      </c>
      <c r="C253" s="62" t="s">
        <v>1790</v>
      </c>
      <c r="D253" s="9">
        <v>0</v>
      </c>
      <c r="E253" s="9">
        <v>14</v>
      </c>
      <c r="F253" s="9">
        <v>15</v>
      </c>
      <c r="G253" s="62" t="s">
        <v>929</v>
      </c>
      <c r="H253" s="62" t="s">
        <v>112</v>
      </c>
      <c r="I253" s="69" t="s">
        <v>79</v>
      </c>
      <c r="J253" s="608">
        <v>12.5</v>
      </c>
      <c r="K253" s="9">
        <v>1500</v>
      </c>
      <c r="L253" s="9">
        <v>141</v>
      </c>
      <c r="M253" s="7">
        <v>136.97746760438267</v>
      </c>
      <c r="N253" s="7">
        <v>85.020497133754759</v>
      </c>
      <c r="O253" s="7">
        <v>141.2284924610704</v>
      </c>
      <c r="P253" s="391">
        <v>1393.360188080223</v>
      </c>
      <c r="Q253" s="391">
        <v>1312.8539761028946</v>
      </c>
      <c r="R253" s="7">
        <v>11.048537910138325</v>
      </c>
      <c r="S253" s="7">
        <v>67.062084122722652</v>
      </c>
      <c r="T253" s="594">
        <v>1</v>
      </c>
      <c r="U253" s="250">
        <v>0.25</v>
      </c>
      <c r="V253" s="250">
        <v>3</v>
      </c>
      <c r="W253" s="8">
        <v>161.26363709712771</v>
      </c>
      <c r="X253" s="8">
        <v>2.0157954637140962</v>
      </c>
      <c r="Y253" s="8">
        <v>6.0697700155588326</v>
      </c>
      <c r="Z253" s="8">
        <v>27.666666666666668</v>
      </c>
      <c r="AA253" s="8">
        <v>107.84242473141849</v>
      </c>
      <c r="AB253" s="8">
        <v>1.6591142266372074</v>
      </c>
      <c r="AC253" s="8">
        <v>4.9967246205037572</v>
      </c>
      <c r="AD253" s="8">
        <v>22.666666666666668</v>
      </c>
      <c r="AE253" s="637"/>
      <c r="AF253" s="637" t="s">
        <v>68</v>
      </c>
      <c r="AG253" s="637" t="s">
        <v>3755</v>
      </c>
      <c r="AH253" s="2"/>
      <c r="AI253" s="1"/>
      <c r="AJ253" s="1"/>
      <c r="AK253" s="1"/>
    </row>
    <row r="254" spans="1:37" ht="16.5" x14ac:dyDescent="0.45">
      <c r="A254" s="9">
        <v>291</v>
      </c>
      <c r="B254" s="9" t="s">
        <v>924</v>
      </c>
      <c r="C254" s="243" t="s">
        <v>1809</v>
      </c>
      <c r="D254" s="9">
        <v>0</v>
      </c>
      <c r="E254" s="9">
        <v>12</v>
      </c>
      <c r="F254" s="9">
        <v>15</v>
      </c>
      <c r="G254" s="245" t="s">
        <v>27</v>
      </c>
      <c r="H254" s="75" t="s">
        <v>73</v>
      </c>
      <c r="I254" s="245" t="s">
        <v>126</v>
      </c>
      <c r="J254" s="608">
        <v>29</v>
      </c>
      <c r="K254" s="9">
        <v>1499</v>
      </c>
      <c r="L254" s="9">
        <v>123</v>
      </c>
      <c r="M254" s="7">
        <v>143.16042271396032</v>
      </c>
      <c r="N254" s="7">
        <v>89.20548953030692</v>
      </c>
      <c r="O254" s="7">
        <v>123.0172476587297</v>
      </c>
      <c r="P254" s="391">
        <v>1351.4097232540848</v>
      </c>
      <c r="Q254" s="391">
        <v>1243.4125839685471</v>
      </c>
      <c r="R254" s="7">
        <v>10.073650305379267</v>
      </c>
      <c r="S254" s="7">
        <v>94.598191126665355</v>
      </c>
      <c r="T254" s="594">
        <v>3.2333025943377809</v>
      </c>
      <c r="U254" s="250">
        <v>3.2333025943377809</v>
      </c>
      <c r="V254" s="250">
        <v>4</v>
      </c>
      <c r="W254" s="8">
        <v>94.054274764074208</v>
      </c>
      <c r="X254" s="8">
        <v>1.7100777229831674</v>
      </c>
      <c r="Y254" s="8">
        <v>9.3906566397436393</v>
      </c>
      <c r="Z254" s="8">
        <v>14.75</v>
      </c>
      <c r="AA254" s="8">
        <v>101.49861674520014</v>
      </c>
      <c r="AB254" s="8">
        <v>1.6916436124200023</v>
      </c>
      <c r="AC254" s="8">
        <v>9.3748847287666788</v>
      </c>
      <c r="AD254" s="8">
        <v>16</v>
      </c>
      <c r="AE254" s="637"/>
      <c r="AF254" s="637" t="s">
        <v>29</v>
      </c>
      <c r="AG254" s="637" t="s">
        <v>3854</v>
      </c>
      <c r="AH254" s="2"/>
      <c r="AI254" s="1"/>
      <c r="AJ254" s="1"/>
      <c r="AK254" s="1"/>
    </row>
    <row r="255" spans="1:37" ht="16.5" x14ac:dyDescent="0.45">
      <c r="A255" s="9">
        <v>294</v>
      </c>
      <c r="B255" s="9" t="s">
        <v>916</v>
      </c>
      <c r="C255" s="62" t="s">
        <v>1790</v>
      </c>
      <c r="D255" s="9">
        <v>15</v>
      </c>
      <c r="E255" s="9">
        <v>15</v>
      </c>
      <c r="F255" s="9">
        <v>15</v>
      </c>
      <c r="G255" s="74" t="s">
        <v>66</v>
      </c>
      <c r="H255" s="73" t="s">
        <v>76</v>
      </c>
      <c r="I255" s="74" t="s">
        <v>91</v>
      </c>
      <c r="J255" s="608">
        <v>40</v>
      </c>
      <c r="K255" s="9">
        <v>1327</v>
      </c>
      <c r="L255" s="9">
        <v>167</v>
      </c>
      <c r="M255" s="7">
        <v>117.75470148962293</v>
      </c>
      <c r="N255" s="7">
        <v>75.868800959757053</v>
      </c>
      <c r="O255" s="7">
        <v>167.54360211946349</v>
      </c>
      <c r="P255" s="391">
        <v>1308.51754385402</v>
      </c>
      <c r="Q255" s="391">
        <v>1293.4336560530232</v>
      </c>
      <c r="R255" s="7">
        <v>11.776612305307804</v>
      </c>
      <c r="S255" s="7">
        <v>75.031942359402635</v>
      </c>
      <c r="T255" s="594">
        <v>4.0616222387301963</v>
      </c>
      <c r="U255" s="250">
        <v>4.0616222387301963</v>
      </c>
      <c r="V255" s="250">
        <v>2</v>
      </c>
      <c r="W255" s="8">
        <v>69.88650037142942</v>
      </c>
      <c r="X255" s="8">
        <v>1.2706636431168985</v>
      </c>
      <c r="Y255" s="8">
        <v>6.3712670854915725</v>
      </c>
      <c r="Z255" s="8">
        <v>28.5</v>
      </c>
      <c r="AA255" s="8">
        <v>54.578389177778433</v>
      </c>
      <c r="AB255" s="8">
        <v>1.2128530928395207</v>
      </c>
      <c r="AC255" s="8">
        <v>6.211271895710972</v>
      </c>
      <c r="AD255" s="8">
        <v>23.5</v>
      </c>
      <c r="AE255" s="637"/>
      <c r="AF255" s="637" t="s">
        <v>78</v>
      </c>
      <c r="AG255" s="637" t="s">
        <v>3855</v>
      </c>
      <c r="AH255" s="2"/>
      <c r="AI255" s="1"/>
      <c r="AJ255" s="1"/>
      <c r="AK255" s="1"/>
    </row>
    <row r="256" spans="1:37" ht="16.5" x14ac:dyDescent="0.45">
      <c r="A256" s="9">
        <v>295</v>
      </c>
      <c r="B256" s="9" t="s">
        <v>283</v>
      </c>
      <c r="C256" s="62" t="s">
        <v>1790</v>
      </c>
      <c r="D256" s="9">
        <v>0</v>
      </c>
      <c r="E256" s="9">
        <v>15</v>
      </c>
      <c r="F256" s="9">
        <v>10</v>
      </c>
      <c r="G256" s="74" t="s">
        <v>66</v>
      </c>
      <c r="H256" s="73" t="s">
        <v>19</v>
      </c>
      <c r="I256" s="74" t="s">
        <v>91</v>
      </c>
      <c r="J256" s="608">
        <v>24.5</v>
      </c>
      <c r="K256" s="9">
        <v>1500</v>
      </c>
      <c r="L256" s="9">
        <v>160</v>
      </c>
      <c r="M256" s="7">
        <v>118.35824960743474</v>
      </c>
      <c r="N256" s="7">
        <v>100.50532927558704</v>
      </c>
      <c r="O256" s="7">
        <v>160.01506371507938</v>
      </c>
      <c r="P256" s="391">
        <v>1535.9096258374273</v>
      </c>
      <c r="Q256" s="391">
        <v>1564.4416914912485</v>
      </c>
      <c r="R256" s="7">
        <v>14.612244262987101</v>
      </c>
      <c r="S256" s="7">
        <v>96.867983895101631</v>
      </c>
      <c r="T256" s="594">
        <v>4.0773144897933031</v>
      </c>
      <c r="U256" s="250">
        <v>4.0773144897933031</v>
      </c>
      <c r="V256" s="250">
        <v>2</v>
      </c>
      <c r="W256" s="8">
        <v>108.70600714276561</v>
      </c>
      <c r="X256" s="8">
        <v>1.3588250892845701</v>
      </c>
      <c r="Y256" s="8">
        <v>6.629233822792628</v>
      </c>
      <c r="Z256" s="8">
        <v>41</v>
      </c>
      <c r="AA256" s="8">
        <v>54.853003571382807</v>
      </c>
      <c r="AB256" s="8">
        <v>1.218955634919618</v>
      </c>
      <c r="AC256" s="8">
        <v>6.237982110286473</v>
      </c>
      <c r="AD256" s="8">
        <v>23.5</v>
      </c>
      <c r="AE256" s="637"/>
      <c r="AF256" s="637" t="s">
        <v>78</v>
      </c>
      <c r="AG256" s="637" t="s">
        <v>3855</v>
      </c>
      <c r="AH256" s="2"/>
      <c r="AI256" s="1"/>
      <c r="AJ256" s="1"/>
      <c r="AK256" s="1"/>
    </row>
    <row r="257" spans="1:37" ht="16.5" x14ac:dyDescent="0.45">
      <c r="A257" s="9">
        <v>297</v>
      </c>
      <c r="B257" s="9" t="s">
        <v>298</v>
      </c>
      <c r="C257" s="56" t="s">
        <v>1798</v>
      </c>
      <c r="D257" s="9">
        <v>0</v>
      </c>
      <c r="E257" s="9">
        <v>14</v>
      </c>
      <c r="F257" s="9">
        <v>13</v>
      </c>
      <c r="G257" s="56" t="s">
        <v>45</v>
      </c>
      <c r="H257" s="56" t="s">
        <v>216</v>
      </c>
      <c r="I257" s="57" t="s">
        <v>0</v>
      </c>
      <c r="J257" s="608">
        <v>20</v>
      </c>
      <c r="K257" s="9">
        <v>1497</v>
      </c>
      <c r="L257" s="9">
        <v>188</v>
      </c>
      <c r="M257" s="7">
        <v>124.85660208895042</v>
      </c>
      <c r="N257" s="7">
        <v>76.467201279357198</v>
      </c>
      <c r="O257" s="7">
        <v>188.18100314841811</v>
      </c>
      <c r="P257" s="391">
        <v>1477.8884581192033</v>
      </c>
      <c r="Q257" s="391">
        <v>1462.1953022370603</v>
      </c>
      <c r="R257" s="7">
        <v>13.354641760969397</v>
      </c>
      <c r="S257" s="7">
        <v>149.28484723968634</v>
      </c>
      <c r="T257" s="594">
        <v>8.791051970350507</v>
      </c>
      <c r="U257" s="250">
        <v>4.3955259851752535</v>
      </c>
      <c r="V257" s="250">
        <v>3.5</v>
      </c>
      <c r="W257" s="8">
        <v>98.388149629381331</v>
      </c>
      <c r="X257" s="8">
        <v>2.1864033250973631</v>
      </c>
      <c r="Y257" s="8">
        <v>11.178498825478785</v>
      </c>
      <c r="Z257" s="8">
        <v>13.857142857142858</v>
      </c>
      <c r="AA257" s="8">
        <v>57.809753950472448</v>
      </c>
      <c r="AB257" s="8">
        <v>1.1561950790094491</v>
      </c>
      <c r="AC257" s="8">
        <v>7.8899147305685275</v>
      </c>
      <c r="AD257" s="8">
        <v>15.285714285714286</v>
      </c>
      <c r="AE257" s="637"/>
      <c r="AF257" s="637" t="s">
        <v>47</v>
      </c>
      <c r="AG257" s="637" t="s">
        <v>3856</v>
      </c>
      <c r="AH257" s="2"/>
      <c r="AI257" s="1"/>
      <c r="AJ257" s="1"/>
      <c r="AK257" s="1"/>
    </row>
    <row r="258" spans="1:37" ht="16.5" x14ac:dyDescent="0.45">
      <c r="A258" s="9">
        <v>301</v>
      </c>
      <c r="B258" s="9" t="s">
        <v>900</v>
      </c>
      <c r="C258" s="62" t="s">
        <v>1790</v>
      </c>
      <c r="D258" s="9">
        <v>15</v>
      </c>
      <c r="E258" s="9">
        <v>15</v>
      </c>
      <c r="F258" s="9">
        <v>15</v>
      </c>
      <c r="G258" s="63" t="s">
        <v>161</v>
      </c>
      <c r="H258" s="246" t="s">
        <v>94</v>
      </c>
      <c r="I258" s="12" t="s">
        <v>1518</v>
      </c>
      <c r="J258" s="608">
        <v>40</v>
      </c>
      <c r="K258" s="9">
        <v>1496</v>
      </c>
      <c r="L258" s="9">
        <v>147</v>
      </c>
      <c r="M258" s="7">
        <v>116.17410146962798</v>
      </c>
      <c r="N258" s="7">
        <v>112.22260141964064</v>
      </c>
      <c r="O258" s="7">
        <v>147.78610186952676</v>
      </c>
      <c r="P258" s="391">
        <v>1548.3964441812268</v>
      </c>
      <c r="Q258" s="391">
        <v>1591.5301469846322</v>
      </c>
      <c r="R258" s="7">
        <v>14.83221289302228</v>
      </c>
      <c r="S258" s="7">
        <v>110.21846756062192</v>
      </c>
      <c r="T258" s="594">
        <v>13.08210655284131</v>
      </c>
      <c r="U258" s="250">
        <v>4.360702184280437</v>
      </c>
      <c r="V258" s="250">
        <v>2</v>
      </c>
      <c r="W258" s="8">
        <v>76.513165955258188</v>
      </c>
      <c r="X258" s="8">
        <v>1.7002925767835153</v>
      </c>
      <c r="Y258" s="8">
        <v>7.4310197915560856</v>
      </c>
      <c r="Z258" s="8">
        <v>23.5</v>
      </c>
      <c r="AA258" s="8">
        <v>53.859216168680732</v>
      </c>
      <c r="AB258" s="8">
        <v>1.1968714704151273</v>
      </c>
      <c r="AC258" s="8">
        <v>6.4670219282974708</v>
      </c>
      <c r="AD258" s="8">
        <v>23.5</v>
      </c>
      <c r="AE258" s="637"/>
      <c r="AF258" s="637" t="s">
        <v>61</v>
      </c>
      <c r="AG258" s="637" t="s">
        <v>3857</v>
      </c>
      <c r="AH258" s="2"/>
      <c r="AI258" s="1"/>
      <c r="AJ258" s="1"/>
      <c r="AK258" s="1"/>
    </row>
    <row r="259" spans="1:37" ht="16.5" x14ac:dyDescent="0.45">
      <c r="A259" s="9">
        <v>302</v>
      </c>
      <c r="B259" s="9" t="s">
        <v>897</v>
      </c>
      <c r="C259" s="75" t="s">
        <v>1868</v>
      </c>
      <c r="D259" s="9">
        <v>15</v>
      </c>
      <c r="E259" s="9">
        <v>15</v>
      </c>
      <c r="F259" s="9">
        <v>15</v>
      </c>
      <c r="G259" s="75" t="s">
        <v>49</v>
      </c>
      <c r="H259" s="62" t="s">
        <v>52</v>
      </c>
      <c r="I259" s="74" t="s">
        <v>30</v>
      </c>
      <c r="J259" s="608">
        <v>40</v>
      </c>
      <c r="K259" s="9">
        <v>1476</v>
      </c>
      <c r="L259" s="9">
        <v>120</v>
      </c>
      <c r="M259" s="7">
        <v>123.28680155960521</v>
      </c>
      <c r="N259" s="7">
        <v>119.33530150961786</v>
      </c>
      <c r="O259" s="7">
        <v>120.12560151961533</v>
      </c>
      <c r="P259" s="391">
        <v>1461.7756748634554</v>
      </c>
      <c r="Q259" s="391">
        <v>1450.4081865914115</v>
      </c>
      <c r="R259" s="7">
        <v>12.793517868900249</v>
      </c>
      <c r="S259" s="7">
        <v>113.69861601116882</v>
      </c>
      <c r="T259" s="594">
        <v>6.7698223129895236</v>
      </c>
      <c r="U259" s="250">
        <v>3.3849111564947618</v>
      </c>
      <c r="V259" s="250">
        <v>4</v>
      </c>
      <c r="W259" s="8">
        <v>105.17734731786641</v>
      </c>
      <c r="X259" s="8">
        <v>1.5025335331123773</v>
      </c>
      <c r="Y259" s="8">
        <v>8.8872050030553904</v>
      </c>
      <c r="Z259" s="8">
        <v>18.5</v>
      </c>
      <c r="AA259" s="8">
        <v>68.314593651544442</v>
      </c>
      <c r="AB259" s="8">
        <v>1.518102081145432</v>
      </c>
      <c r="AC259" s="8">
        <v>8.6852934009886127</v>
      </c>
      <c r="AD259" s="8">
        <v>12.25</v>
      </c>
      <c r="AE259" s="637"/>
      <c r="AF259" s="637" t="s">
        <v>16</v>
      </c>
      <c r="AG259" s="637" t="s">
        <v>3756</v>
      </c>
      <c r="AH259" s="2"/>
      <c r="AI259" s="1"/>
      <c r="AJ259" s="1"/>
      <c r="AK259" s="1"/>
    </row>
    <row r="260" spans="1:37" ht="16.5" x14ac:dyDescent="0.45">
      <c r="A260" s="9">
        <v>303</v>
      </c>
      <c r="B260" s="9" t="s">
        <v>895</v>
      </c>
      <c r="C260" s="57" t="s">
        <v>1869</v>
      </c>
      <c r="D260" s="9">
        <v>1</v>
      </c>
      <c r="E260" s="9">
        <v>15</v>
      </c>
      <c r="F260" s="9">
        <v>15</v>
      </c>
      <c r="G260" s="247" t="s">
        <v>1496</v>
      </c>
      <c r="H260" s="62" t="s">
        <v>52</v>
      </c>
      <c r="I260" s="12" t="s">
        <v>84</v>
      </c>
      <c r="J260" s="608">
        <v>40</v>
      </c>
      <c r="K260" s="9">
        <v>1500</v>
      </c>
      <c r="L260" s="9">
        <v>120</v>
      </c>
      <c r="M260" s="7">
        <v>123.28680155960521</v>
      </c>
      <c r="N260" s="7">
        <v>123.28680155960521</v>
      </c>
      <c r="O260" s="7">
        <v>120.12560151961533</v>
      </c>
      <c r="P260" s="391">
        <v>1493.8689410651791</v>
      </c>
      <c r="Q260" s="391">
        <v>1488.7040273221908</v>
      </c>
      <c r="R260" s="7">
        <v>13.170648997755171</v>
      </c>
      <c r="S260" s="7">
        <v>94.88777668581119</v>
      </c>
      <c r="T260" s="594">
        <v>7.4109136810994709</v>
      </c>
      <c r="U260" s="250">
        <v>3.7054568405497355</v>
      </c>
      <c r="V260" s="250">
        <v>2.5</v>
      </c>
      <c r="W260" s="8">
        <v>105.17734731786641</v>
      </c>
      <c r="X260" s="8">
        <v>1.5025335331123773</v>
      </c>
      <c r="Y260" s="8">
        <v>7.2044875466641036</v>
      </c>
      <c r="Z260" s="8">
        <v>29</v>
      </c>
      <c r="AA260" s="8">
        <v>87.54733469484286</v>
      </c>
      <c r="AB260" s="8">
        <v>1.4591222449140477</v>
      </c>
      <c r="AC260" s="8">
        <v>7.0591319547214608</v>
      </c>
      <c r="AD260" s="8">
        <v>25</v>
      </c>
      <c r="AE260" s="637"/>
      <c r="AF260" s="637" t="s">
        <v>62</v>
      </c>
      <c r="AG260" s="637" t="s">
        <v>3768</v>
      </c>
      <c r="AH260" s="2"/>
      <c r="AI260" s="1"/>
      <c r="AJ260" s="1"/>
      <c r="AK260" s="1"/>
    </row>
    <row r="261" spans="1:37" ht="16.5" x14ac:dyDescent="0.45">
      <c r="A261" s="9">
        <v>304</v>
      </c>
      <c r="B261" s="9" t="s">
        <v>892</v>
      </c>
      <c r="C261" s="54" t="s">
        <v>1870</v>
      </c>
      <c r="D261" s="9">
        <v>15</v>
      </c>
      <c r="E261" s="9">
        <v>15</v>
      </c>
      <c r="F261" s="9">
        <v>15</v>
      </c>
      <c r="G261" s="57" t="s">
        <v>56</v>
      </c>
      <c r="H261" s="57" t="s">
        <v>184</v>
      </c>
      <c r="I261" s="62" t="s">
        <v>1466</v>
      </c>
      <c r="J261" s="608">
        <v>40</v>
      </c>
      <c r="K261" s="9">
        <v>1307</v>
      </c>
      <c r="L261" s="9">
        <v>120</v>
      </c>
      <c r="M261" s="7">
        <v>107.48080135965583</v>
      </c>
      <c r="N261" s="7">
        <v>123.28680155960521</v>
      </c>
      <c r="O261" s="7">
        <v>120.12560151961533</v>
      </c>
      <c r="P261" s="391">
        <v>1363.2914300411235</v>
      </c>
      <c r="Q261" s="391">
        <v>1409.2047138776672</v>
      </c>
      <c r="R261" s="7">
        <v>13.170648997755171</v>
      </c>
      <c r="S261" s="7">
        <v>76.749430743104668</v>
      </c>
      <c r="T261" s="594">
        <v>5.1917512530265775</v>
      </c>
      <c r="U261" s="250">
        <v>2.5958756265132887</v>
      </c>
      <c r="V261" s="250">
        <v>3</v>
      </c>
      <c r="W261" s="8">
        <v>59.684517542372085</v>
      </c>
      <c r="X261" s="8">
        <v>1.1936903508474417</v>
      </c>
      <c r="Y261" s="8">
        <v>5.8273081877883142</v>
      </c>
      <c r="Z261" s="8">
        <v>17.666666666666668</v>
      </c>
      <c r="AA261" s="8">
        <v>42.917512530265775</v>
      </c>
      <c r="AB261" s="8">
        <v>1.2262146437218793</v>
      </c>
      <c r="AC261" s="8">
        <v>5.7791627504937484</v>
      </c>
      <c r="AD261" s="8">
        <v>12.666666666666666</v>
      </c>
      <c r="AE261" s="637"/>
      <c r="AF261" s="637" t="s">
        <v>4</v>
      </c>
      <c r="AG261" s="637" t="s">
        <v>3858</v>
      </c>
      <c r="AH261" s="2"/>
      <c r="AI261" s="1"/>
      <c r="AJ261" s="1"/>
      <c r="AK261" s="1"/>
    </row>
    <row r="262" spans="1:37" ht="16.5" x14ac:dyDescent="0.45">
      <c r="A262" s="9">
        <v>305</v>
      </c>
      <c r="B262" s="9" t="s">
        <v>890</v>
      </c>
      <c r="C262" s="54" t="s">
        <v>1870</v>
      </c>
      <c r="D262" s="9">
        <v>0</v>
      </c>
      <c r="E262" s="9">
        <v>14</v>
      </c>
      <c r="F262" s="9">
        <v>15</v>
      </c>
      <c r="G262" s="57" t="s">
        <v>56</v>
      </c>
      <c r="H262" s="54" t="s">
        <v>40</v>
      </c>
      <c r="I262" s="57" t="s">
        <v>0</v>
      </c>
      <c r="J262" s="608">
        <v>28</v>
      </c>
      <c r="K262" s="9">
        <v>1498</v>
      </c>
      <c r="L262" s="9">
        <v>120</v>
      </c>
      <c r="M262" s="7">
        <v>111.68770294960838</v>
      </c>
      <c r="N262" s="7">
        <v>149.85944952732262</v>
      </c>
      <c r="O262" s="7">
        <v>120.17031330021155</v>
      </c>
      <c r="P262" s="391">
        <v>1593.3986943392074</v>
      </c>
      <c r="Q262" s="391">
        <v>1673.3516055625628</v>
      </c>
      <c r="R262" s="7">
        <v>15.639419192207461</v>
      </c>
      <c r="S262" s="7">
        <v>108.36336537226801</v>
      </c>
      <c r="T262" s="594">
        <v>5.3558204150347271</v>
      </c>
      <c r="U262" s="250">
        <v>2.6779102075173635</v>
      </c>
      <c r="V262" s="250">
        <v>3</v>
      </c>
      <c r="W262" s="8">
        <v>70.693126640555633</v>
      </c>
      <c r="X262" s="8">
        <v>1.5709583697901253</v>
      </c>
      <c r="Y262" s="8">
        <v>6.9288612345822553</v>
      </c>
      <c r="Z262" s="8">
        <v>16</v>
      </c>
      <c r="AA262" s="8">
        <v>61.981485810486177</v>
      </c>
      <c r="AB262" s="8">
        <v>1.2396297162097236</v>
      </c>
      <c r="AC262" s="8">
        <v>6.0347163737231453</v>
      </c>
      <c r="AD262" s="8">
        <v>17.666666666666668</v>
      </c>
      <c r="AE262" s="637"/>
      <c r="AF262" s="637" t="s">
        <v>4</v>
      </c>
      <c r="AG262" s="637" t="s">
        <v>3859</v>
      </c>
      <c r="AH262" s="2"/>
      <c r="AI262" s="1"/>
      <c r="AJ262" s="1"/>
      <c r="AK262" s="1"/>
    </row>
    <row r="263" spans="1:37" ht="16.5" x14ac:dyDescent="0.45">
      <c r="A263" s="9">
        <v>306</v>
      </c>
      <c r="B263" s="9" t="s">
        <v>271</v>
      </c>
      <c r="C263" s="54" t="s">
        <v>1870</v>
      </c>
      <c r="D263" s="9">
        <v>0</v>
      </c>
      <c r="E263" s="9">
        <v>14</v>
      </c>
      <c r="F263" s="9">
        <v>12</v>
      </c>
      <c r="G263" s="54" t="s">
        <v>248</v>
      </c>
      <c r="H263" s="54" t="s">
        <v>87</v>
      </c>
      <c r="I263" s="49" t="s">
        <v>222</v>
      </c>
      <c r="J263" s="608">
        <v>19</v>
      </c>
      <c r="K263" s="9">
        <v>1499</v>
      </c>
      <c r="L263" s="9">
        <v>107</v>
      </c>
      <c r="M263" s="7">
        <v>115.29122274522361</v>
      </c>
      <c r="N263" s="7">
        <v>157.79758264624039</v>
      </c>
      <c r="O263" s="7">
        <v>107.13931810667245</v>
      </c>
      <c r="P263" s="391">
        <v>1560.3797754660504</v>
      </c>
      <c r="Q263" s="391">
        <v>1611.2312523349058</v>
      </c>
      <c r="R263" s="7">
        <v>14.583154772665173</v>
      </c>
      <c r="S263" s="7">
        <v>115.98551519816249</v>
      </c>
      <c r="T263" s="594">
        <v>11.791258448952929</v>
      </c>
      <c r="U263" s="250">
        <v>3.9304194829843095</v>
      </c>
      <c r="V263" s="250">
        <v>2.6666666666666998</v>
      </c>
      <c r="W263" s="8">
        <v>90.92715374127441</v>
      </c>
      <c r="X263" s="8">
        <v>1.6532209771140802</v>
      </c>
      <c r="Y263" s="8">
        <v>7.9533898533098633</v>
      </c>
      <c r="Z263" s="8">
        <v>21.625</v>
      </c>
      <c r="AA263" s="8">
        <v>75.939294784395344</v>
      </c>
      <c r="AB263" s="8">
        <v>1.2656549130732557</v>
      </c>
      <c r="AC263" s="8">
        <v>6.9946269426188223</v>
      </c>
      <c r="AD263" s="8">
        <v>23.5</v>
      </c>
      <c r="AE263" s="637"/>
      <c r="AF263" s="637" t="s">
        <v>43</v>
      </c>
      <c r="AG263" s="637" t="s">
        <v>3784</v>
      </c>
      <c r="AH263" s="2"/>
      <c r="AI263" s="1"/>
      <c r="AJ263" s="1"/>
      <c r="AK263" s="1"/>
    </row>
    <row r="264" spans="1:37" ht="16.5" x14ac:dyDescent="0.45">
      <c r="A264" s="9">
        <v>308</v>
      </c>
      <c r="B264" s="9" t="s">
        <v>882</v>
      </c>
      <c r="C264" s="56" t="s">
        <v>1871</v>
      </c>
      <c r="D264" s="9">
        <v>15</v>
      </c>
      <c r="E264" s="9">
        <v>15</v>
      </c>
      <c r="F264" s="9">
        <v>15</v>
      </c>
      <c r="G264" s="56" t="s">
        <v>45</v>
      </c>
      <c r="H264" s="56" t="s">
        <v>266</v>
      </c>
      <c r="I264" s="224" t="s">
        <v>82</v>
      </c>
      <c r="J264" s="608">
        <v>40</v>
      </c>
      <c r="K264" s="9">
        <v>1431</v>
      </c>
      <c r="L264" s="9">
        <v>134</v>
      </c>
      <c r="M264" s="7">
        <v>107.48080135965583</v>
      </c>
      <c r="N264" s="7">
        <v>131.98010166957738</v>
      </c>
      <c r="O264" s="7">
        <v>134.35100169956979</v>
      </c>
      <c r="P264" s="391">
        <v>1537.1638960159592</v>
      </c>
      <c r="Q264" s="391">
        <v>1627.5406791373475</v>
      </c>
      <c r="R264" s="7">
        <v>15.623360867950733</v>
      </c>
      <c r="S264" s="7">
        <v>134.40481797556336</v>
      </c>
      <c r="T264" s="594">
        <v>7.7068020048425243</v>
      </c>
      <c r="U264" s="250">
        <v>3.8534010024212622</v>
      </c>
      <c r="V264" s="250">
        <v>3.5</v>
      </c>
      <c r="W264" s="8">
        <v>76.451522554478387</v>
      </c>
      <c r="X264" s="8">
        <v>1.5290304510895678</v>
      </c>
      <c r="Y264" s="8">
        <v>8.6028108235838765</v>
      </c>
      <c r="Z264" s="8">
        <v>15.285714285714286</v>
      </c>
      <c r="AA264" s="8">
        <v>76.451522554478387</v>
      </c>
      <c r="AB264" s="8">
        <v>1.3900276828086979</v>
      </c>
      <c r="AC264" s="8">
        <v>8.1968783602366457</v>
      </c>
      <c r="AD264" s="8">
        <v>16.714285714285715</v>
      </c>
      <c r="AE264" s="637"/>
      <c r="AF264" s="637" t="s">
        <v>47</v>
      </c>
      <c r="AG264" s="637" t="s">
        <v>3860</v>
      </c>
      <c r="AH264" s="2"/>
      <c r="AI264" s="1"/>
      <c r="AJ264" s="1"/>
      <c r="AK264" s="1"/>
    </row>
    <row r="265" spans="1:37" ht="16.5" x14ac:dyDescent="0.45">
      <c r="A265" s="9">
        <v>310</v>
      </c>
      <c r="B265" s="9" t="s">
        <v>280</v>
      </c>
      <c r="C265" s="246" t="s">
        <v>1804</v>
      </c>
      <c r="D265" s="9">
        <v>0</v>
      </c>
      <c r="E265" s="9">
        <v>15</v>
      </c>
      <c r="F265" s="9">
        <v>15</v>
      </c>
      <c r="G265" s="74" t="s">
        <v>20</v>
      </c>
      <c r="H265" s="246" t="s">
        <v>94</v>
      </c>
      <c r="I265" s="73" t="s">
        <v>279</v>
      </c>
      <c r="J265" s="608">
        <v>24</v>
      </c>
      <c r="K265" s="9">
        <v>1500</v>
      </c>
      <c r="L265" s="9">
        <v>122</v>
      </c>
      <c r="M265" s="7">
        <v>140.70366461449521</v>
      </c>
      <c r="N265" s="7">
        <v>92.929862210503813</v>
      </c>
      <c r="O265" s="7">
        <v>122.37946643214235</v>
      </c>
      <c r="P265" s="391">
        <v>1368.0842345017822</v>
      </c>
      <c r="Q265" s="391">
        <v>1270.6128477063758</v>
      </c>
      <c r="R265" s="7">
        <v>10.373440768423086</v>
      </c>
      <c r="S265" s="7">
        <v>118.48952455693563</v>
      </c>
      <c r="T265" s="594">
        <v>5.5728690999710944</v>
      </c>
      <c r="U265" s="250">
        <v>1.857623033323698</v>
      </c>
      <c r="V265" s="250">
        <v>4.3333333333333002</v>
      </c>
      <c r="W265" s="8">
        <v>110.74885839930627</v>
      </c>
      <c r="X265" s="8">
        <v>2.461085742206806</v>
      </c>
      <c r="Y265" s="8">
        <v>11.422393707362708</v>
      </c>
      <c r="Z265" s="8">
        <v>11.384615384615385</v>
      </c>
      <c r="AA265" s="8">
        <v>65.020167399595323</v>
      </c>
      <c r="AB265" s="8">
        <v>1.1821848618108242</v>
      </c>
      <c r="AC265" s="8">
        <v>6.4706178465907263</v>
      </c>
      <c r="AD265" s="8">
        <v>13.692307692307693</v>
      </c>
      <c r="AE265" s="637"/>
      <c r="AF265" s="637" t="s">
        <v>78</v>
      </c>
      <c r="AG265" s="637" t="s">
        <v>3861</v>
      </c>
      <c r="AH265" s="2"/>
      <c r="AI265" s="1"/>
      <c r="AJ265" s="1"/>
      <c r="AK265" s="1"/>
    </row>
    <row r="266" spans="1:37" ht="16.5" x14ac:dyDescent="0.45">
      <c r="A266" s="9">
        <v>311</v>
      </c>
      <c r="B266" s="9" t="s">
        <v>876</v>
      </c>
      <c r="C266" s="246" t="s">
        <v>1804</v>
      </c>
      <c r="D266" s="9">
        <v>0</v>
      </c>
      <c r="E266" s="9">
        <v>15</v>
      </c>
      <c r="F266" s="9">
        <v>14</v>
      </c>
      <c r="G266" s="246" t="s">
        <v>6</v>
      </c>
      <c r="H266" s="246" t="s">
        <v>182</v>
      </c>
      <c r="I266" s="77" t="s">
        <v>23</v>
      </c>
      <c r="J266" s="608">
        <v>34.5</v>
      </c>
      <c r="K266" s="9">
        <v>1499</v>
      </c>
      <c r="L266" s="9">
        <v>128</v>
      </c>
      <c r="M266" s="7">
        <v>126.69127166074452</v>
      </c>
      <c r="N266" s="7">
        <v>109.24277316854618</v>
      </c>
      <c r="O266" s="7">
        <v>128.20853239919654</v>
      </c>
      <c r="P266" s="391">
        <v>1465.674595778584</v>
      </c>
      <c r="Q266" s="391">
        <v>1439.283657924721</v>
      </c>
      <c r="R266" s="7">
        <v>12.60596445053352</v>
      </c>
      <c r="S266" s="7">
        <v>105.9649256693359</v>
      </c>
      <c r="T266" s="594">
        <v>4.9527676758152293</v>
      </c>
      <c r="U266" s="250">
        <v>2.4763838379076146</v>
      </c>
      <c r="V266" s="250">
        <v>4</v>
      </c>
      <c r="W266" s="8">
        <v>89.937272705842659</v>
      </c>
      <c r="X266" s="8">
        <v>1.6352231401062303</v>
      </c>
      <c r="Y266" s="8">
        <v>8.4059356255642275</v>
      </c>
      <c r="Z266" s="8">
        <v>14.75</v>
      </c>
      <c r="AA266" s="8">
        <v>75.114393921535552</v>
      </c>
      <c r="AB266" s="8">
        <v>1.502287878430711</v>
      </c>
      <c r="AC266" s="8">
        <v>7.8569771774356107</v>
      </c>
      <c r="AD266" s="8">
        <v>13.5</v>
      </c>
      <c r="AE266" s="637"/>
      <c r="AF266" s="637" t="s">
        <v>8</v>
      </c>
      <c r="AG266" s="637" t="s">
        <v>3862</v>
      </c>
      <c r="AH266" s="2"/>
      <c r="AI266" s="1"/>
      <c r="AJ266" s="1"/>
      <c r="AK266" s="1"/>
    </row>
    <row r="267" spans="1:37" ht="16.5" x14ac:dyDescent="0.45">
      <c r="A267" s="9">
        <v>312</v>
      </c>
      <c r="B267" s="9" t="s">
        <v>875</v>
      </c>
      <c r="C267" s="246" t="s">
        <v>1804</v>
      </c>
      <c r="D267" s="9">
        <v>0</v>
      </c>
      <c r="E267" s="9">
        <v>15</v>
      </c>
      <c r="F267" s="9">
        <v>14</v>
      </c>
      <c r="G267" s="246" t="s">
        <v>6</v>
      </c>
      <c r="H267" s="246" t="s">
        <v>182</v>
      </c>
      <c r="I267" s="77" t="s">
        <v>23</v>
      </c>
      <c r="J267" s="608">
        <v>38.5</v>
      </c>
      <c r="K267" s="9">
        <v>1500</v>
      </c>
      <c r="L267" s="9">
        <v>132</v>
      </c>
      <c r="M267" s="7">
        <v>114.92314121899943</v>
      </c>
      <c r="N267" s="7">
        <v>128.99536259275447</v>
      </c>
      <c r="O267" s="7">
        <v>132.12252289803337</v>
      </c>
      <c r="P267" s="391">
        <v>1565.4491405764613</v>
      </c>
      <c r="Q267" s="391">
        <v>1619.5850519083356</v>
      </c>
      <c r="R267" s="7">
        <v>15.081893536869757</v>
      </c>
      <c r="S267" s="7">
        <v>115.74924751828358</v>
      </c>
      <c r="T267" s="594">
        <v>4.585602006032782</v>
      </c>
      <c r="U267" s="250">
        <v>2.292801003016391</v>
      </c>
      <c r="V267" s="250">
        <v>4</v>
      </c>
      <c r="W267" s="8">
        <v>81.67604513573761</v>
      </c>
      <c r="X267" s="8">
        <v>1.4850190024679566</v>
      </c>
      <c r="Y267" s="8">
        <v>7.6747158594720668</v>
      </c>
      <c r="Z267" s="8">
        <v>14.75</v>
      </c>
      <c r="AA267" s="8">
        <v>68.230037613114675</v>
      </c>
      <c r="AB267" s="8">
        <v>1.3646007522622936</v>
      </c>
      <c r="AC267" s="8">
        <v>7.1770407519125605</v>
      </c>
      <c r="AD267" s="8">
        <v>13.5</v>
      </c>
      <c r="AE267" s="637"/>
      <c r="AF267" s="637" t="s">
        <v>8</v>
      </c>
      <c r="AG267" s="637" t="s">
        <v>3862</v>
      </c>
      <c r="AH267" s="2"/>
      <c r="AI267" s="1"/>
      <c r="AJ267" s="1"/>
      <c r="AK267" s="1"/>
    </row>
    <row r="268" spans="1:37" ht="16.5" x14ac:dyDescent="0.45">
      <c r="A268" s="9">
        <v>313</v>
      </c>
      <c r="B268" s="9" t="s">
        <v>128</v>
      </c>
      <c r="C268" s="245" t="s">
        <v>1788</v>
      </c>
      <c r="D268" s="9">
        <v>0</v>
      </c>
      <c r="E268" s="9">
        <v>15</v>
      </c>
      <c r="F268" s="9">
        <v>15</v>
      </c>
      <c r="G268" s="245" t="s">
        <v>1509</v>
      </c>
      <c r="H268" s="245" t="s">
        <v>126</v>
      </c>
      <c r="I268" s="246" t="s">
        <v>182</v>
      </c>
      <c r="J268" s="608">
        <v>35.5</v>
      </c>
      <c r="K268" s="9">
        <v>1500</v>
      </c>
      <c r="L268" s="9">
        <v>136</v>
      </c>
      <c r="M268" s="7">
        <v>109.32150870845456</v>
      </c>
      <c r="N268" s="7">
        <v>138.37197955405787</v>
      </c>
      <c r="O268" s="7">
        <v>136.07852132940499</v>
      </c>
      <c r="P268" s="391">
        <v>1618.1877210559855</v>
      </c>
      <c r="Q268" s="391">
        <v>1719.3030555965784</v>
      </c>
      <c r="R268" s="7">
        <v>16.531142330755369</v>
      </c>
      <c r="S268" s="7">
        <v>100.45410564323545</v>
      </c>
      <c r="T268" s="594">
        <v>8.6743699113335104</v>
      </c>
      <c r="U268" s="250">
        <v>2.8914566371111703</v>
      </c>
      <c r="V268" s="250">
        <v>2.6666666666666998</v>
      </c>
      <c r="W268" s="8">
        <v>77.743699113335097</v>
      </c>
      <c r="X268" s="8">
        <v>1.295728318555585</v>
      </c>
      <c r="Y268" s="8">
        <v>6.0766584446100609</v>
      </c>
      <c r="Z268" s="8">
        <v>23.5</v>
      </c>
      <c r="AA268" s="8">
        <v>64.953082594445917</v>
      </c>
      <c r="AB268" s="8">
        <v>1.1809651380808348</v>
      </c>
      <c r="AC268" s="8">
        <v>5.7613584154850317</v>
      </c>
      <c r="AD268" s="8">
        <v>21.625</v>
      </c>
      <c r="AE268" s="637"/>
      <c r="AF268" s="637" t="s">
        <v>29</v>
      </c>
      <c r="AG268" s="637" t="s">
        <v>3863</v>
      </c>
      <c r="AH268" s="2"/>
      <c r="AI268" s="1"/>
      <c r="AJ268" s="1"/>
      <c r="AK268" s="1"/>
    </row>
    <row r="269" spans="1:37" ht="16.5" x14ac:dyDescent="0.45">
      <c r="A269" s="9">
        <v>314</v>
      </c>
      <c r="B269" s="9" t="s">
        <v>873</v>
      </c>
      <c r="C269" s="245" t="s">
        <v>1788</v>
      </c>
      <c r="D269" s="9">
        <v>0</v>
      </c>
      <c r="E269" s="9">
        <v>15</v>
      </c>
      <c r="F269" s="9">
        <v>15</v>
      </c>
      <c r="G269" s="245" t="s">
        <v>1509</v>
      </c>
      <c r="H269" s="245" t="s">
        <v>126</v>
      </c>
      <c r="I269" s="63" t="s">
        <v>63</v>
      </c>
      <c r="J269" s="608">
        <v>35.5</v>
      </c>
      <c r="K269" s="9">
        <v>1500</v>
      </c>
      <c r="L269" s="9">
        <v>136</v>
      </c>
      <c r="M269" s="7">
        <v>109.32150870845456</v>
      </c>
      <c r="N269" s="7">
        <v>138.37197955405787</v>
      </c>
      <c r="O269" s="7">
        <v>136.07852132940499</v>
      </c>
      <c r="P269" s="391">
        <v>1618.1877210559855</v>
      </c>
      <c r="Q269" s="391">
        <v>1719.3030555965784</v>
      </c>
      <c r="R269" s="7">
        <v>16.531142330755369</v>
      </c>
      <c r="S269" s="7">
        <v>100.45410564323545</v>
      </c>
      <c r="T269" s="594">
        <v>8.6743699113335104</v>
      </c>
      <c r="U269" s="250">
        <v>2.8914566371111703</v>
      </c>
      <c r="V269" s="250">
        <v>2.6666666666666998</v>
      </c>
      <c r="W269" s="8">
        <v>77.743699113335097</v>
      </c>
      <c r="X269" s="8">
        <v>1.295728318555585</v>
      </c>
      <c r="Y269" s="8">
        <v>6.0766584446100609</v>
      </c>
      <c r="Z269" s="8">
        <v>23.5</v>
      </c>
      <c r="AA269" s="8">
        <v>79.164878726545012</v>
      </c>
      <c r="AB269" s="8">
        <v>1.1309268389506431</v>
      </c>
      <c r="AC269" s="8">
        <v>5.6904813009436053</v>
      </c>
      <c r="AD269" s="8">
        <v>27.25</v>
      </c>
      <c r="AE269" s="637"/>
      <c r="AF269" s="637" t="s">
        <v>29</v>
      </c>
      <c r="AG269" s="637" t="s">
        <v>3864</v>
      </c>
      <c r="AH269" s="2"/>
      <c r="AI269" s="1"/>
      <c r="AJ269" s="1"/>
      <c r="AK269" s="1"/>
    </row>
    <row r="270" spans="1:37" ht="16.5" x14ac:dyDescent="0.45">
      <c r="A270" s="9">
        <v>315</v>
      </c>
      <c r="B270" s="9" t="s">
        <v>65</v>
      </c>
      <c r="C270" s="61" t="s">
        <v>1807</v>
      </c>
      <c r="D270" s="9">
        <v>0</v>
      </c>
      <c r="E270" s="9">
        <v>13</v>
      </c>
      <c r="F270" s="9">
        <v>15</v>
      </c>
      <c r="G270" s="77" t="s">
        <v>64</v>
      </c>
      <c r="H270" s="77" t="s">
        <v>103</v>
      </c>
      <c r="I270" s="52" t="s">
        <v>124</v>
      </c>
      <c r="J270" s="608">
        <v>31</v>
      </c>
      <c r="K270" s="9">
        <v>1497</v>
      </c>
      <c r="L270" s="9">
        <v>112</v>
      </c>
      <c r="M270" s="7">
        <v>137.22512403161048</v>
      </c>
      <c r="N270" s="7">
        <v>106.23880570189198</v>
      </c>
      <c r="O270" s="7">
        <v>112.1409615742193</v>
      </c>
      <c r="P270" s="391">
        <v>1387.7803217652324</v>
      </c>
      <c r="Q270" s="391">
        <v>1305.6038355652959</v>
      </c>
      <c r="R270" s="7">
        <v>10.756037645110744</v>
      </c>
      <c r="S270" s="7">
        <v>104.77192525644054</v>
      </c>
      <c r="T270" s="594">
        <v>12.773915641912179</v>
      </c>
      <c r="U270" s="250">
        <v>6.3869578209560895</v>
      </c>
      <c r="V270" s="250">
        <v>2</v>
      </c>
      <c r="W270" s="8">
        <v>118.7391564191218</v>
      </c>
      <c r="X270" s="8">
        <v>1.8267562526018739</v>
      </c>
      <c r="Y270" s="8">
        <v>9.7407547940356629</v>
      </c>
      <c r="Z270" s="8">
        <v>33.5</v>
      </c>
      <c r="AA270" s="8">
        <v>86.628477395724943</v>
      </c>
      <c r="AB270" s="8">
        <v>1.7325695479144989</v>
      </c>
      <c r="AC270" s="8">
        <v>9.4731701122933529</v>
      </c>
      <c r="AD270" s="8">
        <v>26</v>
      </c>
      <c r="AE270" s="637"/>
      <c r="AF270" s="637" t="s">
        <v>12</v>
      </c>
      <c r="AG270" s="637" t="s">
        <v>3748</v>
      </c>
      <c r="AH270" s="2"/>
      <c r="AI270" s="1"/>
      <c r="AJ270" s="1"/>
      <c r="AK270" s="1"/>
    </row>
    <row r="271" spans="1:37" ht="16.5" x14ac:dyDescent="0.45">
      <c r="A271" s="9">
        <v>317</v>
      </c>
      <c r="B271" s="9" t="s">
        <v>125</v>
      </c>
      <c r="C271" s="61" t="s">
        <v>1801</v>
      </c>
      <c r="D271" s="9">
        <v>0</v>
      </c>
      <c r="E271" s="9">
        <v>13</v>
      </c>
      <c r="F271" s="9">
        <v>15</v>
      </c>
      <c r="G271" s="245" t="s">
        <v>10</v>
      </c>
      <c r="H271" s="61" t="s">
        <v>250</v>
      </c>
      <c r="I271" s="247" t="s">
        <v>189</v>
      </c>
      <c r="J271" s="608">
        <v>29.5</v>
      </c>
      <c r="K271" s="9">
        <v>1497</v>
      </c>
      <c r="L271" s="9">
        <v>174</v>
      </c>
      <c r="M271" s="7">
        <v>101.58058716280588</v>
      </c>
      <c r="N271" s="7">
        <v>124.79900708573294</v>
      </c>
      <c r="O271" s="7">
        <v>174.13814942195293</v>
      </c>
      <c r="P271" s="391">
        <v>1695.4195335522686</v>
      </c>
      <c r="Q271" s="391">
        <v>1872.441816478339</v>
      </c>
      <c r="R271" s="7">
        <v>19.305695591943564</v>
      </c>
      <c r="S271" s="7">
        <v>124.02707610992756</v>
      </c>
      <c r="T271" s="594">
        <v>4.9616428993494299</v>
      </c>
      <c r="U271" s="250">
        <v>1.65388096644981</v>
      </c>
      <c r="V271" s="250">
        <v>3.6666666666666998</v>
      </c>
      <c r="W271" s="8">
        <v>104.00271538308517</v>
      </c>
      <c r="X271" s="8">
        <v>1.3867028717744689</v>
      </c>
      <c r="Y271" s="8">
        <v>6.4243774858692557</v>
      </c>
      <c r="Z271" s="8">
        <v>21.454545454545453</v>
      </c>
      <c r="AA271" s="8">
        <v>60.424643490241444</v>
      </c>
      <c r="AB271" s="8">
        <v>1.0986298816407536</v>
      </c>
      <c r="AC271" s="8">
        <v>5.327053624186787</v>
      </c>
      <c r="AD271" s="8">
        <v>16</v>
      </c>
      <c r="AE271" s="637"/>
      <c r="AF271" s="637" t="s">
        <v>29</v>
      </c>
      <c r="AG271" s="637" t="s">
        <v>3835</v>
      </c>
      <c r="AH271" s="2"/>
      <c r="AI271" s="1"/>
      <c r="AJ271" s="1"/>
      <c r="AK271" s="1"/>
    </row>
    <row r="272" spans="1:37" ht="16.5" x14ac:dyDescent="0.45">
      <c r="A272" s="9">
        <v>318</v>
      </c>
      <c r="B272" s="9" t="s">
        <v>864</v>
      </c>
      <c r="C272" s="244" t="s">
        <v>1872</v>
      </c>
      <c r="D272" s="9">
        <v>15</v>
      </c>
      <c r="E272" s="9">
        <v>15</v>
      </c>
      <c r="F272" s="9">
        <v>15</v>
      </c>
      <c r="G272" s="74" t="s">
        <v>20</v>
      </c>
      <c r="H272" s="62" t="s">
        <v>52</v>
      </c>
      <c r="I272" s="74" t="s">
        <v>91</v>
      </c>
      <c r="J272" s="608">
        <v>40</v>
      </c>
      <c r="K272" s="9">
        <v>1020</v>
      </c>
      <c r="L272" s="9">
        <v>113</v>
      </c>
      <c r="M272" s="7">
        <v>146.99580185952928</v>
      </c>
      <c r="N272" s="7">
        <v>42.676200539863345</v>
      </c>
      <c r="O272" s="7">
        <v>113.01290142963811</v>
      </c>
      <c r="P272" s="391">
        <v>795.08300270466839</v>
      </c>
      <c r="Q272" s="391">
        <v>650.98801096892271</v>
      </c>
      <c r="R272" s="7">
        <v>4.6250318732773152</v>
      </c>
      <c r="S272" s="7">
        <v>43.534355303134646</v>
      </c>
      <c r="T272" s="594">
        <v>6.7328362725216424</v>
      </c>
      <c r="U272" s="250">
        <v>2.2442787575072143</v>
      </c>
      <c r="V272" s="250">
        <v>4.3333333333333002</v>
      </c>
      <c r="W272" s="8">
        <v>125.21145257130225</v>
      </c>
      <c r="X272" s="8">
        <v>1.7887350367328891</v>
      </c>
      <c r="Y272" s="8">
        <v>9.4127687107777778</v>
      </c>
      <c r="Z272" s="8">
        <v>17.153846153846153</v>
      </c>
      <c r="AA272" s="8">
        <v>81.259707815302988</v>
      </c>
      <c r="AB272" s="8">
        <v>1.8057712847845109</v>
      </c>
      <c r="AC272" s="8">
        <v>9.1848232017730584</v>
      </c>
      <c r="AD272" s="8">
        <v>11.384615384615385</v>
      </c>
      <c r="AE272" s="637"/>
      <c r="AF272" s="637" t="s">
        <v>78</v>
      </c>
      <c r="AG272" s="637" t="s">
        <v>3756</v>
      </c>
      <c r="AH272" s="2"/>
      <c r="AI272" s="1"/>
      <c r="AJ272" s="1"/>
      <c r="AK272" s="1"/>
    </row>
    <row r="273" spans="1:37" ht="16.5" x14ac:dyDescent="0.45">
      <c r="A273" s="9">
        <v>319</v>
      </c>
      <c r="B273" s="9" t="s">
        <v>861</v>
      </c>
      <c r="C273" s="244" t="s">
        <v>1872</v>
      </c>
      <c r="D273" s="9">
        <v>0</v>
      </c>
      <c r="E273" s="9">
        <v>15</v>
      </c>
      <c r="F273" s="9">
        <v>15</v>
      </c>
      <c r="G273" s="244" t="s">
        <v>206</v>
      </c>
      <c r="H273" s="244" t="s">
        <v>197</v>
      </c>
      <c r="I273" s="62" t="s">
        <v>52</v>
      </c>
      <c r="J273" s="608">
        <v>25.5</v>
      </c>
      <c r="K273" s="9">
        <v>1496</v>
      </c>
      <c r="L273" s="9">
        <v>126</v>
      </c>
      <c r="M273" s="7">
        <v>163.92340117180302</v>
      </c>
      <c r="N273" s="7">
        <v>66.109025986982289</v>
      </c>
      <c r="O273" s="7">
        <v>126.14681489352743</v>
      </c>
      <c r="P273" s="391">
        <v>1231.7389350627093</v>
      </c>
      <c r="Q273" s="391">
        <v>1053.8189914223699</v>
      </c>
      <c r="R273" s="7">
        <v>7.8132133499650891</v>
      </c>
      <c r="S273" s="7">
        <v>85.961741403438069</v>
      </c>
      <c r="T273" s="594">
        <v>16.343230349680763</v>
      </c>
      <c r="U273" s="250">
        <v>5.4477434498935873</v>
      </c>
      <c r="V273" s="250">
        <v>2.6666666666666998</v>
      </c>
      <c r="W273" s="8">
        <v>167.21832878820828</v>
      </c>
      <c r="X273" s="8">
        <v>2.2295777171761104</v>
      </c>
      <c r="Y273" s="8">
        <v>11.002098311294951</v>
      </c>
      <c r="Z273" s="8">
        <v>29.125</v>
      </c>
      <c r="AA273" s="8">
        <v>139.51527399017357</v>
      </c>
      <c r="AB273" s="8">
        <v>1.9930753427167653</v>
      </c>
      <c r="AC273" s="8">
        <v>10.36765282751854</v>
      </c>
      <c r="AD273" s="8">
        <v>27.25</v>
      </c>
      <c r="AE273" s="637"/>
      <c r="AF273" s="637" t="s">
        <v>111</v>
      </c>
      <c r="AG273" s="637" t="s">
        <v>3751</v>
      </c>
      <c r="AH273" s="2"/>
      <c r="AI273" s="1"/>
      <c r="AJ273" s="1"/>
      <c r="AK273" s="1"/>
    </row>
    <row r="274" spans="1:37" ht="16.5" x14ac:dyDescent="0.45">
      <c r="A274" s="9">
        <v>320</v>
      </c>
      <c r="B274" s="9" t="s">
        <v>858</v>
      </c>
      <c r="C274" s="244" t="s">
        <v>1805</v>
      </c>
      <c r="D274" s="9">
        <v>15</v>
      </c>
      <c r="E274" s="9">
        <v>15</v>
      </c>
      <c r="F274" s="9">
        <v>15</v>
      </c>
      <c r="G274" s="244" t="s">
        <v>121</v>
      </c>
      <c r="H274" s="62" t="s">
        <v>1466</v>
      </c>
      <c r="I274" s="244" t="s">
        <v>237</v>
      </c>
      <c r="J274" s="608">
        <v>40</v>
      </c>
      <c r="K274" s="9">
        <v>1468</v>
      </c>
      <c r="L274" s="9">
        <v>230</v>
      </c>
      <c r="M274" s="7">
        <v>119.33530150961786</v>
      </c>
      <c r="N274" s="7">
        <v>65.59490082978995</v>
      </c>
      <c r="O274" s="7">
        <v>230.76760291926104</v>
      </c>
      <c r="P274" s="391">
        <v>1483.2325089443959</v>
      </c>
      <c r="Q274" s="391">
        <v>1495.3522511091085</v>
      </c>
      <c r="R274" s="7">
        <v>14.158126300251078</v>
      </c>
      <c r="S274" s="7">
        <v>102.59347721404205</v>
      </c>
      <c r="T274" s="594">
        <v>3.7924460553250583</v>
      </c>
      <c r="U274" s="250">
        <v>3.7924460553250583</v>
      </c>
      <c r="V274" s="250">
        <v>3</v>
      </c>
      <c r="W274" s="8">
        <v>47.540767588750967</v>
      </c>
      <c r="X274" s="8">
        <v>1.3583076453928848</v>
      </c>
      <c r="Y274" s="8">
        <v>7.2462609132271041</v>
      </c>
      <c r="Z274" s="8">
        <v>12.666666666666666</v>
      </c>
      <c r="AA274" s="8">
        <v>66.157074624251351</v>
      </c>
      <c r="AB274" s="8">
        <v>1.1026179104041891</v>
      </c>
      <c r="AC274" s="8">
        <v>6.762190272892977</v>
      </c>
      <c r="AD274" s="8">
        <v>21</v>
      </c>
      <c r="AE274" s="637"/>
      <c r="AF274" s="637" t="s">
        <v>111</v>
      </c>
      <c r="AG274" s="637" t="s">
        <v>3776</v>
      </c>
      <c r="AH274" s="2"/>
      <c r="AI274" s="1"/>
      <c r="AJ274" s="1"/>
      <c r="AK274" s="1"/>
    </row>
    <row r="275" spans="1:37" ht="16.5" x14ac:dyDescent="0.45">
      <c r="A275" s="9">
        <v>321</v>
      </c>
      <c r="B275" s="9" t="s">
        <v>244</v>
      </c>
      <c r="C275" s="244" t="s">
        <v>1805</v>
      </c>
      <c r="D275" s="9">
        <v>0</v>
      </c>
      <c r="E275" s="9">
        <v>15</v>
      </c>
      <c r="F275" s="9">
        <v>14</v>
      </c>
      <c r="G275" s="244" t="s">
        <v>121</v>
      </c>
      <c r="H275" s="62" t="s">
        <v>112</v>
      </c>
      <c r="I275" s="244" t="s">
        <v>218</v>
      </c>
      <c r="J275" s="608">
        <v>25</v>
      </c>
      <c r="K275" s="9">
        <v>1498</v>
      </c>
      <c r="L275" s="9">
        <v>241</v>
      </c>
      <c r="M275" s="7">
        <v>116.88845034269853</v>
      </c>
      <c r="N275" s="7">
        <v>68.129268199744288</v>
      </c>
      <c r="O275" s="7">
        <v>241.12417470693813</v>
      </c>
      <c r="P275" s="391">
        <v>1544.8893744225738</v>
      </c>
      <c r="Q275" s="391">
        <v>1583.3182694580266</v>
      </c>
      <c r="R275" s="7">
        <v>15.371878783746546</v>
      </c>
      <c r="S275" s="7">
        <v>119.21797572582418</v>
      </c>
      <c r="T275" s="594">
        <v>3.7351897380191459</v>
      </c>
      <c r="U275" s="250">
        <v>3.7351897380191459</v>
      </c>
      <c r="V275" s="250">
        <v>3</v>
      </c>
      <c r="W275" s="8">
        <v>114.96623908413108</v>
      </c>
      <c r="X275" s="8">
        <v>1.4370779885516385</v>
      </c>
      <c r="Y275" s="8">
        <v>7.7555891119749978</v>
      </c>
      <c r="Z275" s="8">
        <v>27.666666666666668</v>
      </c>
      <c r="AA275" s="8">
        <v>60.262444323748156</v>
      </c>
      <c r="AB275" s="8">
        <v>1.5065611080937038</v>
      </c>
      <c r="AC275" s="8">
        <v>7.6789516858607039</v>
      </c>
      <c r="AD275" s="8">
        <v>14.333333333333334</v>
      </c>
      <c r="AE275" s="637"/>
      <c r="AF275" s="637" t="s">
        <v>111</v>
      </c>
      <c r="AG275" s="637" t="s">
        <v>3776</v>
      </c>
      <c r="AH275" s="2"/>
      <c r="AI275" s="1"/>
      <c r="AJ275" s="1"/>
      <c r="AK275" s="1"/>
    </row>
    <row r="276" spans="1:37" ht="16.5" x14ac:dyDescent="0.45">
      <c r="A276" s="9">
        <v>322</v>
      </c>
      <c r="B276" s="9" t="s">
        <v>856</v>
      </c>
      <c r="C276" s="78" t="s">
        <v>1873</v>
      </c>
      <c r="D276" s="9">
        <v>15</v>
      </c>
      <c r="E276" s="9">
        <v>15</v>
      </c>
      <c r="F276" s="9">
        <v>15</v>
      </c>
      <c r="G276" s="73" t="s">
        <v>138</v>
      </c>
      <c r="H276" s="78" t="s">
        <v>1490</v>
      </c>
      <c r="I276" s="73" t="s">
        <v>269</v>
      </c>
      <c r="J276" s="608">
        <v>40</v>
      </c>
      <c r="K276" s="9">
        <v>1057</v>
      </c>
      <c r="L276" s="9">
        <v>134</v>
      </c>
      <c r="M276" s="7">
        <v>105.90020133966088</v>
      </c>
      <c r="N276" s="7">
        <v>74.28820093976212</v>
      </c>
      <c r="O276" s="7">
        <v>134.35100169956979</v>
      </c>
      <c r="P276" s="391">
        <v>1037.6200548669788</v>
      </c>
      <c r="Q276" s="391">
        <v>1021.6151253926139</v>
      </c>
      <c r="R276" s="7">
        <v>9.2662461685980144</v>
      </c>
      <c r="S276" s="7">
        <v>55.881209408779476</v>
      </c>
      <c r="T276" s="594">
        <v>5.9561294226961294</v>
      </c>
      <c r="U276" s="250">
        <v>2.9780647113480647</v>
      </c>
      <c r="V276" s="250">
        <v>3</v>
      </c>
      <c r="W276" s="8">
        <v>67.081725635948388</v>
      </c>
      <c r="X276" s="8">
        <v>1.1180287605991397</v>
      </c>
      <c r="Y276" s="8">
        <v>6.0306199934718894</v>
      </c>
      <c r="Z276" s="8">
        <v>21</v>
      </c>
      <c r="AA276" s="8">
        <v>79.472049192688715</v>
      </c>
      <c r="AB276" s="8">
        <v>1.0596273225691828</v>
      </c>
      <c r="AC276" s="8">
        <v>5.9201410375534742</v>
      </c>
      <c r="AD276" s="8">
        <v>26</v>
      </c>
      <c r="AE276" s="637"/>
      <c r="AF276" s="637" t="s">
        <v>22</v>
      </c>
      <c r="AG276" s="637" t="s">
        <v>5799</v>
      </c>
      <c r="AH276" s="2"/>
      <c r="AI276" s="1"/>
      <c r="AJ276" s="1"/>
      <c r="AK276" s="1"/>
    </row>
    <row r="277" spans="1:37" ht="16.5" x14ac:dyDescent="0.45">
      <c r="A277" s="9">
        <v>323</v>
      </c>
      <c r="B277" s="9" t="s">
        <v>854</v>
      </c>
      <c r="C277" s="78" t="s">
        <v>1873</v>
      </c>
      <c r="D277" s="9">
        <v>0</v>
      </c>
      <c r="E277" s="9">
        <v>14</v>
      </c>
      <c r="F277" s="9">
        <v>13</v>
      </c>
      <c r="G277" s="73" t="s">
        <v>138</v>
      </c>
      <c r="H277" s="73" t="s">
        <v>48</v>
      </c>
      <c r="I277" s="78" t="s">
        <v>79</v>
      </c>
      <c r="J277" s="608">
        <v>26</v>
      </c>
      <c r="K277" s="9">
        <v>1499</v>
      </c>
      <c r="L277" s="9">
        <v>126</v>
      </c>
      <c r="M277" s="7">
        <v>132.1459937023927</v>
      </c>
      <c r="N277" s="7">
        <v>102.17473739875723</v>
      </c>
      <c r="O277" s="7">
        <v>126.01550945846726</v>
      </c>
      <c r="P277" s="391">
        <v>1425.2170871712901</v>
      </c>
      <c r="Q277" s="391">
        <v>1368.4710811181508</v>
      </c>
      <c r="R277" s="7">
        <v>11.680558876378695</v>
      </c>
      <c r="S277" s="7">
        <v>121.34892474569583</v>
      </c>
      <c r="T277" s="594">
        <v>7.1844325052719782</v>
      </c>
      <c r="U277" s="250">
        <v>3.5922162526359891</v>
      </c>
      <c r="V277" s="250">
        <v>3</v>
      </c>
      <c r="W277" s="8">
        <v>134.9960376142262</v>
      </c>
      <c r="X277" s="8">
        <v>2.4544734111677489</v>
      </c>
      <c r="Y277" s="8">
        <v>10.388965633407897</v>
      </c>
      <c r="Z277" s="8">
        <v>19.333333333333332</v>
      </c>
      <c r="AA277" s="8">
        <v>124.68865010543958</v>
      </c>
      <c r="AB277" s="8">
        <v>1.9182869246990704</v>
      </c>
      <c r="AC277" s="8">
        <v>8.9347059814361476</v>
      </c>
      <c r="AD277" s="8">
        <v>22.666666666666668</v>
      </c>
      <c r="AE277" s="637"/>
      <c r="AF277" s="637" t="s">
        <v>22</v>
      </c>
      <c r="AG277" s="637" t="s">
        <v>3785</v>
      </c>
      <c r="AH277" s="2"/>
      <c r="AI277" s="1"/>
      <c r="AJ277" s="1"/>
      <c r="AK277" s="1"/>
    </row>
    <row r="278" spans="1:37" ht="16.5" x14ac:dyDescent="0.45">
      <c r="A278" s="9">
        <v>324</v>
      </c>
      <c r="B278" s="9" t="s">
        <v>852</v>
      </c>
      <c r="C278" s="73" t="s">
        <v>1802</v>
      </c>
      <c r="D278" s="9">
        <v>0</v>
      </c>
      <c r="E278" s="9">
        <v>15</v>
      </c>
      <c r="F278" s="9">
        <v>15</v>
      </c>
      <c r="G278" s="73" t="s">
        <v>36</v>
      </c>
      <c r="H278" s="73" t="s">
        <v>48</v>
      </c>
      <c r="I278" s="70" t="s">
        <v>9</v>
      </c>
      <c r="J278" s="608">
        <v>27.5</v>
      </c>
      <c r="K278" s="9">
        <v>1496</v>
      </c>
      <c r="L278" s="9">
        <v>131</v>
      </c>
      <c r="M278" s="7">
        <v>105.78197851933044</v>
      </c>
      <c r="N278" s="7">
        <v>152.71835309413268</v>
      </c>
      <c r="O278" s="7">
        <v>131.00152306698538</v>
      </c>
      <c r="P278" s="391">
        <v>1648.3629399933591</v>
      </c>
      <c r="Q278" s="391">
        <v>1781.1427843012073</v>
      </c>
      <c r="R278" s="7">
        <v>17.355587513316578</v>
      </c>
      <c r="S278" s="7">
        <v>153.32952282335594</v>
      </c>
      <c r="T278" s="594">
        <v>8.4258948920569967</v>
      </c>
      <c r="U278" s="250">
        <v>2.8086316306856656</v>
      </c>
      <c r="V278" s="250">
        <v>3.3333333333333002</v>
      </c>
      <c r="W278" s="8">
        <v>108.26292621860107</v>
      </c>
      <c r="X278" s="8">
        <v>1.9684168403382012</v>
      </c>
      <c r="Y278" s="8">
        <v>8.8345913214236873</v>
      </c>
      <c r="Z278" s="8">
        <v>17.5</v>
      </c>
      <c r="AA278" s="8">
        <v>104.13742905634717</v>
      </c>
      <c r="AB278" s="8">
        <v>1.3017178632043396</v>
      </c>
      <c r="AC278" s="8">
        <v>6.8617835277121255</v>
      </c>
      <c r="AD278" s="8">
        <v>25</v>
      </c>
      <c r="AE278" s="637"/>
      <c r="AF278" s="637" t="s">
        <v>22</v>
      </c>
      <c r="AG278" s="637" t="s">
        <v>3766</v>
      </c>
      <c r="AH278" s="2"/>
      <c r="AI278" s="1"/>
      <c r="AJ278" s="1"/>
      <c r="AK278" s="1"/>
    </row>
    <row r="279" spans="1:37" ht="16.5" x14ac:dyDescent="0.45">
      <c r="A279" s="9">
        <v>325</v>
      </c>
      <c r="B279" s="9" t="s">
        <v>849</v>
      </c>
      <c r="C279" s="224" t="s">
        <v>1800</v>
      </c>
      <c r="D279" s="9">
        <v>15</v>
      </c>
      <c r="E279" s="9">
        <v>15</v>
      </c>
      <c r="F279" s="9">
        <v>15</v>
      </c>
      <c r="G279" s="224" t="s">
        <v>95</v>
      </c>
      <c r="H279" s="75" t="s">
        <v>73</v>
      </c>
      <c r="I279" s="224" t="s">
        <v>1502</v>
      </c>
      <c r="J279" s="608">
        <v>40</v>
      </c>
      <c r="K279" s="9">
        <v>1334</v>
      </c>
      <c r="L279" s="9">
        <v>134</v>
      </c>
      <c r="M279" s="7">
        <v>110.64200139964571</v>
      </c>
      <c r="N279" s="7">
        <v>108.27110136965329</v>
      </c>
      <c r="O279" s="7">
        <v>134.35100169956979</v>
      </c>
      <c r="P279" s="391">
        <v>1373.3534547554757</v>
      </c>
      <c r="Q279" s="391">
        <v>1405.3056099740149</v>
      </c>
      <c r="R279" s="7">
        <v>13.090955422011339</v>
      </c>
      <c r="S279" s="7">
        <v>66.773606984294133</v>
      </c>
      <c r="T279" s="594">
        <v>7.9040608873378924</v>
      </c>
      <c r="U279" s="250">
        <v>2.6346869624459641</v>
      </c>
      <c r="V279" s="250">
        <v>2</v>
      </c>
      <c r="W279" s="8">
        <v>72.917300909769708</v>
      </c>
      <c r="X279" s="8">
        <v>1.3257691074503584</v>
      </c>
      <c r="Y279" s="8">
        <v>5.1007435921766211</v>
      </c>
      <c r="Z279" s="8">
        <v>28.5</v>
      </c>
      <c r="AA279" s="8">
        <v>61.410532764206557</v>
      </c>
      <c r="AB279" s="8">
        <v>1.0235088794034426</v>
      </c>
      <c r="AC279" s="8">
        <v>4.5306819883092091</v>
      </c>
      <c r="AD279" s="8">
        <v>31</v>
      </c>
      <c r="AE279" s="637"/>
      <c r="AF279" s="637" t="s">
        <v>18</v>
      </c>
      <c r="AG279" s="637" t="s">
        <v>3865</v>
      </c>
      <c r="AH279" s="2"/>
      <c r="AI279" s="1"/>
      <c r="AJ279" s="1"/>
      <c r="AK279" s="1"/>
    </row>
    <row r="280" spans="1:37" ht="16.5" x14ac:dyDescent="0.45">
      <c r="A280" s="9">
        <v>326</v>
      </c>
      <c r="B280" s="9" t="s">
        <v>75</v>
      </c>
      <c r="C280" s="224" t="s">
        <v>1800</v>
      </c>
      <c r="D280" s="9">
        <v>1</v>
      </c>
      <c r="E280" s="9">
        <v>14</v>
      </c>
      <c r="F280" s="9">
        <v>15</v>
      </c>
      <c r="G280" s="224" t="s">
        <v>34</v>
      </c>
      <c r="H280" s="224" t="s">
        <v>82</v>
      </c>
      <c r="I280" s="75" t="s">
        <v>73</v>
      </c>
      <c r="J280" s="608">
        <v>24</v>
      </c>
      <c r="K280" s="9">
        <v>1499</v>
      </c>
      <c r="L280" s="9">
        <v>134</v>
      </c>
      <c r="M280" s="7">
        <v>112.56293169159618</v>
      </c>
      <c r="N280" s="7">
        <v>132.19600117268854</v>
      </c>
      <c r="O280" s="7">
        <v>134.15930812079776</v>
      </c>
      <c r="P280" s="391">
        <v>1585.4638685838115</v>
      </c>
      <c r="Q280" s="391">
        <v>1658.1715550959022</v>
      </c>
      <c r="R280" s="7">
        <v>15.645934218803507</v>
      </c>
      <c r="S280" s="7">
        <v>110.99742158297492</v>
      </c>
      <c r="T280" s="594">
        <v>8.0239269375556024</v>
      </c>
      <c r="U280" s="250">
        <v>2.6746423125185341</v>
      </c>
      <c r="V280" s="250">
        <v>3.3333333333333002</v>
      </c>
      <c r="W280" s="8">
        <v>80.019178047500517</v>
      </c>
      <c r="X280" s="8">
        <v>1.4548941463181913</v>
      </c>
      <c r="Y280" s="8">
        <v>7.0943300688032185</v>
      </c>
      <c r="Z280" s="8">
        <v>17.5</v>
      </c>
      <c r="AA280" s="8">
        <v>74.165905599537524</v>
      </c>
      <c r="AB280" s="8">
        <v>1.3484710109006823</v>
      </c>
      <c r="AC280" s="8">
        <v>6.7598573574910477</v>
      </c>
      <c r="AD280" s="8">
        <v>17.5</v>
      </c>
      <c r="AE280" s="637"/>
      <c r="AF280" s="637" t="s">
        <v>18</v>
      </c>
      <c r="AG280" s="637" t="s">
        <v>3801</v>
      </c>
      <c r="AH280" s="2"/>
      <c r="AI280" s="1"/>
      <c r="AJ280" s="1"/>
      <c r="AK280" s="1"/>
    </row>
    <row r="281" spans="1:37" ht="16.5" x14ac:dyDescent="0.45">
      <c r="A281" s="9">
        <v>327</v>
      </c>
      <c r="B281" s="9" t="s">
        <v>844</v>
      </c>
      <c r="C281" s="62" t="s">
        <v>1790</v>
      </c>
      <c r="D281" s="9">
        <v>15</v>
      </c>
      <c r="E281" s="9">
        <v>15</v>
      </c>
      <c r="F281" s="9">
        <v>15</v>
      </c>
      <c r="G281" s="224" t="s">
        <v>1483</v>
      </c>
      <c r="H281" s="247" t="s">
        <v>69</v>
      </c>
      <c r="I281" s="78" t="s">
        <v>1476</v>
      </c>
      <c r="J281" s="608">
        <v>40</v>
      </c>
      <c r="K281" s="9">
        <v>1220</v>
      </c>
      <c r="L281" s="9">
        <v>134</v>
      </c>
      <c r="M281" s="7">
        <v>103.52930130966848</v>
      </c>
      <c r="N281" s="7">
        <v>103.52930130966848</v>
      </c>
      <c r="O281" s="7">
        <v>134.35100169956979</v>
      </c>
      <c r="P281" s="391">
        <v>1275.2000370187241</v>
      </c>
      <c r="Q281" s="391">
        <v>1320.2879718054685</v>
      </c>
      <c r="R281" s="7">
        <v>12.571416417335895</v>
      </c>
      <c r="S281" s="7">
        <v>64.537691191532716</v>
      </c>
      <c r="T281" s="594">
        <v>3.0188213755385354</v>
      </c>
      <c r="U281" s="250">
        <v>1.5094106877692677</v>
      </c>
      <c r="V281" s="250">
        <v>4.5</v>
      </c>
      <c r="W281" s="8">
        <v>41.376427510770711</v>
      </c>
      <c r="X281" s="8">
        <v>0.91947616690601575</v>
      </c>
      <c r="Y281" s="8">
        <v>5.1336849444057622</v>
      </c>
      <c r="Z281" s="8">
        <v>11</v>
      </c>
      <c r="AA281" s="8">
        <v>68.294045851284523</v>
      </c>
      <c r="AB281" s="8">
        <v>0.85367557314105658</v>
      </c>
      <c r="AC281" s="8">
        <v>5.0659888917434523</v>
      </c>
      <c r="AD281" s="8">
        <v>18.777777777777779</v>
      </c>
      <c r="AE281" s="637"/>
      <c r="AF281" s="637" t="s">
        <v>18</v>
      </c>
      <c r="AG281" s="637" t="s">
        <v>3869</v>
      </c>
      <c r="AH281" s="2"/>
      <c r="AI281" s="1"/>
      <c r="AJ281" s="1"/>
      <c r="AK281" s="1"/>
    </row>
    <row r="282" spans="1:37" ht="16.5" x14ac:dyDescent="0.45">
      <c r="A282" s="9">
        <v>328</v>
      </c>
      <c r="B282" s="9" t="s">
        <v>841</v>
      </c>
      <c r="C282" s="78" t="s">
        <v>1793</v>
      </c>
      <c r="D282" s="9">
        <v>15</v>
      </c>
      <c r="E282" s="9">
        <v>15</v>
      </c>
      <c r="F282" s="9">
        <v>15</v>
      </c>
      <c r="G282" s="78" t="s">
        <v>144</v>
      </c>
      <c r="H282" s="62" t="s">
        <v>52</v>
      </c>
      <c r="I282" s="78" t="s">
        <v>1476</v>
      </c>
      <c r="J282" s="608">
        <v>40</v>
      </c>
      <c r="K282" s="9">
        <v>1274</v>
      </c>
      <c r="L282" s="9">
        <v>113</v>
      </c>
      <c r="M282" s="7">
        <v>139.88310176955207</v>
      </c>
      <c r="N282" s="7">
        <v>73.49790092976464</v>
      </c>
      <c r="O282" s="7">
        <v>113.01290142963811</v>
      </c>
      <c r="P282" s="391">
        <v>1105.2117067523238</v>
      </c>
      <c r="Q282" s="391">
        <v>985.89001972866595</v>
      </c>
      <c r="R282" s="7">
        <v>7.7366362783477767</v>
      </c>
      <c r="S282" s="7">
        <v>71.2362213563962</v>
      </c>
      <c r="T282" s="594">
        <v>4.2732645814075187</v>
      </c>
      <c r="U282" s="250">
        <v>2.1366322907037594</v>
      </c>
      <c r="V282" s="250">
        <v>4.5</v>
      </c>
      <c r="W282" s="8">
        <v>119.2012209952715</v>
      </c>
      <c r="X282" s="8">
        <v>1.7028745856467358</v>
      </c>
      <c r="Y282" s="8">
        <v>9.207647715811877</v>
      </c>
      <c r="Z282" s="8">
        <v>16.555555555555557</v>
      </c>
      <c r="AA282" s="8">
        <v>110.10881938025062</v>
      </c>
      <c r="AB282" s="8">
        <v>1.3763602422531327</v>
      </c>
      <c r="AC282" s="8">
        <v>7.8866304197328816</v>
      </c>
      <c r="AD282" s="8">
        <v>18.777777777777779</v>
      </c>
      <c r="AE282" s="637"/>
      <c r="AF282" s="637" t="s">
        <v>3</v>
      </c>
      <c r="AG282" s="637" t="s">
        <v>3755</v>
      </c>
      <c r="AH282" s="2"/>
      <c r="AI282" s="1"/>
      <c r="AJ282" s="1"/>
      <c r="AK282" s="1"/>
    </row>
    <row r="283" spans="1:37" ht="16.5" x14ac:dyDescent="0.45">
      <c r="A283" s="9">
        <v>329</v>
      </c>
      <c r="B283" s="9" t="s">
        <v>839</v>
      </c>
      <c r="C283" s="78" t="s">
        <v>1874</v>
      </c>
      <c r="D283" s="9">
        <v>15</v>
      </c>
      <c r="E283" s="9">
        <v>15</v>
      </c>
      <c r="F283" s="9">
        <v>15</v>
      </c>
      <c r="G283" s="76" t="s">
        <v>253</v>
      </c>
      <c r="H283" s="62" t="s">
        <v>52</v>
      </c>
      <c r="I283" s="78" t="s">
        <v>1490</v>
      </c>
      <c r="J283" s="608">
        <v>40</v>
      </c>
      <c r="K283" s="9">
        <v>1225</v>
      </c>
      <c r="L283" s="9">
        <v>120</v>
      </c>
      <c r="M283" s="7">
        <v>117.75470148962293</v>
      </c>
      <c r="N283" s="7">
        <v>90.094201139711501</v>
      </c>
      <c r="O283" s="7">
        <v>120.12560151961533</v>
      </c>
      <c r="P283" s="391">
        <v>1175.457992582634</v>
      </c>
      <c r="Q283" s="391">
        <v>1137.2533731847921</v>
      </c>
      <c r="R283" s="7">
        <v>9.9177705242922887</v>
      </c>
      <c r="S283" s="7">
        <v>85.412985913840146</v>
      </c>
      <c r="T283" s="594">
        <v>4.6739466864762358</v>
      </c>
      <c r="U283" s="250">
        <v>4.6739466864762358</v>
      </c>
      <c r="V283" s="250">
        <v>3</v>
      </c>
      <c r="W283" s="8">
        <v>100.50272275873138</v>
      </c>
      <c r="X283" s="8">
        <v>1.4357531822675911</v>
      </c>
      <c r="Y283" s="8">
        <v>8.6121155661579536</v>
      </c>
      <c r="Z283" s="8">
        <v>24.333333333333332</v>
      </c>
      <c r="AA283" s="8">
        <v>74.478933729524712</v>
      </c>
      <c r="AB283" s="8">
        <v>1.2413155621587453</v>
      </c>
      <c r="AC283" s="8">
        <v>7.9979936885261633</v>
      </c>
      <c r="AD283" s="8">
        <v>21</v>
      </c>
      <c r="AE283" s="637"/>
      <c r="AF283" s="637" t="s">
        <v>90</v>
      </c>
      <c r="AG283" s="637" t="s">
        <v>3755</v>
      </c>
      <c r="AH283" s="2"/>
      <c r="AI283" s="1"/>
      <c r="AJ283" s="1"/>
      <c r="AK283" s="1"/>
    </row>
    <row r="284" spans="1:37" ht="16.5" x14ac:dyDescent="0.45">
      <c r="A284" s="9">
        <v>330</v>
      </c>
      <c r="B284" s="9" t="s">
        <v>89</v>
      </c>
      <c r="C284" s="78" t="s">
        <v>1874</v>
      </c>
      <c r="D284" s="9">
        <v>0</v>
      </c>
      <c r="E284" s="9">
        <v>12</v>
      </c>
      <c r="F284" s="9">
        <v>12</v>
      </c>
      <c r="G284" s="78" t="s">
        <v>144</v>
      </c>
      <c r="H284" s="78" t="s">
        <v>79</v>
      </c>
      <c r="I284" s="62" t="s">
        <v>52</v>
      </c>
      <c r="J284" s="608">
        <v>21.5</v>
      </c>
      <c r="K284" s="9">
        <v>1499</v>
      </c>
      <c r="L284" s="9">
        <v>125</v>
      </c>
      <c r="M284" s="7">
        <v>126.97784886578948</v>
      </c>
      <c r="N284" s="7">
        <v>111.49274534557125</v>
      </c>
      <c r="O284" s="7">
        <v>125.11963644336329</v>
      </c>
      <c r="P284" s="391">
        <v>1463.9740067552052</v>
      </c>
      <c r="Q284" s="391">
        <v>1435.9815261829119</v>
      </c>
      <c r="R284" s="7">
        <v>12.538627198923747</v>
      </c>
      <c r="S284" s="7">
        <v>120.58683792945905</v>
      </c>
      <c r="T284" s="594">
        <v>3.9712816634594739</v>
      </c>
      <c r="U284" s="250">
        <v>1.9856408317297369</v>
      </c>
      <c r="V284" s="250">
        <v>4.5</v>
      </c>
      <c r="W284" s="8">
        <v>119.85126653837897</v>
      </c>
      <c r="X284" s="8">
        <v>1.8438656390519841</v>
      </c>
      <c r="Y284" s="8">
        <v>9.6172281076998303</v>
      </c>
      <c r="Z284" s="8">
        <v>15.444444444444445</v>
      </c>
      <c r="AA284" s="8">
        <v>108.29628229159212</v>
      </c>
      <c r="AB284" s="8">
        <v>1.5470897470227445</v>
      </c>
      <c r="AC284" s="8">
        <v>8.4070889736006187</v>
      </c>
      <c r="AD284" s="8">
        <v>16.555555555555557</v>
      </c>
      <c r="AE284" s="637"/>
      <c r="AF284" s="637" t="s">
        <v>3</v>
      </c>
      <c r="AG284" s="637" t="s">
        <v>3761</v>
      </c>
      <c r="AH284" s="2"/>
      <c r="AI284" s="1"/>
      <c r="AJ284" s="1"/>
      <c r="AK284" s="1"/>
    </row>
    <row r="285" spans="1:37" ht="16.5" x14ac:dyDescent="0.45">
      <c r="A285" s="9">
        <v>331</v>
      </c>
      <c r="B285" s="9" t="s">
        <v>837</v>
      </c>
      <c r="C285" s="77" t="s">
        <v>1803</v>
      </c>
      <c r="D285" s="9">
        <v>15</v>
      </c>
      <c r="E285" s="9">
        <v>15</v>
      </c>
      <c r="F285" s="9">
        <v>15</v>
      </c>
      <c r="G285" s="74" t="s">
        <v>265</v>
      </c>
      <c r="H285" s="77" t="s">
        <v>23</v>
      </c>
      <c r="I285" s="62" t="s">
        <v>52</v>
      </c>
      <c r="J285" s="608">
        <v>40</v>
      </c>
      <c r="K285" s="9">
        <v>1242</v>
      </c>
      <c r="L285" s="9">
        <v>120</v>
      </c>
      <c r="M285" s="7">
        <v>135.14130170956724</v>
      </c>
      <c r="N285" s="7">
        <v>70.336700889774761</v>
      </c>
      <c r="O285" s="7">
        <v>120.12560151961533</v>
      </c>
      <c r="P285" s="391">
        <v>1092.4555571099111</v>
      </c>
      <c r="Q285" s="391">
        <v>985.75569476324256</v>
      </c>
      <c r="R285" s="7">
        <v>7.8857466998528905</v>
      </c>
      <c r="S285" s="7">
        <v>69.32742949141803</v>
      </c>
      <c r="T285" s="594">
        <v>5.3920923055609356</v>
      </c>
      <c r="U285" s="250">
        <v>2.6960461527804678</v>
      </c>
      <c r="V285" s="250">
        <v>3.5</v>
      </c>
      <c r="W285" s="8">
        <v>95.869193800116207</v>
      </c>
      <c r="X285" s="8">
        <v>1.9173838760023241</v>
      </c>
      <c r="Y285" s="8">
        <v>8.7914857184940196</v>
      </c>
      <c r="Z285" s="8">
        <v>15.285714285714286</v>
      </c>
      <c r="AA285" s="8">
        <v>115.19439994458432</v>
      </c>
      <c r="AB285" s="8">
        <v>1.6456342849226331</v>
      </c>
      <c r="AC285" s="8">
        <v>8.0531106190568416</v>
      </c>
      <c r="AD285" s="8">
        <v>21</v>
      </c>
      <c r="AE285" s="637"/>
      <c r="AF285" s="637" t="s">
        <v>78</v>
      </c>
      <c r="AG285" s="637" t="s">
        <v>3823</v>
      </c>
      <c r="AH285" s="2"/>
      <c r="AI285" s="1"/>
      <c r="AJ285" s="1"/>
      <c r="AK285" s="1"/>
    </row>
    <row r="286" spans="1:37" ht="16.5" x14ac:dyDescent="0.45">
      <c r="A286" s="9">
        <v>332</v>
      </c>
      <c r="B286" s="9" t="s">
        <v>192</v>
      </c>
      <c r="C286" s="77" t="s">
        <v>1863</v>
      </c>
      <c r="D286" s="9">
        <v>0</v>
      </c>
      <c r="E286" s="9">
        <v>14</v>
      </c>
      <c r="F286" s="9">
        <v>15</v>
      </c>
      <c r="G286" s="61" t="s">
        <v>171</v>
      </c>
      <c r="H286" s="77" t="s">
        <v>23</v>
      </c>
      <c r="I286" s="65" t="s">
        <v>160</v>
      </c>
      <c r="J286" s="608">
        <v>24.5</v>
      </c>
      <c r="K286" s="9">
        <v>1500</v>
      </c>
      <c r="L286" s="9">
        <v>123</v>
      </c>
      <c r="M286" s="7">
        <v>146.12945901253116</v>
      </c>
      <c r="N286" s="7">
        <v>85.297286029939002</v>
      </c>
      <c r="O286" s="7">
        <v>123.64800377983407</v>
      </c>
      <c r="P286" s="391">
        <v>1334.2587696235737</v>
      </c>
      <c r="Q286" s="391">
        <v>1214.4872743817666</v>
      </c>
      <c r="R286" s="7">
        <v>9.6669975284477747</v>
      </c>
      <c r="S286" s="7">
        <v>95.769463445567652</v>
      </c>
      <c r="T286" s="594">
        <v>6.6990489014887151</v>
      </c>
      <c r="U286" s="250">
        <v>3.3495244507443576</v>
      </c>
      <c r="V286" s="250">
        <v>3.5</v>
      </c>
      <c r="W286" s="8">
        <v>103.58288022679687</v>
      </c>
      <c r="X286" s="8">
        <v>2.0716576045359374</v>
      </c>
      <c r="Y286" s="8">
        <v>9.9068467912337734</v>
      </c>
      <c r="Z286" s="8">
        <v>15.285714285714286</v>
      </c>
      <c r="AA286" s="8">
        <v>92.184782423819442</v>
      </c>
      <c r="AB286" s="8">
        <v>1.8436956484763889</v>
      </c>
      <c r="AC286" s="8">
        <v>9.1611768415062791</v>
      </c>
      <c r="AD286" s="8">
        <v>15.285714285714286</v>
      </c>
      <c r="AE286" s="637"/>
      <c r="AF286" s="637" t="s">
        <v>32</v>
      </c>
      <c r="AG286" s="637" t="s">
        <v>3866</v>
      </c>
      <c r="AH286" s="2"/>
      <c r="AI286" s="1"/>
      <c r="AJ286" s="1"/>
      <c r="AK286" s="1"/>
    </row>
    <row r="287" spans="1:37" ht="16.5" x14ac:dyDescent="0.45">
      <c r="A287" s="9">
        <v>334</v>
      </c>
      <c r="B287" s="9" t="s">
        <v>254</v>
      </c>
      <c r="C287" s="243" t="s">
        <v>1841</v>
      </c>
      <c r="D287" s="9">
        <v>0</v>
      </c>
      <c r="E287" s="9">
        <v>14</v>
      </c>
      <c r="F287" s="9">
        <v>15</v>
      </c>
      <c r="G287" s="76" t="s">
        <v>253</v>
      </c>
      <c r="H287" s="243" t="s">
        <v>228</v>
      </c>
      <c r="I287" s="76" t="s">
        <v>252</v>
      </c>
      <c r="J287" s="608">
        <v>29</v>
      </c>
      <c r="K287" s="9">
        <v>1497</v>
      </c>
      <c r="L287" s="9">
        <v>141</v>
      </c>
      <c r="M287" s="7">
        <v>101.43527438526836</v>
      </c>
      <c r="N287" s="7">
        <v>154.67080845980635</v>
      </c>
      <c r="O287" s="7">
        <v>141.00222538661416</v>
      </c>
      <c r="P287" s="391">
        <v>1697.7831562212432</v>
      </c>
      <c r="Q287" s="391">
        <v>1876.649041831603</v>
      </c>
      <c r="R287" s="7">
        <v>18.887274046464164</v>
      </c>
      <c r="S287" s="7">
        <v>149.64306912270118</v>
      </c>
      <c r="T287" s="594">
        <v>4.1647805608203727</v>
      </c>
      <c r="U287" s="250">
        <v>4.1647805608203727</v>
      </c>
      <c r="V287" s="250">
        <v>3</v>
      </c>
      <c r="W287" s="8">
        <v>64.295611216407451</v>
      </c>
      <c r="X287" s="8">
        <v>1.4287913603646101</v>
      </c>
      <c r="Y287" s="8">
        <v>7.922957476794565</v>
      </c>
      <c r="Z287" s="8">
        <v>16</v>
      </c>
      <c r="AA287" s="8">
        <v>72.207562618458383</v>
      </c>
      <c r="AB287" s="8">
        <v>1.2034593769743063</v>
      </c>
      <c r="AC287" s="8">
        <v>7.4049130397555158</v>
      </c>
      <c r="AD287" s="8">
        <v>21</v>
      </c>
      <c r="AE287" s="637"/>
      <c r="AF287" s="637" t="s">
        <v>90</v>
      </c>
      <c r="AG287" s="637" t="s">
        <v>3867</v>
      </c>
      <c r="AH287" s="2"/>
      <c r="AI287" s="1"/>
      <c r="AJ287" s="1"/>
      <c r="AK287" s="1"/>
    </row>
    <row r="288" spans="1:37" ht="16.5" x14ac:dyDescent="0.45">
      <c r="A288" s="9">
        <v>335</v>
      </c>
      <c r="B288" s="9" t="s">
        <v>238</v>
      </c>
      <c r="C288" s="62" t="s">
        <v>1790</v>
      </c>
      <c r="D288" s="9">
        <v>1</v>
      </c>
      <c r="E288" s="9">
        <v>15</v>
      </c>
      <c r="F288" s="9">
        <v>15</v>
      </c>
      <c r="G288" s="75" t="s">
        <v>49</v>
      </c>
      <c r="H288" s="56" t="s">
        <v>216</v>
      </c>
      <c r="I288" s="65" t="s">
        <v>1477</v>
      </c>
      <c r="J288" s="608">
        <v>23</v>
      </c>
      <c r="K288" s="9">
        <v>1495</v>
      </c>
      <c r="L288" s="9">
        <v>123</v>
      </c>
      <c r="M288" s="7">
        <v>142.86560872304239</v>
      </c>
      <c r="N288" s="7">
        <v>89.050760594183359</v>
      </c>
      <c r="O288" s="7">
        <v>123.00536715167775</v>
      </c>
      <c r="P288" s="391">
        <v>1347.9059607213519</v>
      </c>
      <c r="Q288" s="391">
        <v>1240.567599328064</v>
      </c>
      <c r="R288" s="7">
        <v>10.057606081748192</v>
      </c>
      <c r="S288" s="7">
        <v>107.41423834498885</v>
      </c>
      <c r="T288" s="594">
        <v>6.5717587401986535</v>
      </c>
      <c r="U288" s="250">
        <v>3.2858793700993267</v>
      </c>
      <c r="V288" s="250">
        <v>4</v>
      </c>
      <c r="W288" s="8">
        <v>93.862645669977553</v>
      </c>
      <c r="X288" s="8">
        <v>2.0858365704439454</v>
      </c>
      <c r="Y288" s="8">
        <v>10.679901108864897</v>
      </c>
      <c r="Z288" s="8">
        <v>12.25</v>
      </c>
      <c r="AA288" s="8">
        <v>47.431322834988777</v>
      </c>
      <c r="AB288" s="8">
        <v>1.3551806524282508</v>
      </c>
      <c r="AC288" s="8">
        <v>7.8136171613700389</v>
      </c>
      <c r="AD288" s="8">
        <v>9.75</v>
      </c>
      <c r="AE288" s="637"/>
      <c r="AF288" s="637" t="s">
        <v>16</v>
      </c>
      <c r="AG288" s="637" t="s">
        <v>3775</v>
      </c>
      <c r="AH288" s="2"/>
      <c r="AI288" s="1"/>
      <c r="AJ288" s="1"/>
      <c r="AK288" s="1"/>
    </row>
    <row r="289" spans="1:37" ht="16.5" x14ac:dyDescent="0.45">
      <c r="A289" s="9">
        <v>336</v>
      </c>
      <c r="B289" s="9" t="s">
        <v>828</v>
      </c>
      <c r="C289" s="61" t="s">
        <v>1801</v>
      </c>
      <c r="D289" s="9">
        <v>0</v>
      </c>
      <c r="E289" s="9">
        <v>13</v>
      </c>
      <c r="F289" s="9">
        <v>15</v>
      </c>
      <c r="G289" s="61" t="s">
        <v>171</v>
      </c>
      <c r="H289" s="74" t="s">
        <v>91</v>
      </c>
      <c r="I289" s="62" t="s">
        <v>1481</v>
      </c>
      <c r="J289" s="608">
        <v>27</v>
      </c>
      <c r="K289" s="9">
        <v>1497</v>
      </c>
      <c r="L289" s="9">
        <v>133</v>
      </c>
      <c r="M289" s="7">
        <v>136.0521621412131</v>
      </c>
      <c r="N289" s="7">
        <v>90.932822655606728</v>
      </c>
      <c r="O289" s="7">
        <v>133.27558740363733</v>
      </c>
      <c r="P289" s="391">
        <v>1395.6755927487848</v>
      </c>
      <c r="Q289" s="391">
        <v>1319.0437525066368</v>
      </c>
      <c r="R289" s="7">
        <v>11.085985463115572</v>
      </c>
      <c r="S289" s="7">
        <v>88.213813810185954</v>
      </c>
      <c r="T289" s="594">
        <v>7.3672411882087738</v>
      </c>
      <c r="U289" s="250">
        <v>3.6836205941043869</v>
      </c>
      <c r="V289" s="250">
        <v>3.5</v>
      </c>
      <c r="W289" s="8">
        <v>62.903733774251961</v>
      </c>
      <c r="X289" s="8">
        <v>1.3978607505389324</v>
      </c>
      <c r="Y289" s="8">
        <v>7.9572370091665823</v>
      </c>
      <c r="Z289" s="8">
        <v>13.857142857142858</v>
      </c>
      <c r="AA289" s="8">
        <v>54.060343235073113</v>
      </c>
      <c r="AB289" s="8">
        <v>1.2013409607794026</v>
      </c>
      <c r="AC289" s="8">
        <v>7.3190541867516146</v>
      </c>
      <c r="AD289" s="8">
        <v>13.857142857142858</v>
      </c>
      <c r="AE289" s="637"/>
      <c r="AF289" s="637" t="s">
        <v>32</v>
      </c>
      <c r="AG289" s="637" t="s">
        <v>3828</v>
      </c>
      <c r="AH289" s="2"/>
      <c r="AI289" s="1"/>
      <c r="AJ289" s="1"/>
      <c r="AK289" s="1"/>
    </row>
    <row r="290" spans="1:37" ht="16.5" x14ac:dyDescent="0.45">
      <c r="A290" s="9">
        <v>337</v>
      </c>
      <c r="B290" s="9" t="s">
        <v>825</v>
      </c>
      <c r="C290" s="54" t="s">
        <v>1875</v>
      </c>
      <c r="D290" s="9">
        <v>0</v>
      </c>
      <c r="E290" s="9">
        <v>15</v>
      </c>
      <c r="F290" s="9">
        <v>14</v>
      </c>
      <c r="G290" s="224" t="s">
        <v>101</v>
      </c>
      <c r="H290" s="54" t="s">
        <v>40</v>
      </c>
      <c r="I290" s="224" t="s">
        <v>82</v>
      </c>
      <c r="J290" s="608">
        <v>24.5</v>
      </c>
      <c r="K290" s="9">
        <v>1499</v>
      </c>
      <c r="L290" s="9">
        <v>146</v>
      </c>
      <c r="M290" s="7">
        <v>117.69703033588483</v>
      </c>
      <c r="N290" s="7">
        <v>111.08483762038568</v>
      </c>
      <c r="O290" s="7">
        <v>146.12945901253116</v>
      </c>
      <c r="P290" s="391">
        <v>1539.7092212522987</v>
      </c>
      <c r="Q290" s="391">
        <v>1572.6071679768693</v>
      </c>
      <c r="R290" s="7">
        <v>14.596892823514075</v>
      </c>
      <c r="S290" s="7">
        <v>121.58769903854355</v>
      </c>
      <c r="T290" s="594">
        <v>15.688589385918428</v>
      </c>
      <c r="U290" s="250">
        <v>3.9221473464796071</v>
      </c>
      <c r="V290" s="250">
        <v>3</v>
      </c>
      <c r="W290" s="8">
        <v>74.442946929592139</v>
      </c>
      <c r="X290" s="8">
        <v>1.6542877095464921</v>
      </c>
      <c r="Y290" s="8">
        <v>8.32969732042414</v>
      </c>
      <c r="Z290" s="8">
        <v>16</v>
      </c>
      <c r="AA290" s="8">
        <v>83.623315295791159</v>
      </c>
      <c r="AB290" s="8">
        <v>1.5204239144689302</v>
      </c>
      <c r="AC290" s="8">
        <v>8.0446215507543428</v>
      </c>
      <c r="AD290" s="8">
        <v>19.333333333333332</v>
      </c>
      <c r="AE290" s="637"/>
      <c r="AF290" s="637" t="s">
        <v>18</v>
      </c>
      <c r="AG290" s="637" t="s">
        <v>3868</v>
      </c>
      <c r="AH290" s="2"/>
      <c r="AI290" s="1"/>
      <c r="AJ290" s="1"/>
      <c r="AK290" s="1"/>
    </row>
    <row r="291" spans="1:37" ht="16.5" x14ac:dyDescent="0.45">
      <c r="A291" s="9">
        <v>338</v>
      </c>
      <c r="B291" s="9" t="s">
        <v>823</v>
      </c>
      <c r="C291" s="54" t="s">
        <v>1875</v>
      </c>
      <c r="D291" s="9">
        <v>0</v>
      </c>
      <c r="E291" s="9">
        <v>15</v>
      </c>
      <c r="F291" s="9">
        <v>14</v>
      </c>
      <c r="G291" s="224" t="s">
        <v>101</v>
      </c>
      <c r="H291" s="54" t="s">
        <v>40</v>
      </c>
      <c r="I291" s="224" t="s">
        <v>82</v>
      </c>
      <c r="J291" s="608">
        <v>24.5</v>
      </c>
      <c r="K291" s="9">
        <v>1499</v>
      </c>
      <c r="L291" s="9">
        <v>146</v>
      </c>
      <c r="M291" s="7">
        <v>117.69703033588483</v>
      </c>
      <c r="N291" s="7">
        <v>111.08483762038568</v>
      </c>
      <c r="O291" s="7">
        <v>146.12945901253116</v>
      </c>
      <c r="P291" s="391">
        <v>1539.7092212522987</v>
      </c>
      <c r="Q291" s="391">
        <v>1572.6071679768693</v>
      </c>
      <c r="R291" s="7">
        <v>14.596892823514075</v>
      </c>
      <c r="S291" s="7">
        <v>121.58769903854355</v>
      </c>
      <c r="T291" s="594">
        <v>15.688589385918428</v>
      </c>
      <c r="U291" s="250">
        <v>3.9221473464796071</v>
      </c>
      <c r="V291" s="250">
        <v>3</v>
      </c>
      <c r="W291" s="8">
        <v>74.442946929592139</v>
      </c>
      <c r="X291" s="8">
        <v>1.6542877095464921</v>
      </c>
      <c r="Y291" s="8">
        <v>8.32969732042414</v>
      </c>
      <c r="Z291" s="8">
        <v>16</v>
      </c>
      <c r="AA291" s="8">
        <v>83.623315295791159</v>
      </c>
      <c r="AB291" s="8">
        <v>1.5204239144689302</v>
      </c>
      <c r="AC291" s="8">
        <v>8.0446215507543428</v>
      </c>
      <c r="AD291" s="8">
        <v>19.333333333333332</v>
      </c>
      <c r="AE291" s="637"/>
      <c r="AF291" s="637" t="s">
        <v>18</v>
      </c>
      <c r="AG291" s="637" t="s">
        <v>3868</v>
      </c>
      <c r="AH291" s="2"/>
      <c r="AI291" s="1"/>
      <c r="AJ291" s="1"/>
      <c r="AK291" s="1"/>
    </row>
    <row r="292" spans="1:37" ht="16.5" x14ac:dyDescent="0.45">
      <c r="A292" s="9">
        <v>340</v>
      </c>
      <c r="B292" s="9" t="s">
        <v>145</v>
      </c>
      <c r="C292" s="78" t="s">
        <v>1847</v>
      </c>
      <c r="D292" s="9">
        <v>0</v>
      </c>
      <c r="E292" s="9">
        <v>14</v>
      </c>
      <c r="F292" s="9">
        <v>13</v>
      </c>
      <c r="G292" s="78" t="s">
        <v>144</v>
      </c>
      <c r="H292" s="247" t="s">
        <v>132</v>
      </c>
      <c r="I292" s="69" t="s">
        <v>99</v>
      </c>
      <c r="J292" s="608">
        <v>28</v>
      </c>
      <c r="K292" s="9">
        <v>1500</v>
      </c>
      <c r="L292" s="9">
        <v>180</v>
      </c>
      <c r="M292" s="7">
        <v>106.73951357842319</v>
      </c>
      <c r="N292" s="7">
        <v>109.56705036195758</v>
      </c>
      <c r="O292" s="7">
        <v>180.25546995031732</v>
      </c>
      <c r="P292" s="391">
        <v>1644.1032760477326</v>
      </c>
      <c r="Q292" s="391">
        <v>1769.2321633262491</v>
      </c>
      <c r="R292" s="7">
        <v>17.774562662723923</v>
      </c>
      <c r="S292" s="7">
        <v>121.07739723290443</v>
      </c>
      <c r="T292" s="594">
        <v>3.4977046177351028</v>
      </c>
      <c r="U292" s="250">
        <v>1.7488523088675514</v>
      </c>
      <c r="V292" s="250">
        <v>4.5</v>
      </c>
      <c r="W292" s="8">
        <v>91.19488897376759</v>
      </c>
      <c r="X292" s="8">
        <v>1.2159318529835679</v>
      </c>
      <c r="Y292" s="8">
        <v>6.8118355163147237</v>
      </c>
      <c r="Z292" s="8">
        <v>17.666666666666668</v>
      </c>
      <c r="AA292" s="8">
        <v>46.791251325143548</v>
      </c>
      <c r="AB292" s="8">
        <v>1.1697812831285888</v>
      </c>
      <c r="AC292" s="8">
        <v>6.3037016475920904</v>
      </c>
      <c r="AD292" s="8">
        <v>9.8888888888888893</v>
      </c>
      <c r="AE292" s="637"/>
      <c r="AF292" s="637" t="s">
        <v>3</v>
      </c>
      <c r="AG292" s="637" t="s">
        <v>3869</v>
      </c>
      <c r="AH292" s="2"/>
      <c r="AI292" s="1"/>
      <c r="AJ292" s="1"/>
      <c r="AK292" s="1"/>
    </row>
    <row r="293" spans="1:37" ht="16.5" x14ac:dyDescent="0.45">
      <c r="A293" s="9">
        <v>341</v>
      </c>
      <c r="B293" s="9" t="s">
        <v>816</v>
      </c>
      <c r="C293" s="244" t="s">
        <v>1805</v>
      </c>
      <c r="D293" s="9">
        <v>15</v>
      </c>
      <c r="E293" s="9">
        <v>15</v>
      </c>
      <c r="F293" s="9">
        <v>15</v>
      </c>
      <c r="G293" s="244" t="s">
        <v>214</v>
      </c>
      <c r="H293" s="244" t="s">
        <v>1505</v>
      </c>
      <c r="I293" s="62" t="s">
        <v>213</v>
      </c>
      <c r="J293" s="608">
        <v>40</v>
      </c>
      <c r="K293" s="9">
        <v>1230</v>
      </c>
      <c r="L293" s="9">
        <v>110</v>
      </c>
      <c r="M293" s="7">
        <v>123.28680155960521</v>
      </c>
      <c r="N293" s="7">
        <v>90.094201139711501</v>
      </c>
      <c r="O293" s="7">
        <v>110.64200139964571</v>
      </c>
      <c r="P293" s="391">
        <v>1147.3316262894227</v>
      </c>
      <c r="Q293" s="391">
        <v>1084.5763343511333</v>
      </c>
      <c r="R293" s="7">
        <v>9.0912896472679314</v>
      </c>
      <c r="S293" s="7">
        <v>54.684709968429104</v>
      </c>
      <c r="T293" s="594">
        <v>8.6930964173193654</v>
      </c>
      <c r="U293" s="250">
        <v>2.8976988057731217</v>
      </c>
      <c r="V293" s="250">
        <v>3.6666666666666998</v>
      </c>
      <c r="W293" s="8">
        <v>44.27366734742143</v>
      </c>
      <c r="X293" s="8">
        <v>0.98385927438714293</v>
      </c>
      <c r="Y293" s="8">
        <v>6.0150662986370342</v>
      </c>
      <c r="Z293" s="8">
        <v>13.272727272727273</v>
      </c>
      <c r="AA293" s="8">
        <v>33.054568405497356</v>
      </c>
      <c r="AB293" s="8">
        <v>0.82636421013743389</v>
      </c>
      <c r="AC293" s="8">
        <v>5.4299550317041643</v>
      </c>
      <c r="AD293" s="8">
        <v>11.909090909090908</v>
      </c>
      <c r="AE293" s="637"/>
      <c r="AF293" s="637" t="s">
        <v>111</v>
      </c>
      <c r="AG293" s="637" t="s">
        <v>3751</v>
      </c>
      <c r="AH293" s="2"/>
      <c r="AI293" s="1"/>
      <c r="AJ293" s="1"/>
      <c r="AK293" s="1"/>
    </row>
    <row r="294" spans="1:37" ht="16.5" x14ac:dyDescent="0.45">
      <c r="A294" s="9">
        <v>342</v>
      </c>
      <c r="B294" s="9" t="s">
        <v>207</v>
      </c>
      <c r="C294" s="244" t="s">
        <v>1872</v>
      </c>
      <c r="D294" s="9">
        <v>0</v>
      </c>
      <c r="E294" s="9">
        <v>10</v>
      </c>
      <c r="F294" s="9">
        <v>15</v>
      </c>
      <c r="G294" s="244" t="s">
        <v>206</v>
      </c>
      <c r="H294" s="244" t="s">
        <v>205</v>
      </c>
      <c r="I294" s="65" t="s">
        <v>1477</v>
      </c>
      <c r="J294" s="608">
        <v>23</v>
      </c>
      <c r="K294" s="9">
        <v>1499</v>
      </c>
      <c r="L294" s="9">
        <v>112</v>
      </c>
      <c r="M294" s="7">
        <v>143.50626167695737</v>
      </c>
      <c r="N294" s="7">
        <v>97.379248995078214</v>
      </c>
      <c r="O294" s="7">
        <v>112.11426693512294</v>
      </c>
      <c r="P294" s="391">
        <v>1348.9590594951778</v>
      </c>
      <c r="Q294" s="391">
        <v>1239.5104213046977</v>
      </c>
      <c r="R294" s="7">
        <v>9.9386569387350203</v>
      </c>
      <c r="S294" s="7">
        <v>88.14070287321212</v>
      </c>
      <c r="T294" s="594">
        <v>14.43218609296321</v>
      </c>
      <c r="U294" s="250">
        <v>4.8107286976544037</v>
      </c>
      <c r="V294" s="250">
        <v>2.6666666666666998</v>
      </c>
      <c r="W294" s="8">
        <v>84.951163081020056</v>
      </c>
      <c r="X294" s="8">
        <v>1.6990232616204011</v>
      </c>
      <c r="Y294" s="8">
        <v>8.8684722107362077</v>
      </c>
      <c r="Z294" s="8">
        <v>19.75</v>
      </c>
      <c r="AA294" s="8">
        <v>56.967442054013375</v>
      </c>
      <c r="AB294" s="8">
        <v>1.6276412015432393</v>
      </c>
      <c r="AC294" s="8">
        <v>8.5032393777506137</v>
      </c>
      <c r="AD294" s="8">
        <v>14.125</v>
      </c>
      <c r="AE294" s="637"/>
      <c r="AF294" s="637" t="s">
        <v>111</v>
      </c>
      <c r="AG294" s="637" t="s">
        <v>3870</v>
      </c>
      <c r="AH294" s="2"/>
      <c r="AI294" s="1"/>
      <c r="AJ294" s="1"/>
      <c r="AK294" s="1"/>
    </row>
    <row r="295" spans="1:37" ht="16.5" x14ac:dyDescent="0.45">
      <c r="A295" s="9">
        <v>344</v>
      </c>
      <c r="B295" s="9" t="s">
        <v>102</v>
      </c>
      <c r="C295" s="78" t="s">
        <v>1876</v>
      </c>
      <c r="D295" s="9">
        <v>0</v>
      </c>
      <c r="E295" s="9">
        <v>14</v>
      </c>
      <c r="F295" s="9">
        <v>15</v>
      </c>
      <c r="G295" s="224" t="s">
        <v>101</v>
      </c>
      <c r="H295" s="78" t="s">
        <v>79</v>
      </c>
      <c r="I295" s="55" t="s">
        <v>82</v>
      </c>
      <c r="J295" s="608">
        <v>29.5</v>
      </c>
      <c r="K295" s="9">
        <v>1498</v>
      </c>
      <c r="L295" s="9">
        <v>123</v>
      </c>
      <c r="M295" s="7">
        <v>101.58058716280588</v>
      </c>
      <c r="N295" s="7">
        <v>176.31487628972735</v>
      </c>
      <c r="O295" s="7">
        <v>123.34785584055</v>
      </c>
      <c r="P295" s="391">
        <v>1696.2408582827945</v>
      </c>
      <c r="Q295" s="391">
        <v>1873.5303663489201</v>
      </c>
      <c r="R295" s="7">
        <v>18.436160436939851</v>
      </c>
      <c r="S295" s="7">
        <v>138.40506051630186</v>
      </c>
      <c r="T295" s="594">
        <v>13.677257277918175</v>
      </c>
      <c r="U295" s="250">
        <v>3.4193143194795437</v>
      </c>
      <c r="V295" s="250">
        <v>3</v>
      </c>
      <c r="W295" s="8">
        <v>96.079429584386304</v>
      </c>
      <c r="X295" s="8">
        <v>1.47814507052902</v>
      </c>
      <c r="Y295" s="8">
        <v>7.507260581166606</v>
      </c>
      <c r="Z295" s="8">
        <v>22.666666666666668</v>
      </c>
      <c r="AA295" s="8">
        <v>72.309572188289735</v>
      </c>
      <c r="AB295" s="8">
        <v>1.3147194943325407</v>
      </c>
      <c r="AC295" s="8">
        <v>6.9826035195904153</v>
      </c>
      <c r="AD295" s="8">
        <v>19.333333333333332</v>
      </c>
      <c r="AE295" s="637"/>
      <c r="AF295" s="637" t="s">
        <v>18</v>
      </c>
      <c r="AG295" s="637" t="s">
        <v>3871</v>
      </c>
      <c r="AH295" s="2"/>
      <c r="AI295" s="1"/>
      <c r="AJ295" s="1"/>
      <c r="AK295" s="1"/>
    </row>
    <row r="296" spans="1:37" ht="16.5" x14ac:dyDescent="0.45">
      <c r="A296" s="9">
        <v>345</v>
      </c>
      <c r="B296" s="9" t="s">
        <v>807</v>
      </c>
      <c r="C296" s="54" t="s">
        <v>1877</v>
      </c>
      <c r="D296" s="9">
        <v>15</v>
      </c>
      <c r="E296" s="9">
        <v>15</v>
      </c>
      <c r="F296" s="9">
        <v>15</v>
      </c>
      <c r="G296" s="245" t="s">
        <v>10</v>
      </c>
      <c r="H296" s="77" t="s">
        <v>23</v>
      </c>
      <c r="I296" s="50" t="s">
        <v>281</v>
      </c>
      <c r="J296" s="608">
        <v>40</v>
      </c>
      <c r="K296" s="9">
        <v>1291</v>
      </c>
      <c r="L296" s="9">
        <v>142</v>
      </c>
      <c r="M296" s="7">
        <v>94.836001199696312</v>
      </c>
      <c r="N296" s="7">
        <v>130.39950164958245</v>
      </c>
      <c r="O296" s="7">
        <v>142.25400179954448</v>
      </c>
      <c r="P296" s="391">
        <v>1457.2781002578304</v>
      </c>
      <c r="Q296" s="391">
        <v>1604.9504642776678</v>
      </c>
      <c r="R296" s="7">
        <v>16.380694796148973</v>
      </c>
      <c r="S296" s="7">
        <v>99.530912981367578</v>
      </c>
      <c r="T296" s="594">
        <v>4.698604046788156</v>
      </c>
      <c r="U296" s="250">
        <v>1.5662013489293853</v>
      </c>
      <c r="V296" s="250">
        <v>3.6666666666666998</v>
      </c>
      <c r="W296" s="8">
        <v>67.574872842186807</v>
      </c>
      <c r="X296" s="8">
        <v>1.3514974568437361</v>
      </c>
      <c r="Y296" s="8">
        <v>6.076110581387967</v>
      </c>
      <c r="Z296" s="8">
        <v>14.636363636363637</v>
      </c>
      <c r="AA296" s="8">
        <v>34.287436421093403</v>
      </c>
      <c r="AB296" s="8">
        <v>0.76194303157985344</v>
      </c>
      <c r="AC296" s="8">
        <v>4.0314998817636605</v>
      </c>
      <c r="AD296" s="8">
        <v>13.272727272727273</v>
      </c>
      <c r="AE296" s="637"/>
      <c r="AF296" s="637" t="s">
        <v>29</v>
      </c>
      <c r="AG296" s="637" t="s">
        <v>3814</v>
      </c>
      <c r="AH296" s="2"/>
      <c r="AI296" s="1"/>
      <c r="AJ296" s="1"/>
      <c r="AK296" s="1"/>
    </row>
    <row r="297" spans="1:37" ht="16.5" x14ac:dyDescent="0.45">
      <c r="A297" s="9">
        <v>346</v>
      </c>
      <c r="B297" s="9" t="s">
        <v>805</v>
      </c>
      <c r="C297" s="54" t="s">
        <v>1877</v>
      </c>
      <c r="D297" s="9">
        <v>0</v>
      </c>
      <c r="E297" s="9">
        <v>15</v>
      </c>
      <c r="F297" s="9">
        <v>15</v>
      </c>
      <c r="G297" s="77" t="s">
        <v>3536</v>
      </c>
      <c r="H297" s="54" t="s">
        <v>87</v>
      </c>
      <c r="I297" s="77" t="s">
        <v>23</v>
      </c>
      <c r="J297" s="608">
        <v>26</v>
      </c>
      <c r="K297" s="9">
        <v>1494</v>
      </c>
      <c r="L297" s="9">
        <v>146</v>
      </c>
      <c r="M297" s="7">
        <v>103.53706723074066</v>
      </c>
      <c r="N297" s="7">
        <v>142.36346744226842</v>
      </c>
      <c r="O297" s="7">
        <v>146.45045693821871</v>
      </c>
      <c r="P297" s="391">
        <v>1670.2831436053452</v>
      </c>
      <c r="Q297" s="391">
        <v>1825.1971177227285</v>
      </c>
      <c r="R297" s="7">
        <v>18.194792497267603</v>
      </c>
      <c r="S297" s="7">
        <v>136.96721597012899</v>
      </c>
      <c r="T297" s="594">
        <v>5.0379456219988858</v>
      </c>
      <c r="U297" s="250">
        <v>1.679315207332962</v>
      </c>
      <c r="V297" s="250">
        <v>4.3333333333333002</v>
      </c>
      <c r="W297" s="8">
        <v>81.758912439977721</v>
      </c>
      <c r="X297" s="8">
        <v>1.4865256807268676</v>
      </c>
      <c r="Y297" s="8">
        <v>7.5278251175822977</v>
      </c>
      <c r="Z297" s="8">
        <v>13.692307692307693</v>
      </c>
      <c r="AA297" s="8">
        <v>73.683021195979947</v>
      </c>
      <c r="AB297" s="8">
        <v>1.4736604239195989</v>
      </c>
      <c r="AC297" s="8">
        <v>7.4219420653232131</v>
      </c>
      <c r="AD297" s="8">
        <v>12.538461538461538</v>
      </c>
      <c r="AE297" s="637"/>
      <c r="AF297" s="637" t="s">
        <v>12</v>
      </c>
      <c r="AG297" s="637" t="s">
        <v>3872</v>
      </c>
      <c r="AH297" s="2"/>
      <c r="AI297" s="1"/>
      <c r="AJ297" s="1"/>
      <c r="AK297" s="1"/>
    </row>
    <row r="298" spans="1:37" ht="16.5" x14ac:dyDescent="0.45">
      <c r="A298" s="9">
        <v>347</v>
      </c>
      <c r="B298" s="9" t="s">
        <v>802</v>
      </c>
      <c r="C298" s="245" t="s">
        <v>1852</v>
      </c>
      <c r="D298" s="9">
        <v>11</v>
      </c>
      <c r="E298" s="9">
        <v>15</v>
      </c>
      <c r="F298" s="9">
        <v>15</v>
      </c>
      <c r="G298" s="62" t="s">
        <v>1475</v>
      </c>
      <c r="H298" s="54" t="s">
        <v>281</v>
      </c>
      <c r="I298" s="61" t="s">
        <v>1497</v>
      </c>
      <c r="J298" s="608">
        <v>40</v>
      </c>
      <c r="K298" s="9">
        <v>1497</v>
      </c>
      <c r="L298" s="9">
        <v>113</v>
      </c>
      <c r="M298" s="7">
        <v>147.78610186952676</v>
      </c>
      <c r="N298" s="7">
        <v>90.884501149708967</v>
      </c>
      <c r="O298" s="7">
        <v>113.01290142963811</v>
      </c>
      <c r="P298" s="391">
        <v>1320.7915986070907</v>
      </c>
      <c r="Q298" s="391">
        <v>1194.3942933846611</v>
      </c>
      <c r="R298" s="7">
        <v>9.4143317822311818</v>
      </c>
      <c r="S298" s="7">
        <v>64.829809334188255</v>
      </c>
      <c r="T298" s="594">
        <v>4.842438648607696</v>
      </c>
      <c r="U298" s="250">
        <v>4.842438648607696</v>
      </c>
      <c r="V298" s="250">
        <v>2</v>
      </c>
      <c r="W298" s="8">
        <v>52.872921756203894</v>
      </c>
      <c r="X298" s="8">
        <v>1.174953816804531</v>
      </c>
      <c r="Y298" s="8">
        <v>6.8862889936117897</v>
      </c>
      <c r="Z298" s="8">
        <v>23.5</v>
      </c>
      <c r="AA298" s="8">
        <v>39.424386486076962</v>
      </c>
      <c r="AB298" s="8">
        <v>1.1264110424593419</v>
      </c>
      <c r="AC298" s="8">
        <v>6.7117331263087374</v>
      </c>
      <c r="AD298" s="8">
        <v>18.5</v>
      </c>
      <c r="AE298" s="637"/>
      <c r="AF298" s="637" t="s">
        <v>68</v>
      </c>
      <c r="AG298" s="637" t="s">
        <v>3873</v>
      </c>
      <c r="AH298" s="2"/>
      <c r="AI298" s="1"/>
      <c r="AJ298" s="1"/>
      <c r="AK298" s="1"/>
    </row>
    <row r="299" spans="1:37" ht="16.5" x14ac:dyDescent="0.45">
      <c r="A299" s="9">
        <v>348</v>
      </c>
      <c r="B299" s="9" t="s">
        <v>799</v>
      </c>
      <c r="C299" s="245" t="s">
        <v>1852</v>
      </c>
      <c r="D299" s="9">
        <v>0</v>
      </c>
      <c r="E299" s="9">
        <v>9</v>
      </c>
      <c r="F299" s="9">
        <v>15</v>
      </c>
      <c r="G299" s="245" t="s">
        <v>27</v>
      </c>
      <c r="H299" s="54" t="s">
        <v>285</v>
      </c>
      <c r="I299" s="244" t="s">
        <v>237</v>
      </c>
      <c r="J299" s="608">
        <v>20</v>
      </c>
      <c r="K299" s="9">
        <v>1500</v>
      </c>
      <c r="L299" s="9">
        <v>117</v>
      </c>
      <c r="M299" s="7">
        <v>132.62280221888514</v>
      </c>
      <c r="N299" s="7">
        <v>109.32420182908099</v>
      </c>
      <c r="O299" s="7">
        <v>117.09040195901571</v>
      </c>
      <c r="P299" s="391">
        <v>1423.1058636686309</v>
      </c>
      <c r="Q299" s="391">
        <v>1364.0722367206965</v>
      </c>
      <c r="R299" s="7">
        <v>11.530381824278669</v>
      </c>
      <c r="S299" s="7">
        <v>87.433889579868449</v>
      </c>
      <c r="T299" s="594">
        <v>3.0689157146146084</v>
      </c>
      <c r="U299" s="250">
        <v>3.0689157146146084</v>
      </c>
      <c r="V299" s="250">
        <v>4</v>
      </c>
      <c r="W299" s="8">
        <v>52.722892865365203</v>
      </c>
      <c r="X299" s="8">
        <v>1.3180723216341301</v>
      </c>
      <c r="Y299" s="8">
        <v>7.5829136374101163</v>
      </c>
      <c r="Z299" s="8">
        <v>11</v>
      </c>
      <c r="AA299" s="8">
        <v>61.343375009592741</v>
      </c>
      <c r="AB299" s="8">
        <v>1.0223895834932124</v>
      </c>
      <c r="AC299" s="8">
        <v>6.711069420550742</v>
      </c>
      <c r="AD299" s="8">
        <v>16</v>
      </c>
      <c r="AE299" s="637"/>
      <c r="AF299" s="637" t="s">
        <v>29</v>
      </c>
      <c r="AG299" s="637" t="s">
        <v>3805</v>
      </c>
      <c r="AH299" s="2"/>
      <c r="AI299" s="1"/>
      <c r="AJ299" s="1"/>
      <c r="AK299" s="1"/>
    </row>
    <row r="300" spans="1:37" ht="16.5" x14ac:dyDescent="0.45">
      <c r="A300" s="9">
        <v>350</v>
      </c>
      <c r="B300" s="9" t="s">
        <v>219</v>
      </c>
      <c r="C300" s="244" t="s">
        <v>1805</v>
      </c>
      <c r="D300" s="9">
        <v>0</v>
      </c>
      <c r="E300" s="9">
        <v>15</v>
      </c>
      <c r="F300" s="9">
        <v>11</v>
      </c>
      <c r="G300" s="244" t="s">
        <v>206</v>
      </c>
      <c r="H300" s="62" t="s">
        <v>112</v>
      </c>
      <c r="I300" s="244" t="s">
        <v>218</v>
      </c>
      <c r="J300" s="608">
        <v>19</v>
      </c>
      <c r="K300" s="9">
        <v>1500</v>
      </c>
      <c r="L300" s="9">
        <v>132</v>
      </c>
      <c r="M300" s="7">
        <v>111.79754932870168</v>
      </c>
      <c r="N300" s="7">
        <v>136.25326324435517</v>
      </c>
      <c r="O300" s="7">
        <v>132.17731092507958</v>
      </c>
      <c r="P300" s="391">
        <v>1594.498342410792</v>
      </c>
      <c r="Q300" s="391">
        <v>1674.0790944700755</v>
      </c>
      <c r="R300" s="7">
        <v>15.828716475498521</v>
      </c>
      <c r="S300" s="7">
        <v>114.70464067459545</v>
      </c>
      <c r="T300" s="594">
        <v>11.464250617166478</v>
      </c>
      <c r="U300" s="250">
        <v>3.8214168723888258</v>
      </c>
      <c r="V300" s="250">
        <v>2.6666666666666998</v>
      </c>
      <c r="W300" s="8">
        <v>110.00261059548414</v>
      </c>
      <c r="X300" s="8">
        <v>1.3750326324435518</v>
      </c>
      <c r="Y300" s="8">
        <v>7.2466166699080299</v>
      </c>
      <c r="Z300" s="8">
        <v>31</v>
      </c>
      <c r="AA300" s="8">
        <v>57.681357509651754</v>
      </c>
      <c r="AB300" s="8">
        <v>1.4420339377412938</v>
      </c>
      <c r="AC300" s="8">
        <v>7.1876631622177589</v>
      </c>
      <c r="AD300" s="8">
        <v>16</v>
      </c>
      <c r="AE300" s="637"/>
      <c r="AF300" s="637" t="s">
        <v>111</v>
      </c>
      <c r="AG300" s="637" t="s">
        <v>3776</v>
      </c>
      <c r="AH300" s="2"/>
      <c r="AI300" s="1"/>
      <c r="AJ300" s="1"/>
      <c r="AK300" s="1"/>
    </row>
    <row r="301" spans="1:37" ht="16.5" x14ac:dyDescent="0.45">
      <c r="A301" s="9">
        <v>351</v>
      </c>
      <c r="B301" s="9" t="s">
        <v>787</v>
      </c>
      <c r="C301" s="62" t="s">
        <v>1790</v>
      </c>
      <c r="D301" s="9">
        <v>4</v>
      </c>
      <c r="E301" s="9">
        <v>14</v>
      </c>
      <c r="F301" s="9">
        <v>15</v>
      </c>
      <c r="G301" s="75" t="s">
        <v>70</v>
      </c>
      <c r="H301" s="62" t="s">
        <v>1517</v>
      </c>
      <c r="I301" s="14" t="s">
        <v>1516</v>
      </c>
      <c r="J301" s="608">
        <v>39.5</v>
      </c>
      <c r="K301" s="9">
        <v>1499</v>
      </c>
      <c r="L301" s="9">
        <v>147</v>
      </c>
      <c r="M301" s="7">
        <v>112.6087224678905</v>
      </c>
      <c r="N301" s="7">
        <v>120.48345830480592</v>
      </c>
      <c r="O301" s="7">
        <v>147.25756015031834</v>
      </c>
      <c r="P301" s="391">
        <v>1586.2977366722416</v>
      </c>
      <c r="Q301" s="391">
        <v>1658.9482280460775</v>
      </c>
      <c r="R301" s="7">
        <v>15.806630824877841</v>
      </c>
      <c r="S301" s="7">
        <v>106.20701578116028</v>
      </c>
      <c r="T301" s="594">
        <v>5.3917401762477297</v>
      </c>
      <c r="U301" s="250">
        <v>1.7972467254159099</v>
      </c>
      <c r="V301" s="250">
        <v>3.6666666666666998</v>
      </c>
      <c r="W301" s="8">
        <v>53.700882114972757</v>
      </c>
      <c r="X301" s="8">
        <v>1.5343109175706502</v>
      </c>
      <c r="Y301" s="8">
        <v>6.7191431847704388</v>
      </c>
      <c r="Z301" s="8">
        <v>10.545454545454545</v>
      </c>
      <c r="AA301" s="8">
        <v>81.515236564541709</v>
      </c>
      <c r="AB301" s="8">
        <v>1.2540805625314109</v>
      </c>
      <c r="AC301" s="8">
        <v>6.0540325906119481</v>
      </c>
      <c r="AD301" s="8">
        <v>18.727272727272727</v>
      </c>
      <c r="AE301" s="637"/>
      <c r="AF301" s="637" t="s">
        <v>16</v>
      </c>
      <c r="AG301" s="637" t="s">
        <v>3825</v>
      </c>
      <c r="AH301" s="2"/>
      <c r="AI301" s="1"/>
      <c r="AJ301" s="1"/>
      <c r="AK301" s="1"/>
    </row>
    <row r="302" spans="1:37" ht="16.5" x14ac:dyDescent="0.45">
      <c r="A302" s="9">
        <v>351</v>
      </c>
      <c r="B302" s="9" t="s">
        <v>793</v>
      </c>
      <c r="C302" s="244" t="s">
        <v>1805</v>
      </c>
      <c r="D302" s="9">
        <v>3</v>
      </c>
      <c r="E302" s="9">
        <v>14</v>
      </c>
      <c r="F302" s="9">
        <v>15</v>
      </c>
      <c r="G302" s="244" t="s">
        <v>121</v>
      </c>
      <c r="H302" s="244" t="s">
        <v>197</v>
      </c>
      <c r="I302" s="49" t="s">
        <v>222</v>
      </c>
      <c r="J302" s="608">
        <v>40</v>
      </c>
      <c r="K302" s="9">
        <v>1500</v>
      </c>
      <c r="L302" s="9">
        <v>147</v>
      </c>
      <c r="M302" s="7">
        <v>112.22260141964064</v>
      </c>
      <c r="N302" s="7">
        <v>120.9159015296128</v>
      </c>
      <c r="O302" s="7">
        <v>147.78610186952676</v>
      </c>
      <c r="P302" s="391">
        <v>1590.2481390437665</v>
      </c>
      <c r="Q302" s="391">
        <v>1666.1946762683933</v>
      </c>
      <c r="R302" s="7">
        <v>15.85724450924252</v>
      </c>
      <c r="S302" s="7">
        <v>125.29903016497478</v>
      </c>
      <c r="T302" s="594">
        <v>3.626008873219591</v>
      </c>
      <c r="U302" s="250">
        <v>3.626008873219591</v>
      </c>
      <c r="V302" s="250">
        <v>3</v>
      </c>
      <c r="W302" s="8">
        <v>114.79371783951561</v>
      </c>
      <c r="X302" s="8">
        <v>1.5305829045268748</v>
      </c>
      <c r="Y302" s="8">
        <v>7.9016899873078996</v>
      </c>
      <c r="Z302" s="8">
        <v>26</v>
      </c>
      <c r="AA302" s="8">
        <v>73.944690922766412</v>
      </c>
      <c r="AB302" s="8">
        <v>1.2324115153794402</v>
      </c>
      <c r="AC302" s="8">
        <v>6.9745175422456294</v>
      </c>
      <c r="AD302" s="8">
        <v>21</v>
      </c>
      <c r="AE302" s="637"/>
      <c r="AF302" s="637" t="s">
        <v>111</v>
      </c>
      <c r="AG302" s="637" t="s">
        <v>3820</v>
      </c>
      <c r="AH302" s="2"/>
      <c r="AI302" s="1"/>
      <c r="AJ302" s="1"/>
      <c r="AK302" s="1"/>
    </row>
    <row r="303" spans="1:37" ht="16.5" x14ac:dyDescent="0.45">
      <c r="A303" s="9">
        <v>351</v>
      </c>
      <c r="B303" s="9" t="s">
        <v>139</v>
      </c>
      <c r="C303" s="73" t="s">
        <v>1802</v>
      </c>
      <c r="D303" s="9">
        <v>4</v>
      </c>
      <c r="E303" s="9">
        <v>14</v>
      </c>
      <c r="F303" s="9">
        <v>15</v>
      </c>
      <c r="G303" s="73" t="s">
        <v>138</v>
      </c>
      <c r="H303" s="73" t="s">
        <v>19</v>
      </c>
      <c r="I303" s="70" t="s">
        <v>9</v>
      </c>
      <c r="J303" s="608">
        <v>39.5</v>
      </c>
      <c r="K303" s="9">
        <v>1499</v>
      </c>
      <c r="L303" s="9">
        <v>147</v>
      </c>
      <c r="M303" s="7">
        <v>112.6087224678905</v>
      </c>
      <c r="N303" s="7">
        <v>120.48345830480592</v>
      </c>
      <c r="O303" s="7">
        <v>147.25756015031834</v>
      </c>
      <c r="P303" s="391">
        <v>1586.2977366722416</v>
      </c>
      <c r="Q303" s="391">
        <v>1658.9482280460775</v>
      </c>
      <c r="R303" s="7">
        <v>15.806630824877841</v>
      </c>
      <c r="S303" s="7">
        <v>118.58966735631741</v>
      </c>
      <c r="T303" s="594">
        <v>6.270088211497276</v>
      </c>
      <c r="U303" s="250">
        <v>3.135044105748638</v>
      </c>
      <c r="V303" s="250">
        <v>3</v>
      </c>
      <c r="W303" s="8">
        <v>123.96872493493643</v>
      </c>
      <c r="X303" s="8">
        <v>1.5496090616867053</v>
      </c>
      <c r="Y303" s="8">
        <v>7.5025265453578349</v>
      </c>
      <c r="Z303" s="8">
        <v>27.666666666666668</v>
      </c>
      <c r="AA303" s="8">
        <v>110.79350440619324</v>
      </c>
      <c r="AB303" s="8">
        <v>1.3849188050774155</v>
      </c>
      <c r="AC303" s="8">
        <v>7.0263137551622972</v>
      </c>
      <c r="AD303" s="8">
        <v>27.666666666666668</v>
      </c>
      <c r="AE303" s="637"/>
      <c r="AF303" s="637" t="s">
        <v>22</v>
      </c>
      <c r="AG303" s="637" t="s">
        <v>3766</v>
      </c>
      <c r="AH303" s="2"/>
      <c r="AI303" s="1"/>
      <c r="AJ303" s="1"/>
      <c r="AK303" s="1"/>
    </row>
    <row r="304" spans="1:37" ht="16.5" x14ac:dyDescent="0.45">
      <c r="A304" s="9">
        <v>351</v>
      </c>
      <c r="B304" s="9" t="s">
        <v>790</v>
      </c>
      <c r="C304" s="247" t="s">
        <v>1799</v>
      </c>
      <c r="D304" s="9">
        <v>4</v>
      </c>
      <c r="E304" s="9">
        <v>14</v>
      </c>
      <c r="F304" s="9">
        <v>15</v>
      </c>
      <c r="G304" s="247" t="s">
        <v>59</v>
      </c>
      <c r="H304" s="247" t="s">
        <v>132</v>
      </c>
      <c r="I304" s="247" t="s">
        <v>1514</v>
      </c>
      <c r="J304" s="608">
        <v>39.5</v>
      </c>
      <c r="K304" s="9">
        <v>1499</v>
      </c>
      <c r="L304" s="9">
        <v>147</v>
      </c>
      <c r="M304" s="7">
        <v>112.6087224678905</v>
      </c>
      <c r="N304" s="7">
        <v>120.48345830480592</v>
      </c>
      <c r="O304" s="7">
        <v>147.25756015031834</v>
      </c>
      <c r="P304" s="391">
        <v>1586.2977366722416</v>
      </c>
      <c r="Q304" s="391">
        <v>1658.9482280460775</v>
      </c>
      <c r="R304" s="7">
        <v>15.806630824877841</v>
      </c>
      <c r="S304" s="7">
        <v>126.05151488134801</v>
      </c>
      <c r="T304" s="594">
        <v>4.5133921409981834</v>
      </c>
      <c r="U304" s="250">
        <v>2.2566960704990917</v>
      </c>
      <c r="V304" s="250">
        <v>4</v>
      </c>
      <c r="W304" s="8">
        <v>115.18524458244097</v>
      </c>
      <c r="X304" s="8">
        <v>1.5358032610992129</v>
      </c>
      <c r="Y304" s="8">
        <v>7.9745972609771618</v>
      </c>
      <c r="Z304" s="8">
        <v>19.75</v>
      </c>
      <c r="AA304" s="8">
        <v>53.700882114972757</v>
      </c>
      <c r="AB304" s="8">
        <v>1.5343109175706502</v>
      </c>
      <c r="AC304" s="8">
        <v>7.5330228442912626</v>
      </c>
      <c r="AD304" s="8">
        <v>9.75</v>
      </c>
      <c r="AE304" s="637"/>
      <c r="AF304" s="637" t="s">
        <v>62</v>
      </c>
      <c r="AG304" s="637" t="s">
        <v>3874</v>
      </c>
      <c r="AH304" s="2"/>
      <c r="AI304" s="1"/>
      <c r="AJ304" s="1"/>
      <c r="AK304" s="1"/>
    </row>
    <row r="305" spans="1:37" ht="16.5" x14ac:dyDescent="0.45">
      <c r="A305" s="9">
        <v>353</v>
      </c>
      <c r="B305" s="9" t="s">
        <v>784</v>
      </c>
      <c r="C305" s="75" t="s">
        <v>1789</v>
      </c>
      <c r="D305" s="9">
        <v>15</v>
      </c>
      <c r="E305" s="9">
        <v>15</v>
      </c>
      <c r="F305" s="9">
        <v>15</v>
      </c>
      <c r="G305" s="74" t="s">
        <v>14</v>
      </c>
      <c r="H305" s="62" t="s">
        <v>52</v>
      </c>
      <c r="I305" s="66" t="s">
        <v>151</v>
      </c>
      <c r="J305" s="608">
        <v>40</v>
      </c>
      <c r="K305" s="9">
        <v>1018</v>
      </c>
      <c r="L305" s="9">
        <v>112</v>
      </c>
      <c r="M305" s="7">
        <v>120.9159015296128</v>
      </c>
      <c r="N305" s="7">
        <v>63.224000799797544</v>
      </c>
      <c r="O305" s="7">
        <v>112.22260141964064</v>
      </c>
      <c r="P305" s="391">
        <v>902.88093567447254</v>
      </c>
      <c r="Q305" s="391">
        <v>819.9043910181324</v>
      </c>
      <c r="R305" s="7">
        <v>6.6600152782956945</v>
      </c>
      <c r="S305" s="7">
        <v>46.489827557836989</v>
      </c>
      <c r="T305" s="594">
        <v>5.7157201596548992</v>
      </c>
      <c r="U305" s="250">
        <v>2.8578600798274496</v>
      </c>
      <c r="V305" s="250">
        <v>3</v>
      </c>
      <c r="W305" s="8">
        <v>103.17393679252281</v>
      </c>
      <c r="X305" s="8">
        <v>1.4739133827503259</v>
      </c>
      <c r="Y305" s="8">
        <v>6.9804385748697246</v>
      </c>
      <c r="Z305" s="8">
        <v>24.333333333333332</v>
      </c>
      <c r="AA305" s="8">
        <v>48.157201596548994</v>
      </c>
      <c r="AB305" s="8">
        <v>1.0701600354788665</v>
      </c>
      <c r="AC305" s="8">
        <v>5.6890689246225463</v>
      </c>
      <c r="AD305" s="8">
        <v>16</v>
      </c>
      <c r="AE305" s="637"/>
      <c r="AF305" s="637" t="s">
        <v>78</v>
      </c>
      <c r="AG305" s="637" t="s">
        <v>3769</v>
      </c>
      <c r="AH305" s="2"/>
      <c r="AI305" s="1"/>
      <c r="AJ305" s="1"/>
      <c r="AK305" s="1"/>
    </row>
    <row r="306" spans="1:37" ht="16.5" x14ac:dyDescent="0.45">
      <c r="A306" s="9">
        <v>354</v>
      </c>
      <c r="B306" s="9" t="s">
        <v>191</v>
      </c>
      <c r="C306" s="75" t="s">
        <v>1789</v>
      </c>
      <c r="D306" s="9">
        <v>0</v>
      </c>
      <c r="E306" s="9">
        <v>14</v>
      </c>
      <c r="F306" s="9">
        <v>15</v>
      </c>
      <c r="G306" s="75" t="s">
        <v>49</v>
      </c>
      <c r="H306" s="75" t="s">
        <v>73</v>
      </c>
      <c r="I306" s="62" t="s">
        <v>52</v>
      </c>
      <c r="J306" s="608">
        <v>24.5</v>
      </c>
      <c r="K306" s="9">
        <v>1500</v>
      </c>
      <c r="L306" s="9">
        <v>117</v>
      </c>
      <c r="M306" s="7">
        <v>144.14580119788141</v>
      </c>
      <c r="N306" s="7">
        <v>92.570698016988075</v>
      </c>
      <c r="O306" s="7">
        <v>117.03581106433492</v>
      </c>
      <c r="P306" s="391">
        <v>1346.0551976918555</v>
      </c>
      <c r="Q306" s="391">
        <v>1234.112197335018</v>
      </c>
      <c r="R306" s="7">
        <v>9.9131083120254058</v>
      </c>
      <c r="S306" s="7">
        <v>112.02661658307154</v>
      </c>
      <c r="T306" s="594">
        <v>7.7460234960608503</v>
      </c>
      <c r="U306" s="250">
        <v>3.8730117480304251</v>
      </c>
      <c r="V306" s="250">
        <v>4</v>
      </c>
      <c r="W306" s="8">
        <v>113.43372493434751</v>
      </c>
      <c r="X306" s="8">
        <v>2.0624313624426818</v>
      </c>
      <c r="Y306" s="8">
        <v>11.300856709814635</v>
      </c>
      <c r="Z306" s="8">
        <v>14.75</v>
      </c>
      <c r="AA306" s="8">
        <v>122.80320201220979</v>
      </c>
      <c r="AB306" s="8">
        <v>1.7543314573172828</v>
      </c>
      <c r="AC306" s="8">
        <v>10.301670681229309</v>
      </c>
      <c r="AD306" s="8">
        <v>18.5</v>
      </c>
      <c r="AE306" s="637"/>
      <c r="AF306" s="637" t="s">
        <v>16</v>
      </c>
      <c r="AG306" s="637" t="s">
        <v>3875</v>
      </c>
      <c r="AH306" s="2"/>
      <c r="AI306" s="1"/>
      <c r="AJ306" s="1"/>
      <c r="AK306" s="1"/>
    </row>
    <row r="307" spans="1:37" ht="16.5" x14ac:dyDescent="0.45">
      <c r="A307" s="9">
        <v>356</v>
      </c>
      <c r="B307" s="9" t="s">
        <v>15</v>
      </c>
      <c r="C307" s="75" t="s">
        <v>1789</v>
      </c>
      <c r="D307" s="9">
        <v>8</v>
      </c>
      <c r="E307" s="9">
        <v>15</v>
      </c>
      <c r="F307" s="9">
        <v>15</v>
      </c>
      <c r="G307" s="75" t="s">
        <v>70</v>
      </c>
      <c r="H307" s="62" t="s">
        <v>52</v>
      </c>
      <c r="I307" s="68" t="s">
        <v>13</v>
      </c>
      <c r="J307" s="608">
        <v>39.5</v>
      </c>
      <c r="K307" s="9">
        <v>1500</v>
      </c>
      <c r="L307" s="9">
        <v>106</v>
      </c>
      <c r="M307" s="7">
        <v>103.94651304728355</v>
      </c>
      <c r="N307" s="7">
        <v>196.08092233919396</v>
      </c>
      <c r="O307" s="7">
        <v>106.30893379835817</v>
      </c>
      <c r="P307" s="391">
        <v>1674.4673582359278</v>
      </c>
      <c r="Q307" s="391">
        <v>1827.7973906301963</v>
      </c>
      <c r="R307" s="7">
        <v>17.377233747116239</v>
      </c>
      <c r="S307" s="7">
        <v>109.11578785716826</v>
      </c>
      <c r="T307" s="594">
        <v>5.8646968106128705</v>
      </c>
      <c r="U307" s="250">
        <v>1.9548989368709568</v>
      </c>
      <c r="V307" s="250">
        <v>3.6666666666666998</v>
      </c>
      <c r="W307" s="8">
        <v>88.834803524954594</v>
      </c>
      <c r="X307" s="8">
        <v>1.2690686217850657</v>
      </c>
      <c r="Y307" s="8">
        <v>6.2792380792642604</v>
      </c>
      <c r="Z307" s="8">
        <v>20.09090909090909</v>
      </c>
      <c r="AA307" s="8">
        <v>38.160878414403868</v>
      </c>
      <c r="AB307" s="8">
        <v>0.95402196036009668</v>
      </c>
      <c r="AC307" s="8">
        <v>4.9950956868928049</v>
      </c>
      <c r="AD307" s="8">
        <v>11.909090909090908</v>
      </c>
      <c r="AE307" s="637"/>
      <c r="AF307" s="637" t="s">
        <v>16</v>
      </c>
      <c r="AG307" s="637" t="s">
        <v>3876</v>
      </c>
      <c r="AH307" s="2"/>
      <c r="AI307" s="1"/>
      <c r="AJ307" s="1"/>
      <c r="AK307" s="1"/>
    </row>
    <row r="308" spans="1:37" ht="16.5" x14ac:dyDescent="0.45">
      <c r="A308" s="9">
        <v>357</v>
      </c>
      <c r="B308" s="9" t="s">
        <v>780</v>
      </c>
      <c r="C308" s="243" t="s">
        <v>1846</v>
      </c>
      <c r="D308" s="9">
        <v>0</v>
      </c>
      <c r="E308" s="9">
        <v>15</v>
      </c>
      <c r="F308" s="9">
        <v>15</v>
      </c>
      <c r="G308" s="77" t="s">
        <v>64</v>
      </c>
      <c r="H308" s="77" t="s">
        <v>169</v>
      </c>
      <c r="I308" s="14" t="s">
        <v>203</v>
      </c>
      <c r="J308" s="608">
        <v>30</v>
      </c>
      <c r="K308" s="9">
        <v>1498</v>
      </c>
      <c r="L308" s="9">
        <v>174</v>
      </c>
      <c r="M308" s="7">
        <v>99.511200000185866</v>
      </c>
      <c r="N308" s="7">
        <v>130.24260000024327</v>
      </c>
      <c r="O308" s="7">
        <v>174.14460000032528</v>
      </c>
      <c r="P308" s="391">
        <v>1720.6400281103458</v>
      </c>
      <c r="Q308" s="391">
        <v>1921.6719056283273</v>
      </c>
      <c r="R308" s="7">
        <v>20.050750520319664</v>
      </c>
      <c r="S308" s="7">
        <v>150.42522675740793</v>
      </c>
      <c r="T308" s="594">
        <v>9.5380609600159474</v>
      </c>
      <c r="U308" s="250">
        <v>4.7690304800079737</v>
      </c>
      <c r="V308" s="250">
        <v>2</v>
      </c>
      <c r="W308" s="8">
        <v>55.333115200101481</v>
      </c>
      <c r="X308" s="8">
        <v>1.5809461485743281</v>
      </c>
      <c r="Y308" s="8">
        <v>7.502224248661677</v>
      </c>
      <c r="Z308" s="8">
        <v>18.5</v>
      </c>
      <c r="AA308" s="8">
        <v>43.690304800079737</v>
      </c>
      <c r="AB308" s="8">
        <v>0.97089566222399415</v>
      </c>
      <c r="AC308" s="8">
        <v>6.4252549191599639</v>
      </c>
      <c r="AD308" s="8">
        <v>23.5</v>
      </c>
      <c r="AE308" s="637"/>
      <c r="AF308" s="637" t="s">
        <v>12</v>
      </c>
      <c r="AG308" s="637" t="s">
        <v>3847</v>
      </c>
      <c r="AH308" s="2"/>
      <c r="AI308" s="1"/>
      <c r="AJ308" s="1"/>
      <c r="AK308" s="1"/>
    </row>
    <row r="309" spans="1:37" ht="16.5" x14ac:dyDescent="0.45">
      <c r="A309" s="9">
        <v>358</v>
      </c>
      <c r="B309" s="9" t="s">
        <v>35</v>
      </c>
      <c r="C309" s="224" t="s">
        <v>1800</v>
      </c>
      <c r="D309" s="9">
        <v>0</v>
      </c>
      <c r="E309" s="9">
        <v>11</v>
      </c>
      <c r="F309" s="9">
        <v>15</v>
      </c>
      <c r="G309" s="224" t="s">
        <v>34</v>
      </c>
      <c r="H309" s="224" t="s">
        <v>58</v>
      </c>
      <c r="I309" s="75" t="s">
        <v>73</v>
      </c>
      <c r="J309" s="608">
        <v>25.5</v>
      </c>
      <c r="K309" s="9">
        <v>1499</v>
      </c>
      <c r="L309" s="9">
        <v>132</v>
      </c>
      <c r="M309" s="7">
        <v>118.05183211961123</v>
      </c>
      <c r="N309" s="7">
        <v>122.09932350656933</v>
      </c>
      <c r="O309" s="7">
        <v>132.21805197396458</v>
      </c>
      <c r="P309" s="391">
        <v>1537.1555908709765</v>
      </c>
      <c r="Q309" s="391">
        <v>1567.5893424637923</v>
      </c>
      <c r="R309" s="7">
        <v>14.363354798665284</v>
      </c>
      <c r="S309" s="7">
        <v>102.13361077578189</v>
      </c>
      <c r="T309" s="594">
        <v>8.3664343242637411</v>
      </c>
      <c r="U309" s="250">
        <v>2.788811441421247</v>
      </c>
      <c r="V309" s="250">
        <v>3.3333333333333002</v>
      </c>
      <c r="W309" s="8">
        <v>65.456300337307738</v>
      </c>
      <c r="X309" s="8">
        <v>1.4545844519401721</v>
      </c>
      <c r="Y309" s="8">
        <v>7.110707227344454</v>
      </c>
      <c r="Z309" s="8">
        <v>14.5</v>
      </c>
      <c r="AA309" s="8">
        <v>77.733690877747307</v>
      </c>
      <c r="AB309" s="8">
        <v>1.4133398341408601</v>
      </c>
      <c r="AC309" s="8">
        <v>7.0713759806398793</v>
      </c>
      <c r="AD309" s="8">
        <v>17.5</v>
      </c>
      <c r="AE309" s="637"/>
      <c r="AF309" s="637" t="s">
        <v>18</v>
      </c>
      <c r="AG309" s="637" t="s">
        <v>3801</v>
      </c>
      <c r="AH309" s="2"/>
      <c r="AI309" s="1"/>
      <c r="AJ309" s="1"/>
      <c r="AK309" s="1"/>
    </row>
    <row r="310" spans="1:37" ht="16.5" x14ac:dyDescent="0.45">
      <c r="A310" s="9">
        <v>359</v>
      </c>
      <c r="B310" s="9" t="s">
        <v>98</v>
      </c>
      <c r="C310" s="74" t="s">
        <v>1792</v>
      </c>
      <c r="D310" s="9">
        <v>0</v>
      </c>
      <c r="E310" s="9">
        <v>15</v>
      </c>
      <c r="F310" s="9">
        <v>15</v>
      </c>
      <c r="G310" s="74" t="s">
        <v>20</v>
      </c>
      <c r="H310" s="74" t="s">
        <v>160</v>
      </c>
      <c r="I310" s="62" t="s">
        <v>52</v>
      </c>
      <c r="J310" s="608">
        <v>22</v>
      </c>
      <c r="K310" s="9">
        <v>1497</v>
      </c>
      <c r="L310" s="9">
        <v>111</v>
      </c>
      <c r="M310" s="7">
        <v>154.13551931124073</v>
      </c>
      <c r="N310" s="7">
        <v>84.586565475680885</v>
      </c>
      <c r="O310" s="7">
        <v>111.52895299756443</v>
      </c>
      <c r="P310" s="391">
        <v>1283.4959354393818</v>
      </c>
      <c r="Q310" s="391">
        <v>1134.7816521437232</v>
      </c>
      <c r="R310" s="7">
        <v>8.6568551249596908</v>
      </c>
      <c r="S310" s="7">
        <v>85.714103466801745</v>
      </c>
      <c r="T310" s="594">
        <v>7.0112852531383885</v>
      </c>
      <c r="U310" s="250">
        <v>2.3370950843794627</v>
      </c>
      <c r="V310" s="250">
        <v>4.3333333333333002</v>
      </c>
      <c r="W310" s="8">
        <v>97.180564050214215</v>
      </c>
      <c r="X310" s="8">
        <v>1.9436112810042843</v>
      </c>
      <c r="Y310" s="8">
        <v>9.9012981307343821</v>
      </c>
      <c r="Z310" s="8">
        <v>12.538461538461538</v>
      </c>
      <c r="AA310" s="8">
        <v>131.24451381799841</v>
      </c>
      <c r="AB310" s="8">
        <v>1.8749216259714059</v>
      </c>
      <c r="AC310" s="8">
        <v>9.8518773423931236</v>
      </c>
      <c r="AD310" s="8">
        <v>17.153846153846153</v>
      </c>
      <c r="AE310" s="637"/>
      <c r="AF310" s="637" t="s">
        <v>78</v>
      </c>
      <c r="AG310" s="637" t="s">
        <v>3828</v>
      </c>
      <c r="AH310" s="2"/>
      <c r="AI310" s="1"/>
      <c r="AJ310" s="1"/>
      <c r="AK310" s="1"/>
    </row>
    <row r="311" spans="1:37" ht="16.5" x14ac:dyDescent="0.45">
      <c r="A311" s="9">
        <v>362</v>
      </c>
      <c r="B311" s="9" t="s">
        <v>769</v>
      </c>
      <c r="C311" s="247" t="s">
        <v>1799</v>
      </c>
      <c r="D311" s="9">
        <v>0</v>
      </c>
      <c r="E311" s="9">
        <v>13</v>
      </c>
      <c r="F311" s="9">
        <v>13</v>
      </c>
      <c r="G311" s="247" t="s">
        <v>240</v>
      </c>
      <c r="H311" s="247" t="s">
        <v>306</v>
      </c>
      <c r="I311" s="66" t="s">
        <v>73</v>
      </c>
      <c r="J311" s="608">
        <v>27.5</v>
      </c>
      <c r="K311" s="9">
        <v>1498</v>
      </c>
      <c r="L311" s="9">
        <v>142</v>
      </c>
      <c r="M311" s="7">
        <v>113.48795046444722</v>
      </c>
      <c r="N311" s="7">
        <v>122.59500821776706</v>
      </c>
      <c r="O311" s="7">
        <v>142.21020953260981</v>
      </c>
      <c r="P311" s="391">
        <v>1576.0459582100598</v>
      </c>
      <c r="Q311" s="391">
        <v>1640.977974432632</v>
      </c>
      <c r="R311" s="7">
        <v>15.507365558805272</v>
      </c>
      <c r="S311" s="7">
        <v>129.42702341037597</v>
      </c>
      <c r="T311" s="594">
        <v>8.9668541226041949</v>
      </c>
      <c r="U311" s="250">
        <v>2.9889513742013984</v>
      </c>
      <c r="V311" s="250">
        <v>3.3333333333333002</v>
      </c>
      <c r="W311" s="8">
        <v>80.668541226041953</v>
      </c>
      <c r="X311" s="8">
        <v>1.7926342494675989</v>
      </c>
      <c r="Y311" s="8">
        <v>8.3461644674317821</v>
      </c>
      <c r="Z311" s="8">
        <v>14.5</v>
      </c>
      <c r="AA311" s="8">
        <v>74.767167801890693</v>
      </c>
      <c r="AB311" s="8">
        <v>1.3594030509434671</v>
      </c>
      <c r="AC311" s="8">
        <v>7.0905637414979292</v>
      </c>
      <c r="AD311" s="8">
        <v>17.5</v>
      </c>
      <c r="AE311" s="637"/>
      <c r="AF311" s="637" t="s">
        <v>62</v>
      </c>
      <c r="AG311" s="637" t="s">
        <v>3877</v>
      </c>
      <c r="AH311" s="2"/>
      <c r="AI311" s="1"/>
      <c r="AJ311" s="1"/>
      <c r="AK311" s="1"/>
    </row>
    <row r="312" spans="1:37" ht="16.5" x14ac:dyDescent="0.45">
      <c r="A312" s="9">
        <v>364</v>
      </c>
      <c r="B312" s="9" t="s">
        <v>765</v>
      </c>
      <c r="C312" s="244" t="s">
        <v>1827</v>
      </c>
      <c r="D312" s="9">
        <v>0</v>
      </c>
      <c r="E312" s="9">
        <v>15</v>
      </c>
      <c r="F312" s="9">
        <v>14</v>
      </c>
      <c r="G312" s="244" t="s">
        <v>121</v>
      </c>
      <c r="H312" s="62" t="s">
        <v>1466</v>
      </c>
      <c r="I312" s="247" t="s">
        <v>108</v>
      </c>
      <c r="J312" s="608">
        <v>38</v>
      </c>
      <c r="K312" s="9">
        <v>1498</v>
      </c>
      <c r="L312" s="9">
        <v>172</v>
      </c>
      <c r="M312" s="7">
        <v>106.71378970652152</v>
      </c>
      <c r="N312" s="7">
        <v>114.50311742232601</v>
      </c>
      <c r="O312" s="7">
        <v>172.14414251927923</v>
      </c>
      <c r="P312" s="391">
        <v>1641.6733033351416</v>
      </c>
      <c r="Q312" s="391">
        <v>1766.2650104638699</v>
      </c>
      <c r="R312" s="7">
        <v>17.671136032522281</v>
      </c>
      <c r="S312" s="7">
        <v>116.37546487622983</v>
      </c>
      <c r="T312" s="594">
        <v>3.4971026791326039</v>
      </c>
      <c r="U312" s="250">
        <v>3.4971026791326039</v>
      </c>
      <c r="V312" s="250">
        <v>3</v>
      </c>
      <c r="W312" s="8">
        <v>42.618377985543397</v>
      </c>
      <c r="X312" s="8">
        <v>1.217667942444097</v>
      </c>
      <c r="Y312" s="8">
        <v>6.5856244138492457</v>
      </c>
      <c r="Z312" s="8">
        <v>12.666666666666666</v>
      </c>
      <c r="AA312" s="8">
        <v>67.589404776869429</v>
      </c>
      <c r="AB312" s="8">
        <v>1.1264900796144905</v>
      </c>
      <c r="AC312" s="8">
        <v>6.5491170647391197</v>
      </c>
      <c r="AD312" s="8">
        <v>21</v>
      </c>
      <c r="AE312" s="637"/>
      <c r="AF312" s="637" t="s">
        <v>111</v>
      </c>
      <c r="AG312" s="637" t="s">
        <v>3878</v>
      </c>
      <c r="AH312" s="2"/>
      <c r="AI312" s="1"/>
      <c r="AJ312" s="1"/>
      <c r="AK312" s="1"/>
    </row>
    <row r="313" spans="1:37" ht="16.5" x14ac:dyDescent="0.45">
      <c r="A313" s="9">
        <v>365</v>
      </c>
      <c r="B313" s="9" t="s">
        <v>762</v>
      </c>
      <c r="C313" s="244" t="s">
        <v>1827</v>
      </c>
      <c r="D313" s="9">
        <v>0</v>
      </c>
      <c r="E313" s="9">
        <v>12</v>
      </c>
      <c r="F313" s="9">
        <v>15</v>
      </c>
      <c r="G313" s="244" t="s">
        <v>206</v>
      </c>
      <c r="H313" s="247" t="s">
        <v>132</v>
      </c>
      <c r="I313" s="78" t="s">
        <v>79</v>
      </c>
      <c r="J313" s="608">
        <v>21</v>
      </c>
      <c r="K313" s="9">
        <v>1499</v>
      </c>
      <c r="L313" s="9">
        <v>157</v>
      </c>
      <c r="M313" s="7">
        <v>111.41263213867964</v>
      </c>
      <c r="N313" s="7">
        <v>115.08557605533942</v>
      </c>
      <c r="O313" s="7">
        <v>157.32443109692676</v>
      </c>
      <c r="P313" s="391">
        <v>1596.4953832582719</v>
      </c>
      <c r="Q313" s="391">
        <v>1678.9100411869963</v>
      </c>
      <c r="R313" s="7">
        <v>16.203631208831624</v>
      </c>
      <c r="S313" s="7">
        <v>123.01518288780531</v>
      </c>
      <c r="T313" s="594">
        <v>11.428222368180414</v>
      </c>
      <c r="U313" s="250">
        <v>3.8094074560601379</v>
      </c>
      <c r="V313" s="250">
        <v>2.6666666666666998</v>
      </c>
      <c r="W313" s="8">
        <v>113.97240898862115</v>
      </c>
      <c r="X313" s="8">
        <v>1.5196321198482821</v>
      </c>
      <c r="Y313" s="8">
        <v>7.5918281095386284</v>
      </c>
      <c r="Z313" s="8">
        <v>29.125</v>
      </c>
      <c r="AA313" s="8">
        <v>87.901853068170126</v>
      </c>
      <c r="AB313" s="8">
        <v>1.3523362010487712</v>
      </c>
      <c r="AC313" s="8">
        <v>7.1233954604782657</v>
      </c>
      <c r="AD313" s="8">
        <v>25.375</v>
      </c>
      <c r="AE313" s="637"/>
      <c r="AF313" s="637" t="s">
        <v>111</v>
      </c>
      <c r="AG313" s="637" t="s">
        <v>3869</v>
      </c>
      <c r="AH313" s="2"/>
      <c r="AI313" s="1"/>
      <c r="AJ313" s="1"/>
      <c r="AK313" s="1"/>
    </row>
    <row r="314" spans="1:37" ht="16.5" x14ac:dyDescent="0.45">
      <c r="A314" s="9">
        <v>366</v>
      </c>
      <c r="B314" s="9" t="s">
        <v>759</v>
      </c>
      <c r="C314" s="244" t="s">
        <v>1805</v>
      </c>
      <c r="D314" s="9">
        <v>15</v>
      </c>
      <c r="E314" s="9">
        <v>15</v>
      </c>
      <c r="F314" s="9">
        <v>15</v>
      </c>
      <c r="G314" s="244" t="s">
        <v>121</v>
      </c>
      <c r="H314" s="247" t="s">
        <v>189</v>
      </c>
      <c r="I314" s="62" t="s">
        <v>1466</v>
      </c>
      <c r="J314" s="608">
        <v>40</v>
      </c>
      <c r="K314" s="9">
        <v>1270</v>
      </c>
      <c r="L314" s="9">
        <v>99</v>
      </c>
      <c r="M314" s="7">
        <v>116.96440147962545</v>
      </c>
      <c r="N314" s="7">
        <v>118.5450014996204</v>
      </c>
      <c r="O314" s="7">
        <v>99.577801259681138</v>
      </c>
      <c r="P314" s="391">
        <v>1239.9370997509943</v>
      </c>
      <c r="Q314" s="391">
        <v>1215.7887050190291</v>
      </c>
      <c r="R314" s="7">
        <v>10.492161810859786</v>
      </c>
      <c r="S314" s="7">
        <v>74.857180349033015</v>
      </c>
      <c r="T314" s="594">
        <v>3.7369669946232356</v>
      </c>
      <c r="U314" s="250">
        <v>3.7369669946232356</v>
      </c>
      <c r="V314" s="250">
        <v>3</v>
      </c>
      <c r="W314" s="8">
        <v>69.424174865580895</v>
      </c>
      <c r="X314" s="8">
        <v>1.2622577248287434</v>
      </c>
      <c r="Y314" s="8">
        <v>7.1345811948451834</v>
      </c>
      <c r="Z314" s="8">
        <v>19.333333333333332</v>
      </c>
      <c r="AA314" s="8">
        <v>46.61611657705393</v>
      </c>
      <c r="AB314" s="8">
        <v>1.3318890450586838</v>
      </c>
      <c r="AC314" s="8">
        <v>7.1221630142888177</v>
      </c>
      <c r="AD314" s="8">
        <v>12.666666666666666</v>
      </c>
      <c r="AE314" s="637"/>
      <c r="AF314" s="637" t="s">
        <v>111</v>
      </c>
      <c r="AG314" s="637" t="s">
        <v>3838</v>
      </c>
      <c r="AH314" s="2"/>
      <c r="AI314" s="1"/>
      <c r="AJ314" s="1"/>
      <c r="AK314" s="1"/>
    </row>
    <row r="315" spans="1:37" ht="16.5" x14ac:dyDescent="0.45">
      <c r="A315" s="9">
        <v>367</v>
      </c>
      <c r="B315" s="9" t="s">
        <v>757</v>
      </c>
      <c r="C315" s="244" t="s">
        <v>1805</v>
      </c>
      <c r="D315" s="9">
        <v>1</v>
      </c>
      <c r="E315" s="9">
        <v>15</v>
      </c>
      <c r="F315" s="9">
        <v>15</v>
      </c>
      <c r="G315" s="244" t="s">
        <v>121</v>
      </c>
      <c r="H315" s="247" t="s">
        <v>189</v>
      </c>
      <c r="I315" s="244" t="s">
        <v>305</v>
      </c>
      <c r="J315" s="608">
        <v>24</v>
      </c>
      <c r="K315" s="9">
        <v>1498</v>
      </c>
      <c r="L315" s="9">
        <v>105</v>
      </c>
      <c r="M315" s="7">
        <v>129.57825857520956</v>
      </c>
      <c r="N315" s="7">
        <v>126.96051597773057</v>
      </c>
      <c r="O315" s="7">
        <v>105.36413954852898</v>
      </c>
      <c r="P315" s="391">
        <v>1442.9870330876515</v>
      </c>
      <c r="Q315" s="391">
        <v>1399.9162620719592</v>
      </c>
      <c r="R315" s="7">
        <v>11.829033926797427</v>
      </c>
      <c r="S315" s="7">
        <v>92.220996797360087</v>
      </c>
      <c r="T315" s="594">
        <v>4.0321312506599041</v>
      </c>
      <c r="U315" s="250">
        <v>4.0321312506599041</v>
      </c>
      <c r="V315" s="250">
        <v>3</v>
      </c>
      <c r="W315" s="8">
        <v>76.803281266497592</v>
      </c>
      <c r="X315" s="8">
        <v>1.3964232957545017</v>
      </c>
      <c r="Y315" s="8">
        <v>7.7961562514790961</v>
      </c>
      <c r="Z315" s="8">
        <v>19.333333333333332</v>
      </c>
      <c r="AA315" s="8">
        <v>51.535520844331728</v>
      </c>
      <c r="AB315" s="8">
        <v>1.4724434526951922</v>
      </c>
      <c r="AC315" s="8">
        <v>7.7823988501603116</v>
      </c>
      <c r="AD315" s="8">
        <v>12.666666666666666</v>
      </c>
      <c r="AE315" s="637"/>
      <c r="AF315" s="637" t="s">
        <v>111</v>
      </c>
      <c r="AG315" s="637" t="s">
        <v>3789</v>
      </c>
      <c r="AH315" s="2"/>
      <c r="AI315" s="1"/>
      <c r="AJ315" s="1"/>
      <c r="AK315" s="1"/>
    </row>
    <row r="316" spans="1:37" ht="16.5" x14ac:dyDescent="0.45">
      <c r="A316" s="9">
        <v>368</v>
      </c>
      <c r="B316" s="9" t="s">
        <v>755</v>
      </c>
      <c r="C316" s="244" t="s">
        <v>1805</v>
      </c>
      <c r="D316" s="9">
        <v>0</v>
      </c>
      <c r="E316" s="9">
        <v>15</v>
      </c>
      <c r="F316" s="9">
        <v>15</v>
      </c>
      <c r="G316" s="244" t="s">
        <v>121</v>
      </c>
      <c r="H316" s="224" t="s">
        <v>82</v>
      </c>
      <c r="I316" s="71" t="s">
        <v>237</v>
      </c>
      <c r="J316" s="608">
        <v>22.5</v>
      </c>
      <c r="K316" s="9">
        <v>1497</v>
      </c>
      <c r="L316" s="9">
        <v>102</v>
      </c>
      <c r="M316" s="7">
        <v>133.69998000062341</v>
      </c>
      <c r="N316" s="7">
        <v>122.92794369725564</v>
      </c>
      <c r="O316" s="7">
        <v>102.01752028483587</v>
      </c>
      <c r="P316" s="391">
        <v>1411.3600328476703</v>
      </c>
      <c r="Q316" s="391">
        <v>1346.2100886675194</v>
      </c>
      <c r="R316" s="7">
        <v>11.166032805129417</v>
      </c>
      <c r="S316" s="7">
        <v>89.465977967734105</v>
      </c>
      <c r="T316" s="594">
        <v>4.1285795320145882</v>
      </c>
      <c r="U316" s="250">
        <v>4.1285795320145882</v>
      </c>
      <c r="V316" s="250">
        <v>3</v>
      </c>
      <c r="W316" s="8">
        <v>79.214488300364692</v>
      </c>
      <c r="X316" s="8">
        <v>1.4402634236429943</v>
      </c>
      <c r="Y316" s="8">
        <v>8.0123334338258001</v>
      </c>
      <c r="Z316" s="8">
        <v>19.333333333333332</v>
      </c>
      <c r="AA316" s="8">
        <v>74.000189080340391</v>
      </c>
      <c r="AB316" s="8">
        <v>1.2333364846723398</v>
      </c>
      <c r="AC316" s="8">
        <v>7.4557990343158167</v>
      </c>
      <c r="AD316" s="8">
        <v>21</v>
      </c>
      <c r="AE316" s="637"/>
      <c r="AF316" s="637" t="s">
        <v>111</v>
      </c>
      <c r="AG316" s="637" t="s">
        <v>3879</v>
      </c>
      <c r="AH316" s="2"/>
      <c r="AI316" s="1"/>
      <c r="AJ316" s="1"/>
      <c r="AK316" s="1"/>
    </row>
    <row r="317" spans="1:37" ht="16.5" x14ac:dyDescent="0.45">
      <c r="A317" s="9">
        <v>369</v>
      </c>
      <c r="B317" s="9" t="s">
        <v>752</v>
      </c>
      <c r="C317" s="54" t="s">
        <v>1837</v>
      </c>
      <c r="D317" s="9">
        <v>0</v>
      </c>
      <c r="E317" s="9">
        <v>10</v>
      </c>
      <c r="F317" s="9">
        <v>14</v>
      </c>
      <c r="G317" s="244" t="s">
        <v>121</v>
      </c>
      <c r="H317" s="244" t="s">
        <v>197</v>
      </c>
      <c r="I317" s="50" t="s">
        <v>281</v>
      </c>
      <c r="J317" s="608">
        <v>23</v>
      </c>
      <c r="K317" s="9">
        <v>1500</v>
      </c>
      <c r="L317" s="9">
        <v>153</v>
      </c>
      <c r="M317" s="7">
        <v>103.78577853422809</v>
      </c>
      <c r="N317" s="7">
        <v>136.4590791838925</v>
      </c>
      <c r="O317" s="7">
        <v>153.11605598568218</v>
      </c>
      <c r="P317" s="391">
        <v>1675.3569250358255</v>
      </c>
      <c r="Q317" s="391">
        <v>1830.0951714791111</v>
      </c>
      <c r="R317" s="7">
        <v>18.371307421054276</v>
      </c>
      <c r="S317" s="7">
        <v>135.63215468927851</v>
      </c>
      <c r="T317" s="594">
        <v>3.4285872177009371</v>
      </c>
      <c r="U317" s="250">
        <v>3.4285872177009371</v>
      </c>
      <c r="V317" s="250">
        <v>3</v>
      </c>
      <c r="W317" s="8">
        <v>106.23877943370728</v>
      </c>
      <c r="X317" s="8">
        <v>1.4165170591160972</v>
      </c>
      <c r="Y317" s="8">
        <v>7.382825379855027</v>
      </c>
      <c r="Z317" s="8">
        <v>26</v>
      </c>
      <c r="AA317" s="8">
        <v>37.428808265514057</v>
      </c>
      <c r="AB317" s="8">
        <v>0.83175129478920129</v>
      </c>
      <c r="AC317" s="8">
        <v>5.5536010331892571</v>
      </c>
      <c r="AD317" s="8">
        <v>16</v>
      </c>
      <c r="AE317" s="637"/>
      <c r="AF317" s="637" t="s">
        <v>111</v>
      </c>
      <c r="AG317" s="637" t="s">
        <v>3804</v>
      </c>
      <c r="AH317" s="2"/>
      <c r="AI317" s="1"/>
      <c r="AJ317" s="1"/>
      <c r="AK317" s="1"/>
    </row>
    <row r="318" spans="1:37" ht="16.5" x14ac:dyDescent="0.45">
      <c r="A318" s="9">
        <v>371</v>
      </c>
      <c r="B318" s="9" t="s">
        <v>746</v>
      </c>
      <c r="C318" s="76" t="s">
        <v>1794</v>
      </c>
      <c r="D318" s="9">
        <v>15</v>
      </c>
      <c r="E318" s="9">
        <v>15</v>
      </c>
      <c r="F318" s="9">
        <v>15</v>
      </c>
      <c r="G318" s="73" t="s">
        <v>138</v>
      </c>
      <c r="H318" s="62" t="s">
        <v>52</v>
      </c>
      <c r="I318" s="68" t="s">
        <v>76</v>
      </c>
      <c r="J318" s="608">
        <v>40</v>
      </c>
      <c r="K318" s="9">
        <v>1156</v>
      </c>
      <c r="L318" s="9">
        <v>113</v>
      </c>
      <c r="M318" s="7">
        <v>117.75470148962293</v>
      </c>
      <c r="N318" s="7">
        <v>85.35240107972669</v>
      </c>
      <c r="O318" s="7">
        <v>113.01290142963811</v>
      </c>
      <c r="P318" s="391">
        <v>1088.6326341592303</v>
      </c>
      <c r="Q318" s="391">
        <v>1037.2090956459588</v>
      </c>
      <c r="R318" s="7">
        <v>8.8863500116775782</v>
      </c>
      <c r="S318" s="7">
        <v>60.529840040789175</v>
      </c>
      <c r="T318" s="594">
        <v>5.5924333580952945</v>
      </c>
      <c r="U318" s="250">
        <v>2.7962166790476473</v>
      </c>
      <c r="V318" s="250">
        <v>3</v>
      </c>
      <c r="W318" s="8">
        <v>100.50272275873138</v>
      </c>
      <c r="X318" s="8">
        <v>1.4357531822675911</v>
      </c>
      <c r="Y318" s="8">
        <v>6.8115525453360197</v>
      </c>
      <c r="Z318" s="8">
        <v>24.333333333333332</v>
      </c>
      <c r="AA318" s="8">
        <v>69.88650037142942</v>
      </c>
      <c r="AB318" s="8">
        <v>1.2706636431168985</v>
      </c>
      <c r="AC318" s="8">
        <v>6.2664037665846353</v>
      </c>
      <c r="AD318" s="8">
        <v>19.333333333333332</v>
      </c>
      <c r="AE318" s="637"/>
      <c r="AF318" s="637" t="s">
        <v>22</v>
      </c>
      <c r="AG318" s="637" t="s">
        <v>3876</v>
      </c>
      <c r="AH318" s="2"/>
      <c r="AI318" s="1"/>
      <c r="AJ318" s="1"/>
      <c r="AK318" s="1"/>
    </row>
    <row r="319" spans="1:37" ht="16.5" x14ac:dyDescent="0.45">
      <c r="A319" s="9">
        <v>372</v>
      </c>
      <c r="B319" s="9" t="s">
        <v>744</v>
      </c>
      <c r="C319" s="76" t="s">
        <v>1794</v>
      </c>
      <c r="D319" s="9">
        <v>1</v>
      </c>
      <c r="E319" s="9">
        <v>15</v>
      </c>
      <c r="F319" s="9">
        <v>14</v>
      </c>
      <c r="G319" s="76" t="s">
        <v>253</v>
      </c>
      <c r="H319" s="62" t="s">
        <v>52</v>
      </c>
      <c r="I319" s="76" t="s">
        <v>252</v>
      </c>
      <c r="J319" s="608">
        <v>28</v>
      </c>
      <c r="K319" s="9">
        <v>1499</v>
      </c>
      <c r="L319" s="9">
        <v>125</v>
      </c>
      <c r="M319" s="7">
        <v>122.29096588786233</v>
      </c>
      <c r="N319" s="7">
        <v>120.17031330021155</v>
      </c>
      <c r="O319" s="7">
        <v>125.11850267139673</v>
      </c>
      <c r="P319" s="391">
        <v>1500.866525221232</v>
      </c>
      <c r="Q319" s="391">
        <v>1501.9405252859162</v>
      </c>
      <c r="R319" s="7">
        <v>13.409826152481385</v>
      </c>
      <c r="S319" s="7">
        <v>119.41929048621667</v>
      </c>
      <c r="T319" s="594">
        <v>4.815478135701305</v>
      </c>
      <c r="U319" s="250">
        <v>4.815478135701305</v>
      </c>
      <c r="V319" s="250">
        <v>3</v>
      </c>
      <c r="W319" s="8">
        <v>104.33586617524367</v>
      </c>
      <c r="X319" s="8">
        <v>1.4905123739320523</v>
      </c>
      <c r="Y319" s="8">
        <v>8.9053570962304427</v>
      </c>
      <c r="Z319" s="8">
        <v>24.333333333333332</v>
      </c>
      <c r="AA319" s="8">
        <v>86.848258053279352</v>
      </c>
      <c r="AB319" s="8">
        <v>1.4474709675546558</v>
      </c>
      <c r="AC319" s="8">
        <v>8.7218009889193073</v>
      </c>
      <c r="AD319" s="8">
        <v>21</v>
      </c>
      <c r="AE319" s="637"/>
      <c r="AF319" s="637" t="s">
        <v>90</v>
      </c>
      <c r="AG319" s="637" t="s">
        <v>3810</v>
      </c>
      <c r="AH319" s="2"/>
      <c r="AI319" s="1"/>
      <c r="AJ319" s="1"/>
      <c r="AK319" s="1"/>
    </row>
    <row r="320" spans="1:37" ht="16.5" x14ac:dyDescent="0.45">
      <c r="A320" s="9">
        <v>373</v>
      </c>
      <c r="B320" s="9" t="s">
        <v>742</v>
      </c>
      <c r="C320" s="243" t="s">
        <v>1841</v>
      </c>
      <c r="D320" s="9">
        <v>0</v>
      </c>
      <c r="E320" s="9">
        <v>10</v>
      </c>
      <c r="F320" s="9">
        <v>14</v>
      </c>
      <c r="G320" s="76" t="s">
        <v>88</v>
      </c>
      <c r="H320" s="76" t="s">
        <v>1489</v>
      </c>
      <c r="I320" s="62" t="s">
        <v>52</v>
      </c>
      <c r="J320" s="608">
        <v>15</v>
      </c>
      <c r="K320" s="9">
        <v>1500</v>
      </c>
      <c r="L320" s="9">
        <v>119</v>
      </c>
      <c r="M320" s="7">
        <v>143.31812835146488</v>
      </c>
      <c r="N320" s="7">
        <v>92.096125799858299</v>
      </c>
      <c r="O320" s="7">
        <v>119.00061198858096</v>
      </c>
      <c r="P320" s="391">
        <v>1351.2253653969099</v>
      </c>
      <c r="Q320" s="391">
        <v>1242.6616507625565</v>
      </c>
      <c r="R320" s="7">
        <v>10.03523289871244</v>
      </c>
      <c r="S320" s="7">
        <v>117.76873128168415</v>
      </c>
      <c r="T320" s="594">
        <v>11.060932610272834</v>
      </c>
      <c r="U320" s="250">
        <v>3.6869775367576114</v>
      </c>
      <c r="V320" s="250">
        <v>3.3333333333333002</v>
      </c>
      <c r="W320" s="8">
        <v>168.68221017121391</v>
      </c>
      <c r="X320" s="8">
        <v>2.5951109257109835</v>
      </c>
      <c r="Y320" s="8">
        <v>11.735525470145724</v>
      </c>
      <c r="Z320" s="8">
        <v>20.5</v>
      </c>
      <c r="AA320" s="8">
        <v>122.10381845698782</v>
      </c>
      <c r="AB320" s="8">
        <v>1.7443402636712546</v>
      </c>
      <c r="AC320" s="8">
        <v>9.0695612149498928</v>
      </c>
      <c r="AD320" s="8">
        <v>22</v>
      </c>
      <c r="AE320" s="637"/>
      <c r="AF320" s="637" t="s">
        <v>90</v>
      </c>
      <c r="AG320" s="637" t="s">
        <v>3880</v>
      </c>
      <c r="AH320" s="2"/>
      <c r="AI320" s="1"/>
      <c r="AJ320" s="1"/>
      <c r="AK320" s="1"/>
    </row>
    <row r="321" spans="1:37" ht="16.5" x14ac:dyDescent="0.45">
      <c r="A321" s="9">
        <v>375</v>
      </c>
      <c r="B321" s="9" t="s">
        <v>739</v>
      </c>
      <c r="C321" s="57" t="s">
        <v>1878</v>
      </c>
      <c r="D321" s="9">
        <v>0</v>
      </c>
      <c r="E321" s="9">
        <v>13</v>
      </c>
      <c r="F321" s="9">
        <v>15</v>
      </c>
      <c r="G321" s="57" t="s">
        <v>56</v>
      </c>
      <c r="H321" s="224" t="s">
        <v>82</v>
      </c>
      <c r="I321" s="62" t="s">
        <v>52</v>
      </c>
      <c r="J321" s="608">
        <v>38</v>
      </c>
      <c r="K321" s="9">
        <v>1500</v>
      </c>
      <c r="L321" s="9">
        <v>132</v>
      </c>
      <c r="M321" s="7">
        <v>107.49272247810197</v>
      </c>
      <c r="N321" s="7">
        <v>147.21829382870487</v>
      </c>
      <c r="O321" s="7">
        <v>132.41857116867635</v>
      </c>
      <c r="P321" s="391">
        <v>1637.5446860571449</v>
      </c>
      <c r="Q321" s="391">
        <v>1755.8207093375531</v>
      </c>
      <c r="R321" s="7">
        <v>16.939073313182909</v>
      </c>
      <c r="S321" s="7">
        <v>108.69208094253207</v>
      </c>
      <c r="T321" s="594">
        <v>5.1922161766459771</v>
      </c>
      <c r="U321" s="250">
        <v>2.5961080883229886</v>
      </c>
      <c r="V321" s="250">
        <v>3</v>
      </c>
      <c r="W321" s="8">
        <v>76.45989117962759</v>
      </c>
      <c r="X321" s="8">
        <v>1.3901798396295926</v>
      </c>
      <c r="Y321" s="8">
        <v>6.4166485930456405</v>
      </c>
      <c r="Z321" s="8">
        <v>19.333333333333332</v>
      </c>
      <c r="AA321" s="8">
        <v>91.831350493996169</v>
      </c>
      <c r="AB321" s="8">
        <v>1.3118764356285166</v>
      </c>
      <c r="AC321" s="8">
        <v>6.2633098310218864</v>
      </c>
      <c r="AD321" s="8">
        <v>24.333333333333332</v>
      </c>
      <c r="AE321" s="637"/>
      <c r="AF321" s="637" t="s">
        <v>4</v>
      </c>
      <c r="AG321" s="637" t="s">
        <v>3827</v>
      </c>
      <c r="AH321" s="2"/>
      <c r="AI321" s="1"/>
      <c r="AJ321" s="1"/>
      <c r="AK321" s="1"/>
    </row>
    <row r="322" spans="1:37" ht="16.5" x14ac:dyDescent="0.45">
      <c r="A322" s="9">
        <v>376</v>
      </c>
      <c r="B322" s="9" t="s">
        <v>297</v>
      </c>
      <c r="C322" s="57" t="s">
        <v>1878</v>
      </c>
      <c r="D322" s="9">
        <v>0</v>
      </c>
      <c r="E322" s="9">
        <v>4</v>
      </c>
      <c r="F322" s="9">
        <v>15</v>
      </c>
      <c r="G322" s="57" t="s">
        <v>51</v>
      </c>
      <c r="H322" s="57" t="s">
        <v>1527</v>
      </c>
      <c r="I322" s="55" t="s">
        <v>82</v>
      </c>
      <c r="J322" s="608">
        <v>15</v>
      </c>
      <c r="K322" s="9">
        <v>1500</v>
      </c>
      <c r="L322" s="9">
        <v>106</v>
      </c>
      <c r="M322" s="7">
        <v>132.97024904811002</v>
      </c>
      <c r="N322" s="7">
        <v>120.03539991891644</v>
      </c>
      <c r="O322" s="7">
        <v>106.06576285938738</v>
      </c>
      <c r="P322" s="391">
        <v>1420.4502597682119</v>
      </c>
      <c r="Q322" s="391">
        <v>1359.5946400029879</v>
      </c>
      <c r="R322" s="7">
        <v>11.360134146051333</v>
      </c>
      <c r="S322" s="7">
        <v>116.16723930807404</v>
      </c>
      <c r="T322" s="594">
        <v>7.223007655451549</v>
      </c>
      <c r="U322" s="250">
        <v>3.6115038277257745</v>
      </c>
      <c r="V322" s="250">
        <v>3.5</v>
      </c>
      <c r="W322" s="8">
        <v>104.71679425752582</v>
      </c>
      <c r="X322" s="8">
        <v>2.0943358851505165</v>
      </c>
      <c r="Y322" s="8">
        <v>10.225868622198673</v>
      </c>
      <c r="Z322" s="8">
        <v>15.285714285714286</v>
      </c>
      <c r="AA322" s="8">
        <v>94.34511483177323</v>
      </c>
      <c r="AB322" s="8">
        <v>1.7153657242140588</v>
      </c>
      <c r="AC322" s="8">
        <v>9.0400104689935699</v>
      </c>
      <c r="AD322" s="8">
        <v>16.714285714285715</v>
      </c>
      <c r="AE322" s="637"/>
      <c r="AF322" s="637" t="s">
        <v>4</v>
      </c>
      <c r="AG322" s="637" t="s">
        <v>3881</v>
      </c>
      <c r="AH322" s="2"/>
      <c r="AI322" s="1"/>
      <c r="AJ322" s="1"/>
      <c r="AK322" s="1"/>
    </row>
    <row r="323" spans="1:37" ht="16.5" x14ac:dyDescent="0.45">
      <c r="A323" s="9">
        <v>377</v>
      </c>
      <c r="B323" s="9" t="s">
        <v>735</v>
      </c>
      <c r="C323" s="54" t="s">
        <v>1806</v>
      </c>
      <c r="D323" s="9">
        <v>0</v>
      </c>
      <c r="E323" s="9">
        <v>7</v>
      </c>
      <c r="F323" s="9">
        <v>14</v>
      </c>
      <c r="G323" s="62" t="s">
        <v>1539</v>
      </c>
      <c r="H323" s="54" t="s">
        <v>87</v>
      </c>
      <c r="I323" s="56" t="s">
        <v>187</v>
      </c>
      <c r="J323" s="608">
        <v>18.5</v>
      </c>
      <c r="K323" s="9">
        <v>1500</v>
      </c>
      <c r="L323" s="9">
        <v>117</v>
      </c>
      <c r="M323" s="7">
        <v>102.8478757915573</v>
      </c>
      <c r="N323" s="7">
        <v>181.56384776610116</v>
      </c>
      <c r="O323" s="7">
        <v>117.2121042540653</v>
      </c>
      <c r="P323" s="391">
        <v>1685.7691863167875</v>
      </c>
      <c r="Q323" s="391">
        <v>1850.4595792838195</v>
      </c>
      <c r="R323" s="7">
        <v>17.978690046074455</v>
      </c>
      <c r="S323" s="7">
        <v>149.18562119288006</v>
      </c>
      <c r="T323" s="594">
        <v>1.6685111926451224</v>
      </c>
      <c r="U323" s="250">
        <v>1.6685111926451224</v>
      </c>
      <c r="V323" s="250">
        <v>5</v>
      </c>
      <c r="W323" s="8">
        <v>81.22134311741469</v>
      </c>
      <c r="X323" s="8">
        <v>1.4767516930439035</v>
      </c>
      <c r="Y323" s="8">
        <v>8.2979138530425853</v>
      </c>
      <c r="Z323" s="8">
        <v>12</v>
      </c>
      <c r="AA323" s="8">
        <v>101.27667889676837</v>
      </c>
      <c r="AB323" s="8">
        <v>1.3503557186235784</v>
      </c>
      <c r="AC323" s="8">
        <v>7.8940216741528255</v>
      </c>
      <c r="AD323" s="8">
        <v>16</v>
      </c>
      <c r="AE323" s="637"/>
      <c r="AF323" s="637" t="s">
        <v>68</v>
      </c>
      <c r="AG323" s="637" t="s">
        <v>3882</v>
      </c>
      <c r="AH323" s="2"/>
      <c r="AI323" s="1"/>
      <c r="AJ323" s="1"/>
      <c r="AK323" s="1"/>
    </row>
    <row r="324" spans="1:37" ht="16.5" x14ac:dyDescent="0.45">
      <c r="A324" s="9">
        <v>378</v>
      </c>
      <c r="B324" s="9" t="s">
        <v>732</v>
      </c>
      <c r="C324" s="247" t="s">
        <v>1799</v>
      </c>
      <c r="D324" s="9">
        <v>0</v>
      </c>
      <c r="E324" s="9">
        <v>7</v>
      </c>
      <c r="F324" s="9">
        <v>14</v>
      </c>
      <c r="G324" s="62" t="s">
        <v>1539</v>
      </c>
      <c r="H324" s="247" t="s">
        <v>132</v>
      </c>
      <c r="I324" s="56" t="s">
        <v>187</v>
      </c>
      <c r="J324" s="608">
        <v>18.5</v>
      </c>
      <c r="K324" s="9">
        <v>1500</v>
      </c>
      <c r="L324" s="9">
        <v>117</v>
      </c>
      <c r="M324" s="7">
        <v>102.8478757915573</v>
      </c>
      <c r="N324" s="7">
        <v>181.56384776610116</v>
      </c>
      <c r="O324" s="7">
        <v>117.2121042540653</v>
      </c>
      <c r="P324" s="391">
        <v>1685.7691863167875</v>
      </c>
      <c r="Q324" s="391">
        <v>1850.4595792838195</v>
      </c>
      <c r="R324" s="7">
        <v>17.978690046074455</v>
      </c>
      <c r="S324" s="7">
        <v>146.43127721842427</v>
      </c>
      <c r="T324" s="594">
        <v>1.6685111926451224</v>
      </c>
      <c r="U324" s="250">
        <v>1.6685111926451224</v>
      </c>
      <c r="V324" s="250">
        <v>5</v>
      </c>
      <c r="W324" s="8">
        <v>105.28774605263911</v>
      </c>
      <c r="X324" s="8">
        <v>1.4038366140351881</v>
      </c>
      <c r="Y324" s="8">
        <v>8.1447133713947473</v>
      </c>
      <c r="Z324" s="8">
        <v>16</v>
      </c>
      <c r="AA324" s="8">
        <v>101.27667889676837</v>
      </c>
      <c r="AB324" s="8">
        <v>1.3503557186235784</v>
      </c>
      <c r="AC324" s="8">
        <v>7.8940216741528255</v>
      </c>
      <c r="AD324" s="8">
        <v>16</v>
      </c>
      <c r="AE324" s="637"/>
      <c r="AF324" s="637" t="s">
        <v>68</v>
      </c>
      <c r="AG324" s="637" t="s">
        <v>3802</v>
      </c>
      <c r="AH324" s="2"/>
      <c r="AI324" s="1"/>
      <c r="AJ324" s="1"/>
      <c r="AK324" s="1"/>
    </row>
    <row r="325" spans="1:37" ht="16.5" x14ac:dyDescent="0.45">
      <c r="A325" s="9">
        <v>379</v>
      </c>
      <c r="B325" s="9" t="s">
        <v>729</v>
      </c>
      <c r="C325" s="57" t="s">
        <v>1787</v>
      </c>
      <c r="D325" s="9">
        <v>0</v>
      </c>
      <c r="E325" s="9">
        <v>8</v>
      </c>
      <c r="F325" s="9">
        <v>15</v>
      </c>
      <c r="G325" s="62" t="s">
        <v>1539</v>
      </c>
      <c r="H325" s="57" t="s">
        <v>180</v>
      </c>
      <c r="I325" s="56" t="s">
        <v>187</v>
      </c>
      <c r="J325" s="608">
        <v>24</v>
      </c>
      <c r="K325" s="9">
        <v>1500</v>
      </c>
      <c r="L325" s="9">
        <v>134</v>
      </c>
      <c r="M325" s="7">
        <v>93.584297859873558</v>
      </c>
      <c r="N325" s="7">
        <v>191.74964526533535</v>
      </c>
      <c r="O325" s="7">
        <v>134.15930812079776</v>
      </c>
      <c r="P325" s="391">
        <v>1796.2725928531704</v>
      </c>
      <c r="Q325" s="391">
        <v>2073.7934467958585</v>
      </c>
      <c r="R325" s="7">
        <v>21.560276999146271</v>
      </c>
      <c r="S325" s="7">
        <v>157.39495128580987</v>
      </c>
      <c r="T325" s="594">
        <v>1.6082979360891783</v>
      </c>
      <c r="U325" s="250">
        <v>1.6082979360891783</v>
      </c>
      <c r="V325" s="250">
        <v>5</v>
      </c>
      <c r="W325" s="8">
        <v>81.295327563771522</v>
      </c>
      <c r="X325" s="8">
        <v>1.2506973471349465</v>
      </c>
      <c r="Y325" s="8">
        <v>7.3002286237807743</v>
      </c>
      <c r="Z325" s="8">
        <v>14</v>
      </c>
      <c r="AA325" s="8">
        <v>92.244690413376716</v>
      </c>
      <c r="AB325" s="8">
        <v>1.2299292055116895</v>
      </c>
      <c r="AC325" s="8">
        <v>7.2730724659196495</v>
      </c>
      <c r="AD325" s="8">
        <v>16</v>
      </c>
      <c r="AE325" s="637"/>
      <c r="AF325" s="637" t="s">
        <v>68</v>
      </c>
      <c r="AG325" s="637" t="s">
        <v>3883</v>
      </c>
      <c r="AH325" s="2"/>
      <c r="AI325" s="1"/>
      <c r="AJ325" s="1"/>
      <c r="AK325" s="1"/>
    </row>
    <row r="326" spans="1:37" ht="16.5" x14ac:dyDescent="0.45">
      <c r="A326" s="9">
        <v>380</v>
      </c>
      <c r="B326" s="9" t="s">
        <v>176</v>
      </c>
      <c r="C326" s="224" t="s">
        <v>1879</v>
      </c>
      <c r="D326" s="9">
        <v>0</v>
      </c>
      <c r="E326" s="9">
        <v>14</v>
      </c>
      <c r="F326" s="9">
        <v>14</v>
      </c>
      <c r="G326" s="76" t="s">
        <v>253</v>
      </c>
      <c r="H326" s="76" t="s">
        <v>175</v>
      </c>
      <c r="I326" s="224" t="s">
        <v>82</v>
      </c>
      <c r="J326" s="608">
        <v>16</v>
      </c>
      <c r="K326" s="9">
        <v>1499</v>
      </c>
      <c r="L326" s="9">
        <v>109</v>
      </c>
      <c r="M326" s="7">
        <v>121.83279077128344</v>
      </c>
      <c r="N326" s="7">
        <v>138.93212982690216</v>
      </c>
      <c r="O326" s="7">
        <v>109.00828647956939</v>
      </c>
      <c r="P326" s="391">
        <v>1504.3570742231982</v>
      </c>
      <c r="Q326" s="391">
        <v>1508.3962434531882</v>
      </c>
      <c r="R326" s="7">
        <v>13.296316571061963</v>
      </c>
      <c r="S326" s="7">
        <v>127.61690418341696</v>
      </c>
      <c r="T326" s="594">
        <v>4.8011830720640436</v>
      </c>
      <c r="U326" s="250">
        <v>4.8011830720640436</v>
      </c>
      <c r="V326" s="250">
        <v>3</v>
      </c>
      <c r="W326" s="8">
        <v>105.5325344817612</v>
      </c>
      <c r="X326" s="8">
        <v>1.7588755746960201</v>
      </c>
      <c r="Y326" s="8">
        <v>9.5979140915734327</v>
      </c>
      <c r="Z326" s="8">
        <v>21</v>
      </c>
      <c r="AA326" s="8">
        <v>86.526619121440973</v>
      </c>
      <c r="AB326" s="8">
        <v>1.5732112567534722</v>
      </c>
      <c r="AC326" s="8">
        <v>9.0283607987559549</v>
      </c>
      <c r="AD326" s="8">
        <v>19.333333333333332</v>
      </c>
      <c r="AE326" s="637"/>
      <c r="AF326" s="637" t="s">
        <v>90</v>
      </c>
      <c r="AG326" s="637" t="s">
        <v>3884</v>
      </c>
      <c r="AH326" s="2"/>
      <c r="AI326" s="1"/>
      <c r="AJ326" s="1"/>
      <c r="AK326" s="1"/>
    </row>
    <row r="327" spans="1:37" ht="16.5" x14ac:dyDescent="0.45">
      <c r="A327" s="9">
        <v>381</v>
      </c>
      <c r="B327" s="9" t="s">
        <v>304</v>
      </c>
      <c r="C327" s="224" t="s">
        <v>1879</v>
      </c>
      <c r="D327" s="9">
        <v>0</v>
      </c>
      <c r="E327" s="9">
        <v>15</v>
      </c>
      <c r="F327" s="9">
        <v>15</v>
      </c>
      <c r="G327" s="76" t="s">
        <v>253</v>
      </c>
      <c r="H327" s="224" t="s">
        <v>82</v>
      </c>
      <c r="I327" s="77" t="s">
        <v>9</v>
      </c>
      <c r="J327" s="608">
        <v>14.5</v>
      </c>
      <c r="K327" s="9">
        <v>1496</v>
      </c>
      <c r="L327" s="9">
        <v>104</v>
      </c>
      <c r="M327" s="7">
        <v>136.33207402173932</v>
      </c>
      <c r="N327" s="7">
        <v>115.47530150348814</v>
      </c>
      <c r="O327" s="7">
        <v>104.28386259125581</v>
      </c>
      <c r="P327" s="391">
        <v>1391.6696950895071</v>
      </c>
      <c r="Q327" s="391">
        <v>1313.4217006769836</v>
      </c>
      <c r="R327" s="7">
        <v>10.766201044681052</v>
      </c>
      <c r="S327" s="7">
        <v>107.48774405959315</v>
      </c>
      <c r="T327" s="594">
        <v>5.2535607094782666</v>
      </c>
      <c r="U327" s="250">
        <v>5.2535607094782666</v>
      </c>
      <c r="V327" s="250">
        <v>3</v>
      </c>
      <c r="W327" s="8">
        <v>96.705115963261008</v>
      </c>
      <c r="X327" s="8">
        <v>1.7582748356956548</v>
      </c>
      <c r="Y327" s="8">
        <v>9.9838135674325468</v>
      </c>
      <c r="Z327" s="8">
        <v>19.333333333333332</v>
      </c>
      <c r="AA327" s="8">
        <v>133.92377217119585</v>
      </c>
      <c r="AB327" s="8">
        <v>1.674047152139948</v>
      </c>
      <c r="AC327" s="8">
        <v>9.9042912442391415</v>
      </c>
      <c r="AD327" s="8">
        <v>27.666666666666668</v>
      </c>
      <c r="AE327" s="637"/>
      <c r="AF327" s="637" t="s">
        <v>90</v>
      </c>
      <c r="AG327" s="637" t="s">
        <v>3885</v>
      </c>
      <c r="AH327" s="2"/>
      <c r="AI327" s="1"/>
      <c r="AJ327" s="1"/>
      <c r="AK327" s="1"/>
    </row>
    <row r="328" spans="1:37" ht="16.5" x14ac:dyDescent="0.45">
      <c r="A328" s="9">
        <v>382</v>
      </c>
      <c r="B328" s="9" t="s">
        <v>233</v>
      </c>
      <c r="C328" s="244" t="s">
        <v>1805</v>
      </c>
      <c r="D328" s="9">
        <v>0</v>
      </c>
      <c r="E328" s="9">
        <v>15</v>
      </c>
      <c r="F328" s="9">
        <v>13</v>
      </c>
      <c r="G328" s="244" t="s">
        <v>206</v>
      </c>
      <c r="H328" s="244" t="s">
        <v>197</v>
      </c>
      <c r="I328" s="72" t="s">
        <v>132</v>
      </c>
      <c r="J328" s="608">
        <v>13.5</v>
      </c>
      <c r="K328" s="9">
        <v>1497</v>
      </c>
      <c r="L328" s="9">
        <v>107</v>
      </c>
      <c r="M328" s="7">
        <v>132.53107198832393</v>
      </c>
      <c r="N328" s="7">
        <v>119.27796478949155</v>
      </c>
      <c r="O328" s="7">
        <v>107.00656923501711</v>
      </c>
      <c r="P328" s="391">
        <v>1419.6858297201193</v>
      </c>
      <c r="Q328" s="391">
        <v>1360.5158720961324</v>
      </c>
      <c r="R328" s="7">
        <v>11.402656564293171</v>
      </c>
      <c r="S328" s="7">
        <v>102.2059836732912</v>
      </c>
      <c r="T328" s="594">
        <v>13.40490833810712</v>
      </c>
      <c r="U328" s="250">
        <v>4.46830277936904</v>
      </c>
      <c r="V328" s="250">
        <v>2.6666666666666998</v>
      </c>
      <c r="W328" s="8">
        <v>135.38650699616048</v>
      </c>
      <c r="X328" s="8">
        <v>1.805153426615473</v>
      </c>
      <c r="Y328" s="8">
        <v>8.9633484177138119</v>
      </c>
      <c r="Z328" s="8">
        <v>29.125</v>
      </c>
      <c r="AA328" s="8">
        <v>112.98875583013373</v>
      </c>
      <c r="AB328" s="8">
        <v>1.5065167444017831</v>
      </c>
      <c r="AC328" s="8">
        <v>8.1943269184510896</v>
      </c>
      <c r="AD328" s="8">
        <v>29.125</v>
      </c>
      <c r="AE328" s="637"/>
      <c r="AF328" s="637" t="s">
        <v>111</v>
      </c>
      <c r="AG328" s="637" t="s">
        <v>3799</v>
      </c>
      <c r="AH328" s="2"/>
      <c r="AI328" s="1"/>
      <c r="AJ328" s="1"/>
      <c r="AK328" s="1"/>
    </row>
    <row r="329" spans="1:37" ht="16.5" x14ac:dyDescent="0.45">
      <c r="A329" s="9">
        <v>383</v>
      </c>
      <c r="B329" s="9" t="s">
        <v>230</v>
      </c>
      <c r="C329" s="78" t="s">
        <v>1793</v>
      </c>
      <c r="D329" s="9">
        <v>0</v>
      </c>
      <c r="E329" s="9">
        <v>15</v>
      </c>
      <c r="F329" s="9">
        <v>13</v>
      </c>
      <c r="G329" s="78" t="s">
        <v>144</v>
      </c>
      <c r="H329" s="78" t="s">
        <v>79</v>
      </c>
      <c r="I329" s="70" t="s">
        <v>9</v>
      </c>
      <c r="J329" s="608">
        <v>13.5</v>
      </c>
      <c r="K329" s="9">
        <v>1497</v>
      </c>
      <c r="L329" s="9">
        <v>107</v>
      </c>
      <c r="M329" s="7">
        <v>132.53107198832393</v>
      </c>
      <c r="N329" s="7">
        <v>119.27796478949155</v>
      </c>
      <c r="O329" s="7">
        <v>107.00656923501711</v>
      </c>
      <c r="P329" s="391">
        <v>1419.6858297201193</v>
      </c>
      <c r="Q329" s="391">
        <v>1360.5158720961324</v>
      </c>
      <c r="R329" s="7">
        <v>11.402656564293171</v>
      </c>
      <c r="S329" s="7">
        <v>114.19239726024098</v>
      </c>
      <c r="T329" s="594">
        <v>4.10122708452678</v>
      </c>
      <c r="U329" s="250">
        <v>2.05061354226339</v>
      </c>
      <c r="V329" s="250">
        <v>4.5</v>
      </c>
      <c r="W329" s="8">
        <v>125.0490833810712</v>
      </c>
      <c r="X329" s="8">
        <v>1.92383205201648</v>
      </c>
      <c r="Y329" s="8">
        <v>10.014543244056702</v>
      </c>
      <c r="Z329" s="8">
        <v>15.444444444444445</v>
      </c>
      <c r="AA329" s="8">
        <v>130.21779518861584</v>
      </c>
      <c r="AB329" s="8">
        <v>1.6277224398576979</v>
      </c>
      <c r="AC329" s="8">
        <v>8.8760847541993186</v>
      </c>
      <c r="AD329" s="8">
        <v>18.777777777777779</v>
      </c>
      <c r="AE329" s="637"/>
      <c r="AF329" s="637" t="s">
        <v>3</v>
      </c>
      <c r="AG329" s="637" t="s">
        <v>3886</v>
      </c>
      <c r="AH329" s="2"/>
      <c r="AI329" s="1"/>
      <c r="AJ329" s="1"/>
      <c r="AK329" s="1"/>
    </row>
    <row r="330" spans="1:37" ht="16.5" x14ac:dyDescent="0.45">
      <c r="A330" s="9">
        <v>384</v>
      </c>
      <c r="B330" s="9" t="s">
        <v>722</v>
      </c>
      <c r="C330" s="243" t="s">
        <v>1841</v>
      </c>
      <c r="D330" s="9">
        <v>0</v>
      </c>
      <c r="E330" s="9">
        <v>15</v>
      </c>
      <c r="F330" s="9">
        <v>12</v>
      </c>
      <c r="G330" s="76" t="s">
        <v>88</v>
      </c>
      <c r="H330" s="76" t="s">
        <v>175</v>
      </c>
      <c r="I330" s="14" t="s">
        <v>203</v>
      </c>
      <c r="J330" s="608">
        <v>14.5</v>
      </c>
      <c r="K330" s="9">
        <v>1499</v>
      </c>
      <c r="L330" s="9">
        <v>114</v>
      </c>
      <c r="M330" s="7">
        <v>144.47130232154464</v>
      </c>
      <c r="N330" s="7">
        <v>94.109827216499156</v>
      </c>
      <c r="O330" s="7">
        <v>114.45789796601248</v>
      </c>
      <c r="P330" s="391">
        <v>1342.8934422079453</v>
      </c>
      <c r="Q330" s="391">
        <v>1229.5246173864521</v>
      </c>
      <c r="R330" s="7">
        <v>9.8057069188155435</v>
      </c>
      <c r="S330" s="7">
        <v>98.989999590835836</v>
      </c>
      <c r="T330" s="594">
        <v>11.141885422972434</v>
      </c>
      <c r="U330" s="250">
        <v>3.7139618076574781</v>
      </c>
      <c r="V330" s="250">
        <v>3.3333333333333002</v>
      </c>
      <c r="W330" s="8">
        <v>124.95637739188531</v>
      </c>
      <c r="X330" s="8">
        <v>2.082606289864755</v>
      </c>
      <c r="Y330" s="8">
        <v>10.095141575248416</v>
      </c>
      <c r="Z330" s="8">
        <v>19</v>
      </c>
      <c r="AA330" s="8">
        <v>62.978188695942656</v>
      </c>
      <c r="AB330" s="8">
        <v>1.3995153043542812</v>
      </c>
      <c r="AC330" s="8">
        <v>7.8011498689185244</v>
      </c>
      <c r="AD330" s="8">
        <v>14.5</v>
      </c>
      <c r="AE330" s="637"/>
      <c r="AF330" s="637" t="s">
        <v>90</v>
      </c>
      <c r="AG330" s="637" t="s">
        <v>3811</v>
      </c>
      <c r="AH330" s="2"/>
      <c r="AI330" s="1"/>
      <c r="AJ330" s="1"/>
      <c r="AK330" s="1"/>
    </row>
    <row r="331" spans="1:37" ht="16.5" x14ac:dyDescent="0.45">
      <c r="A331" s="9">
        <v>385</v>
      </c>
      <c r="B331" s="9" t="s">
        <v>719</v>
      </c>
      <c r="C331" s="57" t="s">
        <v>1878</v>
      </c>
      <c r="D331" s="9">
        <v>0</v>
      </c>
      <c r="E331" s="9">
        <v>10</v>
      </c>
      <c r="F331" s="9">
        <v>13</v>
      </c>
      <c r="G331" s="224" t="s">
        <v>101</v>
      </c>
      <c r="H331" s="57" t="s">
        <v>1513</v>
      </c>
      <c r="I331" s="224" t="s">
        <v>82</v>
      </c>
      <c r="J331" s="608">
        <v>17.5</v>
      </c>
      <c r="K331" s="9">
        <v>1500</v>
      </c>
      <c r="L331" s="9">
        <v>133</v>
      </c>
      <c r="M331" s="7">
        <v>117.35442676484215</v>
      </c>
      <c r="N331" s="7">
        <v>122.9427328012632</v>
      </c>
      <c r="O331" s="7">
        <v>133.00168366682109</v>
      </c>
      <c r="P331" s="391">
        <v>1544.2098502729102</v>
      </c>
      <c r="Q331" s="391">
        <v>1579.9661828783012</v>
      </c>
      <c r="R331" s="7">
        <v>14.561190864807752</v>
      </c>
      <c r="S331" s="7">
        <v>123.74145494702952</v>
      </c>
      <c r="T331" s="594">
        <v>15.645832460252301</v>
      </c>
      <c r="U331" s="250">
        <v>3.9114581150630752</v>
      </c>
      <c r="V331" s="250">
        <v>3</v>
      </c>
      <c r="W331" s="8">
        <v>69.652339657432663</v>
      </c>
      <c r="X331" s="8">
        <v>1.7413084914358166</v>
      </c>
      <c r="Y331" s="8">
        <v>8.4980312459260698</v>
      </c>
      <c r="Z331" s="8">
        <v>14.333333333333334</v>
      </c>
      <c r="AA331" s="8">
        <v>83.382807588919192</v>
      </c>
      <c r="AB331" s="8">
        <v>1.516051047071258</v>
      </c>
      <c r="AC331" s="8">
        <v>8.0220451568142543</v>
      </c>
      <c r="AD331" s="8">
        <v>19.333333333333332</v>
      </c>
      <c r="AE331" s="637"/>
      <c r="AF331" s="637" t="s">
        <v>18</v>
      </c>
      <c r="AG331" s="637" t="s">
        <v>3881</v>
      </c>
      <c r="AH331" s="2"/>
      <c r="AI331" s="1"/>
      <c r="AJ331" s="1"/>
      <c r="AK331" s="1"/>
    </row>
    <row r="332" spans="1:37" ht="16.5" x14ac:dyDescent="0.45">
      <c r="A332" s="9">
        <v>386</v>
      </c>
      <c r="B332" s="9" t="s">
        <v>713</v>
      </c>
      <c r="C332" s="224" t="s">
        <v>1800</v>
      </c>
      <c r="D332" s="9">
        <v>1</v>
      </c>
      <c r="E332" s="9">
        <v>15</v>
      </c>
      <c r="F332" s="9">
        <v>15</v>
      </c>
      <c r="G332" s="61" t="s">
        <v>171</v>
      </c>
      <c r="H332" s="224" t="s">
        <v>1512</v>
      </c>
      <c r="I332" s="246" t="s">
        <v>1469</v>
      </c>
      <c r="J332" s="608">
        <v>21</v>
      </c>
      <c r="K332" s="9">
        <v>1497</v>
      </c>
      <c r="L332" s="9">
        <v>93</v>
      </c>
      <c r="M332" s="7">
        <v>254.04528756896732</v>
      </c>
      <c r="N332" s="7">
        <v>37.341596486040984</v>
      </c>
      <c r="O332" s="7">
        <v>93.047912555380805</v>
      </c>
      <c r="P332" s="391">
        <v>920.18208351737064</v>
      </c>
      <c r="Q332" s="391">
        <v>623.28126146514228</v>
      </c>
      <c r="R332" s="7">
        <v>3.3477578504185077</v>
      </c>
      <c r="S332" s="7">
        <v>59.117617046886529</v>
      </c>
      <c r="T332" s="594">
        <v>10.907766215189726</v>
      </c>
      <c r="U332" s="250">
        <v>5.4538831075948631</v>
      </c>
      <c r="V332" s="250">
        <v>3.5</v>
      </c>
      <c r="W332" s="8">
        <v>139.70872701265617</v>
      </c>
      <c r="X332" s="8">
        <v>3.9916779146473189</v>
      </c>
      <c r="Y332" s="8">
        <v>17.658868917145892</v>
      </c>
      <c r="Z332" s="8">
        <v>11</v>
      </c>
      <c r="AA332" s="8">
        <v>248.69415537974314</v>
      </c>
      <c r="AB332" s="8">
        <v>3.108676942246789</v>
      </c>
      <c r="AC332" s="8">
        <v>15.649583142954372</v>
      </c>
      <c r="AD332" s="8">
        <v>23.857142857142858</v>
      </c>
      <c r="AE332" s="637"/>
      <c r="AF332" s="637" t="s">
        <v>32</v>
      </c>
      <c r="AG332" s="637" t="s">
        <v>3832</v>
      </c>
      <c r="AH332" s="2"/>
      <c r="AI332" s="1"/>
      <c r="AJ332" s="1"/>
      <c r="AK332" s="1"/>
    </row>
    <row r="333" spans="1:37" ht="16.5" x14ac:dyDescent="0.45">
      <c r="A333" s="9">
        <v>386</v>
      </c>
      <c r="B333" s="9" t="s">
        <v>710</v>
      </c>
      <c r="C333" s="224" t="s">
        <v>1800</v>
      </c>
      <c r="D333" s="9">
        <v>0</v>
      </c>
      <c r="E333" s="9">
        <v>14</v>
      </c>
      <c r="F333" s="9">
        <v>14</v>
      </c>
      <c r="G333" s="246" t="s">
        <v>74</v>
      </c>
      <c r="H333" s="224" t="s">
        <v>1512</v>
      </c>
      <c r="I333" s="49" t="s">
        <v>182</v>
      </c>
      <c r="J333" s="608">
        <v>19.5</v>
      </c>
      <c r="K333" s="9">
        <v>1497</v>
      </c>
      <c r="L333" s="9">
        <v>89</v>
      </c>
      <c r="M333" s="7">
        <v>135.67421928105685</v>
      </c>
      <c r="N333" s="7">
        <v>136.85399510089212</v>
      </c>
      <c r="O333" s="7">
        <v>89.073074397563417</v>
      </c>
      <c r="P333" s="391">
        <v>1398.5162031005214</v>
      </c>
      <c r="Q333" s="391">
        <v>1323.738104572242</v>
      </c>
      <c r="R333" s="7">
        <v>10.713781731398553</v>
      </c>
      <c r="S333" s="7">
        <v>93.763026407809789</v>
      </c>
      <c r="T333" s="594">
        <v>5.409412126634348</v>
      </c>
      <c r="U333" s="250">
        <v>1.8031373755447826</v>
      </c>
      <c r="V333" s="250">
        <v>3.6666666666666998</v>
      </c>
      <c r="W333" s="8">
        <v>75.07812372745704</v>
      </c>
      <c r="X333" s="8">
        <v>2.1450892493559155</v>
      </c>
      <c r="Y333" s="8">
        <v>8.7516274606399111</v>
      </c>
      <c r="Z333" s="8">
        <v>10.545454545454545</v>
      </c>
      <c r="AA333" s="8">
        <v>80.369418279418255</v>
      </c>
      <c r="AB333" s="8">
        <v>1.4612621505348773</v>
      </c>
      <c r="AC333" s="8">
        <v>6.7135299320368746</v>
      </c>
      <c r="AD333" s="8">
        <v>16</v>
      </c>
      <c r="AE333" s="637"/>
      <c r="AF333" s="637" t="s">
        <v>8</v>
      </c>
      <c r="AG333" s="637" t="s">
        <v>3832</v>
      </c>
      <c r="AH333" s="2"/>
      <c r="AI333" s="1"/>
      <c r="AJ333" s="1"/>
      <c r="AK333" s="1"/>
    </row>
    <row r="334" spans="1:37" ht="16.5" x14ac:dyDescent="0.45">
      <c r="A334" s="9">
        <v>386</v>
      </c>
      <c r="B334" s="9" t="s">
        <v>716</v>
      </c>
      <c r="C334" s="224" t="s">
        <v>1800</v>
      </c>
      <c r="D334" s="9">
        <v>0</v>
      </c>
      <c r="E334" s="9">
        <v>15</v>
      </c>
      <c r="F334" s="9">
        <v>15</v>
      </c>
      <c r="G334" s="56" t="s">
        <v>45</v>
      </c>
      <c r="H334" s="224" t="s">
        <v>1512</v>
      </c>
      <c r="I334" s="54" t="s">
        <v>40</v>
      </c>
      <c r="J334" s="608">
        <v>25.5</v>
      </c>
      <c r="K334" s="9">
        <v>1500</v>
      </c>
      <c r="L334" s="9">
        <v>102</v>
      </c>
      <c r="M334" s="7">
        <v>97.13979328699439</v>
      </c>
      <c r="N334" s="7">
        <v>232.73075475009071</v>
      </c>
      <c r="O334" s="7">
        <v>102.53644846960519</v>
      </c>
      <c r="P334" s="391">
        <v>1751.5376717284194</v>
      </c>
      <c r="Q334" s="391">
        <v>1982.1864772068598</v>
      </c>
      <c r="R334" s="7">
        <v>19.256870888502917</v>
      </c>
      <c r="S334" s="7">
        <v>147.56833109514631</v>
      </c>
      <c r="T334" s="594">
        <v>6.051269250923708</v>
      </c>
      <c r="U334" s="250">
        <v>3.025634625461854</v>
      </c>
      <c r="V334" s="250">
        <v>3.5</v>
      </c>
      <c r="W334" s="8">
        <v>54.038327134698939</v>
      </c>
      <c r="X334" s="8">
        <v>1.5439522038485411</v>
      </c>
      <c r="Y334" s="8">
        <v>7.6631521263015889</v>
      </c>
      <c r="Z334" s="8">
        <v>11</v>
      </c>
      <c r="AA334" s="8">
        <v>51.512692509237084</v>
      </c>
      <c r="AB334" s="8">
        <v>1.1447265002052684</v>
      </c>
      <c r="AC334" s="8">
        <v>6.5247006583116125</v>
      </c>
      <c r="AD334" s="8">
        <v>13.857142857142858</v>
      </c>
      <c r="AE334" s="637"/>
      <c r="AF334" s="637" t="s">
        <v>47</v>
      </c>
      <c r="AG334" s="637" t="s">
        <v>3887</v>
      </c>
      <c r="AH334" s="2"/>
      <c r="AI334" s="1"/>
      <c r="AJ334" s="1"/>
      <c r="AK334" s="1"/>
    </row>
    <row r="335" spans="1:37" ht="16.5" x14ac:dyDescent="0.45">
      <c r="A335" s="9">
        <v>386</v>
      </c>
      <c r="B335" s="9" t="s">
        <v>708</v>
      </c>
      <c r="C335" s="224" t="s">
        <v>1800</v>
      </c>
      <c r="D335" s="9">
        <v>0</v>
      </c>
      <c r="E335" s="9">
        <v>15</v>
      </c>
      <c r="F335" s="9">
        <v>12</v>
      </c>
      <c r="G335" s="246" t="s">
        <v>74</v>
      </c>
      <c r="H335" s="224" t="s">
        <v>1512</v>
      </c>
      <c r="I335" s="62" t="s">
        <v>112</v>
      </c>
      <c r="J335" s="608">
        <v>17.5</v>
      </c>
      <c r="K335" s="9">
        <v>1499</v>
      </c>
      <c r="L335" s="9">
        <v>83</v>
      </c>
      <c r="M335" s="7">
        <v>192.7965582565264</v>
      </c>
      <c r="N335" s="7">
        <v>72.647978473473714</v>
      </c>
      <c r="O335" s="7">
        <v>83.265759942673711</v>
      </c>
      <c r="P335" s="391">
        <v>1107.9653377505565</v>
      </c>
      <c r="Q335" s="391">
        <v>869.74451376098023</v>
      </c>
      <c r="R335" s="7">
        <v>5.6213989438357324</v>
      </c>
      <c r="S335" s="7">
        <v>68.970795500610237</v>
      </c>
      <c r="T335" s="594">
        <v>7.2658881433371079</v>
      </c>
      <c r="U335" s="250">
        <v>2.4219627144457028</v>
      </c>
      <c r="V335" s="250">
        <v>3.6666666666666998</v>
      </c>
      <c r="W335" s="8">
        <v>106.26692080806342</v>
      </c>
      <c r="X335" s="8">
        <v>3.0361977373732407</v>
      </c>
      <c r="Y335" s="8">
        <v>12.269329430219798</v>
      </c>
      <c r="Z335" s="8">
        <v>10.545454545454545</v>
      </c>
      <c r="AA335" s="8">
        <v>188.97664430011324</v>
      </c>
      <c r="AB335" s="8">
        <v>2.3622080537514156</v>
      </c>
      <c r="AC335" s="8">
        <v>10.59766589150683</v>
      </c>
      <c r="AD335" s="8">
        <v>22.818181818181817</v>
      </c>
      <c r="AE335" s="637"/>
      <c r="AF335" s="637" t="s">
        <v>8</v>
      </c>
      <c r="AG335" s="637" t="s">
        <v>3827</v>
      </c>
      <c r="AH335" s="2"/>
      <c r="AI335" s="1"/>
      <c r="AJ335" s="1"/>
      <c r="AK335" s="1"/>
    </row>
    <row r="336" spans="1:37" ht="16.5" x14ac:dyDescent="0.45">
      <c r="A336" s="9">
        <v>387</v>
      </c>
      <c r="B336" s="9" t="s">
        <v>705</v>
      </c>
      <c r="C336" s="77" t="s">
        <v>1803</v>
      </c>
      <c r="D336" s="9">
        <v>15</v>
      </c>
      <c r="E336" s="9">
        <v>15</v>
      </c>
      <c r="F336" s="9">
        <v>15</v>
      </c>
      <c r="G336" s="77" t="s">
        <v>64</v>
      </c>
      <c r="H336" s="77" t="s">
        <v>33</v>
      </c>
      <c r="I336" s="62" t="s">
        <v>52</v>
      </c>
      <c r="J336" s="608">
        <v>40</v>
      </c>
      <c r="K336" s="9">
        <v>1187</v>
      </c>
      <c r="L336" s="9">
        <v>127</v>
      </c>
      <c r="M336" s="7">
        <v>105.90020133966088</v>
      </c>
      <c r="N336" s="7">
        <v>98.787501249683658</v>
      </c>
      <c r="O336" s="7">
        <v>127.23830160959255</v>
      </c>
      <c r="P336" s="391">
        <v>1210.0716877648142</v>
      </c>
      <c r="Q336" s="391">
        <v>1228.6115831036536</v>
      </c>
      <c r="R336" s="7">
        <v>11.418051847550934</v>
      </c>
      <c r="S336" s="7">
        <v>85.746646302115522</v>
      </c>
      <c r="T336" s="594">
        <v>10.086237274942905</v>
      </c>
      <c r="U336" s="250">
        <v>5.0431186374714523</v>
      </c>
      <c r="V336" s="250">
        <v>2</v>
      </c>
      <c r="W336" s="8">
        <v>75.341941340441934</v>
      </c>
      <c r="X336" s="8">
        <v>1.3698534789171262</v>
      </c>
      <c r="Y336" s="8">
        <v>7.5097439954704166</v>
      </c>
      <c r="Z336" s="8">
        <v>28.5</v>
      </c>
      <c r="AA336" s="8">
        <v>90.485670132013453</v>
      </c>
      <c r="AB336" s="8">
        <v>1.292652430457335</v>
      </c>
      <c r="AC336" s="8">
        <v>7.4165228456531747</v>
      </c>
      <c r="AD336" s="8">
        <v>36</v>
      </c>
      <c r="AE336" s="637"/>
      <c r="AF336" s="637" t="s">
        <v>12</v>
      </c>
      <c r="AG336" s="637" t="s">
        <v>3823</v>
      </c>
      <c r="AH336" s="2"/>
      <c r="AI336" s="1"/>
      <c r="AJ336" s="1"/>
      <c r="AK336" s="1"/>
    </row>
    <row r="337" spans="1:37" ht="16.5" x14ac:dyDescent="0.45">
      <c r="A337" s="9">
        <v>388</v>
      </c>
      <c r="B337" s="9" t="s">
        <v>703</v>
      </c>
      <c r="C337" s="77" t="s">
        <v>1803</v>
      </c>
      <c r="D337" s="9">
        <v>0</v>
      </c>
      <c r="E337" s="9">
        <v>14</v>
      </c>
      <c r="F337" s="9">
        <v>15</v>
      </c>
      <c r="G337" s="77" t="s">
        <v>64</v>
      </c>
      <c r="H337" s="77" t="s">
        <v>9</v>
      </c>
      <c r="I337" s="13" t="s">
        <v>52</v>
      </c>
      <c r="J337" s="608">
        <v>31</v>
      </c>
      <c r="K337" s="9">
        <v>1499</v>
      </c>
      <c r="L337" s="9">
        <v>144</v>
      </c>
      <c r="M337" s="7">
        <v>115.82980899442389</v>
      </c>
      <c r="N337" s="7">
        <v>115.82980899442389</v>
      </c>
      <c r="O337" s="7">
        <v>144.60281887201964</v>
      </c>
      <c r="P337" s="391">
        <v>1555.5296477640231</v>
      </c>
      <c r="Q337" s="391">
        <v>1602.2335282821462</v>
      </c>
      <c r="R337" s="7">
        <v>14.948061398564404</v>
      </c>
      <c r="S337" s="7">
        <v>129.53218132321069</v>
      </c>
      <c r="T337" s="594">
        <v>10.93819761172157</v>
      </c>
      <c r="U337" s="250">
        <v>5.469098805860785</v>
      </c>
      <c r="V337" s="250">
        <v>2</v>
      </c>
      <c r="W337" s="8">
        <v>136.52087652347595</v>
      </c>
      <c r="X337" s="8">
        <v>1.7065109565434493</v>
      </c>
      <c r="Y337" s="8">
        <v>8.6654836282416419</v>
      </c>
      <c r="Z337" s="8">
        <v>41</v>
      </c>
      <c r="AA337" s="8">
        <v>98.876188600288188</v>
      </c>
      <c r="AB337" s="8">
        <v>1.4125169800041171</v>
      </c>
      <c r="AC337" s="8">
        <v>8.0637401890393239</v>
      </c>
      <c r="AD337" s="8">
        <v>36</v>
      </c>
      <c r="AE337" s="637"/>
      <c r="AF337" s="637" t="s">
        <v>12</v>
      </c>
      <c r="AG337" s="637" t="s">
        <v>3823</v>
      </c>
      <c r="AH337" s="2"/>
      <c r="AI337" s="1"/>
      <c r="AJ337" s="1"/>
      <c r="AK337" s="1"/>
    </row>
    <row r="338" spans="1:37" ht="16.5" x14ac:dyDescent="0.45">
      <c r="A338" s="9">
        <v>389</v>
      </c>
      <c r="B338" s="9" t="s">
        <v>200</v>
      </c>
      <c r="C338" s="78" t="s">
        <v>1880</v>
      </c>
      <c r="D338" s="9">
        <v>0</v>
      </c>
      <c r="E338" s="9">
        <v>11</v>
      </c>
      <c r="F338" s="9">
        <v>13</v>
      </c>
      <c r="G338" s="77" t="s">
        <v>64</v>
      </c>
      <c r="H338" s="77" t="s">
        <v>1551</v>
      </c>
      <c r="I338" s="69" t="s">
        <v>79</v>
      </c>
      <c r="J338" s="608">
        <v>19.5</v>
      </c>
      <c r="K338" s="9">
        <v>1500</v>
      </c>
      <c r="L338" s="9">
        <v>135</v>
      </c>
      <c r="M338" s="7">
        <v>119.15735780336298</v>
      </c>
      <c r="N338" s="7">
        <v>117.38769407361006</v>
      </c>
      <c r="O338" s="7">
        <v>135.08433137113923</v>
      </c>
      <c r="P338" s="391">
        <v>1528.3832721244614</v>
      </c>
      <c r="Q338" s="391">
        <v>1551.0663823113559</v>
      </c>
      <c r="R338" s="7">
        <v>14.182489017901592</v>
      </c>
      <c r="S338" s="7">
        <v>132.89859979324703</v>
      </c>
      <c r="T338" s="594">
        <v>11.223701299528544</v>
      </c>
      <c r="U338" s="250">
        <v>5.6118506497642722</v>
      </c>
      <c r="V338" s="250">
        <v>2</v>
      </c>
      <c r="W338" s="8">
        <v>93.942739086623135</v>
      </c>
      <c r="X338" s="8">
        <v>2.0876164241471806</v>
      </c>
      <c r="Y338" s="8">
        <v>9.3706118598433719</v>
      </c>
      <c r="Z338" s="8">
        <v>23.5</v>
      </c>
      <c r="AA338" s="8">
        <v>112.53128690394776</v>
      </c>
      <c r="AB338" s="8">
        <v>1.7312505677530425</v>
      </c>
      <c r="AC338" s="8">
        <v>8.8034756125757188</v>
      </c>
      <c r="AD338" s="8">
        <v>33.5</v>
      </c>
      <c r="AE338" s="637"/>
      <c r="AF338" s="637" t="s">
        <v>12</v>
      </c>
      <c r="AG338" s="637" t="s">
        <v>3815</v>
      </c>
      <c r="AH338" s="2"/>
      <c r="AI338" s="1"/>
      <c r="AJ338" s="1"/>
      <c r="AK338" s="1"/>
    </row>
    <row r="339" spans="1:37" ht="16.5" x14ac:dyDescent="0.45">
      <c r="A339" s="9">
        <v>391</v>
      </c>
      <c r="B339" s="9" t="s">
        <v>698</v>
      </c>
      <c r="C339" s="56" t="s">
        <v>1861</v>
      </c>
      <c r="D339" s="9">
        <v>7</v>
      </c>
      <c r="E339" s="9">
        <v>15</v>
      </c>
      <c r="F339" s="9">
        <v>14</v>
      </c>
      <c r="G339" s="73" t="s">
        <v>138</v>
      </c>
      <c r="H339" s="73" t="s">
        <v>76</v>
      </c>
      <c r="I339" s="56" t="s">
        <v>201</v>
      </c>
      <c r="J339" s="608">
        <v>40</v>
      </c>
      <c r="K339" s="9">
        <v>1497</v>
      </c>
      <c r="L339" s="9">
        <v>139</v>
      </c>
      <c r="M339" s="7">
        <v>130.39950164958245</v>
      </c>
      <c r="N339" s="7">
        <v>94.836001199696312</v>
      </c>
      <c r="O339" s="7">
        <v>139.09280175955459</v>
      </c>
      <c r="P339" s="391">
        <v>1435.6080345555843</v>
      </c>
      <c r="Q339" s="391">
        <v>1387.8185357400725</v>
      </c>
      <c r="R339" s="7">
        <v>12.040345907800829</v>
      </c>
      <c r="S339" s="7">
        <v>98.179784914986968</v>
      </c>
      <c r="T339" s="594">
        <v>7.1026966772004592</v>
      </c>
      <c r="U339" s="250">
        <v>3.5513483386002296</v>
      </c>
      <c r="V339" s="250">
        <v>3</v>
      </c>
      <c r="W339" s="8">
        <v>92.540450158006877</v>
      </c>
      <c r="X339" s="8">
        <v>1.6825536392364886</v>
      </c>
      <c r="Y339" s="8">
        <v>8.1542329154660909</v>
      </c>
      <c r="Z339" s="8">
        <v>19.333333333333332</v>
      </c>
      <c r="AA339" s="8">
        <v>41.684644514669728</v>
      </c>
      <c r="AB339" s="8">
        <v>1.0421161128667431</v>
      </c>
      <c r="AC339" s="8">
        <v>6.2118108625120554</v>
      </c>
      <c r="AD339" s="8">
        <v>14.333333333333334</v>
      </c>
      <c r="AE339" s="637"/>
      <c r="AF339" s="637" t="s">
        <v>22</v>
      </c>
      <c r="AG339" s="637" t="s">
        <v>3813</v>
      </c>
      <c r="AH339" s="2"/>
      <c r="AI339" s="1"/>
      <c r="AJ339" s="1"/>
      <c r="AK339" s="1"/>
    </row>
    <row r="340" spans="1:37" ht="16.5" x14ac:dyDescent="0.45">
      <c r="A340" s="9">
        <v>392</v>
      </c>
      <c r="B340" s="9" t="s">
        <v>217</v>
      </c>
      <c r="C340" s="56" t="s">
        <v>1861</v>
      </c>
      <c r="D340" s="9">
        <v>0</v>
      </c>
      <c r="E340" s="9">
        <v>13</v>
      </c>
      <c r="F340" s="9">
        <v>15</v>
      </c>
      <c r="G340" s="73" t="s">
        <v>36</v>
      </c>
      <c r="H340" s="56" t="s">
        <v>216</v>
      </c>
      <c r="I340" s="73" t="s">
        <v>1549</v>
      </c>
      <c r="J340" s="608">
        <v>21</v>
      </c>
      <c r="K340" s="9">
        <v>1499</v>
      </c>
      <c r="L340" s="9">
        <v>121</v>
      </c>
      <c r="M340" s="7">
        <v>135.89892491641143</v>
      </c>
      <c r="N340" s="7">
        <v>100.39380038870034</v>
      </c>
      <c r="O340" s="7">
        <v>121.20714924977236</v>
      </c>
      <c r="P340" s="391">
        <v>1398.4086503231906</v>
      </c>
      <c r="Q340" s="391">
        <v>1322.7400815369222</v>
      </c>
      <c r="R340" s="7">
        <v>11.039365945847511</v>
      </c>
      <c r="S340" s="7">
        <v>117.57429636069347</v>
      </c>
      <c r="T340" s="594">
        <v>10.540104529132083</v>
      </c>
      <c r="U340" s="250">
        <v>3.513368176377361</v>
      </c>
      <c r="V340" s="250">
        <v>3.3333333333333002</v>
      </c>
      <c r="W340" s="8">
        <v>107.00116143480092</v>
      </c>
      <c r="X340" s="8">
        <v>2.3778035874400203</v>
      </c>
      <c r="Y340" s="8">
        <v>10.650457366613468</v>
      </c>
      <c r="Z340" s="8">
        <v>14.5</v>
      </c>
      <c r="AA340" s="8">
        <v>117.60127757828101</v>
      </c>
      <c r="AB340" s="8">
        <v>2.3520255515656201</v>
      </c>
      <c r="AC340" s="8">
        <v>10.643862513996339</v>
      </c>
      <c r="AD340" s="8">
        <v>16</v>
      </c>
      <c r="AE340" s="637"/>
      <c r="AF340" s="637" t="s">
        <v>22</v>
      </c>
      <c r="AG340" s="637" t="s">
        <v>3888</v>
      </c>
      <c r="AH340" s="2"/>
      <c r="AI340" s="1"/>
      <c r="AJ340" s="1"/>
      <c r="AK340" s="1"/>
    </row>
    <row r="341" spans="1:37" ht="16.5" x14ac:dyDescent="0.45">
      <c r="A341" s="9">
        <v>393</v>
      </c>
      <c r="B341" s="9" t="s">
        <v>694</v>
      </c>
      <c r="C341" s="244" t="s">
        <v>1805</v>
      </c>
      <c r="D341" s="9">
        <v>15</v>
      </c>
      <c r="E341" s="9">
        <v>15</v>
      </c>
      <c r="F341" s="9">
        <v>15</v>
      </c>
      <c r="G341" s="244" t="s">
        <v>214</v>
      </c>
      <c r="H341" s="243" t="s">
        <v>146</v>
      </c>
      <c r="I341" s="247" t="s">
        <v>69</v>
      </c>
      <c r="J341" s="608">
        <v>40</v>
      </c>
      <c r="K341" s="9">
        <v>1075</v>
      </c>
      <c r="L341" s="9">
        <v>124</v>
      </c>
      <c r="M341" s="7">
        <v>100.3681012696786</v>
      </c>
      <c r="N341" s="7">
        <v>92.465101169703914</v>
      </c>
      <c r="O341" s="7">
        <v>124.07710156960268</v>
      </c>
      <c r="P341" s="391">
        <v>1098.6097903184816</v>
      </c>
      <c r="Q341" s="391">
        <v>1117.8251447787386</v>
      </c>
      <c r="R341" s="7">
        <v>10.495230037798896</v>
      </c>
      <c r="S341" s="7">
        <v>58.652948399159726</v>
      </c>
      <c r="T341" s="594">
        <v>7.2629695192279451</v>
      </c>
      <c r="U341" s="250">
        <v>2.4209898397426484</v>
      </c>
      <c r="V341" s="250">
        <v>3.6666666666666998</v>
      </c>
      <c r="W341" s="8">
        <v>40.143559495174657</v>
      </c>
      <c r="X341" s="8">
        <v>1.0035889873793664</v>
      </c>
      <c r="Y341" s="8">
        <v>5.5885338566109857</v>
      </c>
      <c r="Z341" s="8">
        <v>11.909090909090908</v>
      </c>
      <c r="AA341" s="8">
        <v>40.143559495174657</v>
      </c>
      <c r="AB341" s="8">
        <v>0.89207909989277012</v>
      </c>
      <c r="AC341" s="8">
        <v>5.2631012521382097</v>
      </c>
      <c r="AD341" s="8">
        <v>13.272727272727273</v>
      </c>
      <c r="AE341" s="637"/>
      <c r="AF341" s="637" t="s">
        <v>111</v>
      </c>
      <c r="AG341" s="637" t="s">
        <v>5800</v>
      </c>
      <c r="AH341" s="2"/>
      <c r="AI341" s="1"/>
      <c r="AJ341" s="1"/>
      <c r="AK341" s="1"/>
    </row>
    <row r="342" spans="1:37" ht="16.5" x14ac:dyDescent="0.45">
      <c r="A342" s="9">
        <v>394</v>
      </c>
      <c r="B342" s="9" t="s">
        <v>691</v>
      </c>
      <c r="C342" s="244" t="s">
        <v>1805</v>
      </c>
      <c r="D342" s="9">
        <v>0</v>
      </c>
      <c r="E342" s="9">
        <v>15</v>
      </c>
      <c r="F342" s="9">
        <v>14</v>
      </c>
      <c r="G342" s="244" t="s">
        <v>214</v>
      </c>
      <c r="H342" s="244" t="s">
        <v>197</v>
      </c>
      <c r="I342" s="72" t="s">
        <v>69</v>
      </c>
      <c r="J342" s="608">
        <v>38</v>
      </c>
      <c r="K342" s="9">
        <v>1498</v>
      </c>
      <c r="L342" s="9">
        <v>137</v>
      </c>
      <c r="M342" s="7">
        <v>116.83991573706736</v>
      </c>
      <c r="N342" s="7">
        <v>119.95564682338916</v>
      </c>
      <c r="O342" s="7">
        <v>137.09216779815904</v>
      </c>
      <c r="P342" s="391">
        <v>1545.5499682869338</v>
      </c>
      <c r="Q342" s="391">
        <v>1584.3939180382845</v>
      </c>
      <c r="R342" s="7">
        <v>14.673727179658441</v>
      </c>
      <c r="S342" s="7">
        <v>120.37699196242467</v>
      </c>
      <c r="T342" s="594">
        <v>8.2908107419930026</v>
      </c>
      <c r="U342" s="250">
        <v>2.7636035806643342</v>
      </c>
      <c r="V342" s="250">
        <v>3.6666666666666998</v>
      </c>
      <c r="W342" s="8">
        <v>119.4756745573863</v>
      </c>
      <c r="X342" s="8">
        <v>1.593008994098484</v>
      </c>
      <c r="Y342" s="8">
        <v>8.2035729905962906</v>
      </c>
      <c r="Z342" s="8">
        <v>21.454545454545453</v>
      </c>
      <c r="AA342" s="8">
        <v>46.567567137456273</v>
      </c>
      <c r="AB342" s="8">
        <v>1.034834825276806</v>
      </c>
      <c r="AC342" s="8">
        <v>6.0639022048061921</v>
      </c>
      <c r="AD342" s="8">
        <v>13.272727272727273</v>
      </c>
      <c r="AE342" s="637"/>
      <c r="AF342" s="637" t="s">
        <v>111</v>
      </c>
      <c r="AG342" s="637" t="s">
        <v>3799</v>
      </c>
      <c r="AH342" s="2"/>
      <c r="AI342" s="1"/>
      <c r="AJ342" s="1"/>
      <c r="AK342" s="1"/>
    </row>
    <row r="343" spans="1:37" ht="16.5" x14ac:dyDescent="0.45">
      <c r="A343" s="9">
        <v>395</v>
      </c>
      <c r="B343" s="9" t="s">
        <v>688</v>
      </c>
      <c r="C343" s="57" t="s">
        <v>1881</v>
      </c>
      <c r="D343" s="9">
        <v>0</v>
      </c>
      <c r="E343" s="9">
        <v>13</v>
      </c>
      <c r="F343" s="9">
        <v>15</v>
      </c>
      <c r="G343" s="244" t="s">
        <v>206</v>
      </c>
      <c r="H343" s="244" t="s">
        <v>1550</v>
      </c>
      <c r="I343" s="51" t="s">
        <v>180</v>
      </c>
      <c r="J343" s="608">
        <v>19.5</v>
      </c>
      <c r="K343" s="9">
        <v>1500</v>
      </c>
      <c r="L343" s="9">
        <v>125</v>
      </c>
      <c r="M343" s="7">
        <v>123.87646108270408</v>
      </c>
      <c r="N343" s="7">
        <v>117.38769407361006</v>
      </c>
      <c r="O343" s="7">
        <v>125.05623690253937</v>
      </c>
      <c r="P343" s="391">
        <v>1489.8566313975493</v>
      </c>
      <c r="Q343" s="391">
        <v>1481.0777514286019</v>
      </c>
      <c r="R343" s="7">
        <v>13.131934275834807</v>
      </c>
      <c r="S343" s="7">
        <v>115.94931281750664</v>
      </c>
      <c r="T343" s="594">
        <v>12.594836757341103</v>
      </c>
      <c r="U343" s="250">
        <v>4.1982789191137009</v>
      </c>
      <c r="V343" s="250">
        <v>2.6666666666666998</v>
      </c>
      <c r="W343" s="8">
        <v>78.298911715607346</v>
      </c>
      <c r="X343" s="8">
        <v>1.9574727928901836</v>
      </c>
      <c r="Y343" s="8">
        <v>8.8295684688945535</v>
      </c>
      <c r="Z343" s="8">
        <v>16</v>
      </c>
      <c r="AA343" s="8">
        <v>107.2860036089601</v>
      </c>
      <c r="AB343" s="8">
        <v>1.6505539016763093</v>
      </c>
      <c r="AC343" s="8">
        <v>8.2608493502406528</v>
      </c>
      <c r="AD343" s="8">
        <v>25.375</v>
      </c>
      <c r="AE343" s="637"/>
      <c r="AF343" s="637" t="s">
        <v>111</v>
      </c>
      <c r="AG343" s="637" t="s">
        <v>3889</v>
      </c>
      <c r="AH343" s="2"/>
      <c r="AI343" s="1"/>
      <c r="AJ343" s="1"/>
      <c r="AK343" s="1"/>
    </row>
    <row r="344" spans="1:37" ht="16.5" x14ac:dyDescent="0.45">
      <c r="A344" s="9">
        <v>397</v>
      </c>
      <c r="B344" s="9" t="s">
        <v>682</v>
      </c>
      <c r="C344" s="62" t="s">
        <v>1811</v>
      </c>
      <c r="D344" s="9">
        <v>15</v>
      </c>
      <c r="E344" s="9">
        <v>15</v>
      </c>
      <c r="F344" s="9">
        <v>15</v>
      </c>
      <c r="G344" s="243" t="s">
        <v>1491</v>
      </c>
      <c r="H344" s="243" t="s">
        <v>1503</v>
      </c>
      <c r="I344" s="73" t="s">
        <v>269</v>
      </c>
      <c r="J344" s="608">
        <v>40</v>
      </c>
      <c r="K344" s="9">
        <v>1299</v>
      </c>
      <c r="L344" s="9">
        <v>127</v>
      </c>
      <c r="M344" s="7">
        <v>124.07710156960268</v>
      </c>
      <c r="N344" s="7">
        <v>86.142701089724156</v>
      </c>
      <c r="O344" s="7">
        <v>127.23830160959255</v>
      </c>
      <c r="P344" s="391">
        <v>1227.4919682522627</v>
      </c>
      <c r="Q344" s="391">
        <v>1173.1289033845078</v>
      </c>
      <c r="R344" s="7">
        <v>10.072454593138426</v>
      </c>
      <c r="S344" s="7">
        <v>80.739785327827263</v>
      </c>
      <c r="T344" s="594">
        <v>5.8390069612145048</v>
      </c>
      <c r="U344" s="250">
        <v>2.9195034806072524</v>
      </c>
      <c r="V344" s="250">
        <v>3.5</v>
      </c>
      <c r="W344" s="8">
        <v>88.102125301861079</v>
      </c>
      <c r="X344" s="8">
        <v>1.6018568236702015</v>
      </c>
      <c r="Y344" s="8">
        <v>8.0158996579472248</v>
      </c>
      <c r="Z344" s="8">
        <v>16.714285714285715</v>
      </c>
      <c r="AA344" s="8">
        <v>77.617610219229661</v>
      </c>
      <c r="AB344" s="8">
        <v>1.0349014695897287</v>
      </c>
      <c r="AC344" s="8">
        <v>6.2499923160872326</v>
      </c>
      <c r="AD344" s="8">
        <v>22.428571428571427</v>
      </c>
      <c r="AE344" s="637"/>
      <c r="AF344" s="637" t="s">
        <v>72</v>
      </c>
      <c r="AG344" s="637" t="s">
        <v>3900</v>
      </c>
      <c r="AH344" s="2"/>
      <c r="AI344" s="1"/>
      <c r="AJ344" s="1"/>
      <c r="AK344" s="1"/>
    </row>
    <row r="345" spans="1:37" ht="16.5" x14ac:dyDescent="0.45">
      <c r="A345" s="9">
        <v>398</v>
      </c>
      <c r="B345" s="9" t="s">
        <v>680</v>
      </c>
      <c r="C345" s="62" t="s">
        <v>1811</v>
      </c>
      <c r="D345" s="9">
        <v>0</v>
      </c>
      <c r="E345" s="9">
        <v>13</v>
      </c>
      <c r="F345" s="9">
        <v>13</v>
      </c>
      <c r="G345" s="243" t="s">
        <v>1491</v>
      </c>
      <c r="H345" s="56" t="s">
        <v>216</v>
      </c>
      <c r="I345" s="14" t="s">
        <v>1503</v>
      </c>
      <c r="J345" s="608">
        <v>20</v>
      </c>
      <c r="K345" s="9">
        <v>1500</v>
      </c>
      <c r="L345" s="9">
        <v>126</v>
      </c>
      <c r="M345" s="7">
        <v>139.79160233882487</v>
      </c>
      <c r="N345" s="7">
        <v>91.402201529231647</v>
      </c>
      <c r="O345" s="7">
        <v>126.05140210894038</v>
      </c>
      <c r="P345" s="391">
        <v>1374.0112230186242</v>
      </c>
      <c r="Q345" s="391">
        <v>1280.5481201293296</v>
      </c>
      <c r="R345" s="7">
        <v>10.552184498571153</v>
      </c>
      <c r="S345" s="7">
        <v>101.53878182445284</v>
      </c>
      <c r="T345" s="594">
        <v>6.4518724912141705</v>
      </c>
      <c r="U345" s="250">
        <v>3.2259362456070853</v>
      </c>
      <c r="V345" s="250">
        <v>3.5</v>
      </c>
      <c r="W345" s="8">
        <v>91.864541520236173</v>
      </c>
      <c r="X345" s="8">
        <v>2.0414342560052483</v>
      </c>
      <c r="Y345" s="8">
        <v>9.6225366262504206</v>
      </c>
      <c r="Z345" s="8">
        <v>13.857142857142858</v>
      </c>
      <c r="AA345" s="8">
        <v>99.133704841855064</v>
      </c>
      <c r="AB345" s="8">
        <v>1.8024309971246375</v>
      </c>
      <c r="AC345" s="8">
        <v>8.9640078710236306</v>
      </c>
      <c r="AD345" s="8">
        <v>16.714285714285715</v>
      </c>
      <c r="AE345" s="637"/>
      <c r="AF345" s="637" t="s">
        <v>72</v>
      </c>
      <c r="AG345" s="637" t="s">
        <v>3890</v>
      </c>
      <c r="AH345" s="2"/>
      <c r="AI345" s="1"/>
      <c r="AJ345" s="1"/>
      <c r="AK345" s="1"/>
    </row>
    <row r="346" spans="1:37" ht="16.5" x14ac:dyDescent="0.45">
      <c r="A346" s="9">
        <v>400</v>
      </c>
      <c r="B346" s="9" t="s">
        <v>676</v>
      </c>
      <c r="C346" s="62" t="s">
        <v>1882</v>
      </c>
      <c r="D346" s="9">
        <v>0</v>
      </c>
      <c r="E346" s="9">
        <v>14</v>
      </c>
      <c r="F346" s="9">
        <v>13</v>
      </c>
      <c r="G346" s="244" t="s">
        <v>121</v>
      </c>
      <c r="H346" s="62" t="s">
        <v>112</v>
      </c>
      <c r="I346" s="71" t="s">
        <v>218</v>
      </c>
      <c r="J346" s="608">
        <v>33.5</v>
      </c>
      <c r="K346" s="9">
        <v>1500</v>
      </c>
      <c r="L346" s="9">
        <v>151</v>
      </c>
      <c r="M346" s="7">
        <v>121.94211608801041</v>
      </c>
      <c r="N346" s="7">
        <v>100.11297185003325</v>
      </c>
      <c r="O346" s="7">
        <v>151.29855144253145</v>
      </c>
      <c r="P346" s="391">
        <v>1505.4022721182635</v>
      </c>
      <c r="Q346" s="391">
        <v>1509.112407462113</v>
      </c>
      <c r="R346" s="7">
        <v>13.741369419481556</v>
      </c>
      <c r="S346" s="7">
        <v>122.39627617619827</v>
      </c>
      <c r="T346" s="594">
        <v>3.8534455164594434</v>
      </c>
      <c r="U346" s="250">
        <v>3.8534455164594434</v>
      </c>
      <c r="V346" s="250">
        <v>3</v>
      </c>
      <c r="W346" s="8">
        <v>143.67227582297218</v>
      </c>
      <c r="X346" s="8">
        <v>1.7959034477871523</v>
      </c>
      <c r="Y346" s="8">
        <v>8.9071381781406274</v>
      </c>
      <c r="Z346" s="8">
        <v>27.666666666666668</v>
      </c>
      <c r="AA346" s="8">
        <v>62.824652856621277</v>
      </c>
      <c r="AB346" s="8">
        <v>1.570616321415532</v>
      </c>
      <c r="AC346" s="8">
        <v>7.9677157960056171</v>
      </c>
      <c r="AD346" s="8">
        <v>14.333333333333334</v>
      </c>
      <c r="AE346" s="637"/>
      <c r="AF346" s="637" t="s">
        <v>111</v>
      </c>
      <c r="AG346" s="637" t="s">
        <v>3776</v>
      </c>
      <c r="AH346" s="2"/>
      <c r="AI346" s="1"/>
      <c r="AJ346" s="1"/>
      <c r="AK346" s="1"/>
    </row>
    <row r="347" spans="1:37" ht="16.5" x14ac:dyDescent="0.45">
      <c r="A347" s="9">
        <v>402</v>
      </c>
      <c r="B347" s="9" t="s">
        <v>671</v>
      </c>
      <c r="C347" s="245" t="s">
        <v>1788</v>
      </c>
      <c r="D347" s="9">
        <v>0</v>
      </c>
      <c r="E347" s="9">
        <v>15</v>
      </c>
      <c r="F347" s="9">
        <v>15</v>
      </c>
      <c r="G347" s="245" t="s">
        <v>27</v>
      </c>
      <c r="H347" s="245" t="s">
        <v>126</v>
      </c>
      <c r="I347" s="243" t="s">
        <v>203</v>
      </c>
      <c r="J347" s="608">
        <v>39.5</v>
      </c>
      <c r="K347" s="9">
        <v>1500</v>
      </c>
      <c r="L347" s="9">
        <v>156</v>
      </c>
      <c r="M347" s="7">
        <v>125.99577339064672</v>
      </c>
      <c r="N347" s="7">
        <v>90.559462124527329</v>
      </c>
      <c r="O347" s="7">
        <v>156.70724315461686</v>
      </c>
      <c r="P347" s="391">
        <v>1473.1690551531942</v>
      </c>
      <c r="Q347" s="391">
        <v>1451.3117604627994</v>
      </c>
      <c r="R347" s="7">
        <v>12.954154800422168</v>
      </c>
      <c r="S347" s="7">
        <v>108.43602683345114</v>
      </c>
      <c r="T347" s="594">
        <v>2.9655340648940887</v>
      </c>
      <c r="U347" s="250">
        <v>2.9655340648940887</v>
      </c>
      <c r="V347" s="250">
        <v>4</v>
      </c>
      <c r="W347" s="8">
        <v>89.449032920234004</v>
      </c>
      <c r="X347" s="8">
        <v>1.4908172153372334</v>
      </c>
      <c r="Y347" s="8">
        <v>8.370752743352833</v>
      </c>
      <c r="Z347" s="8">
        <v>16</v>
      </c>
      <c r="AA347" s="8">
        <v>46.043488987156202</v>
      </c>
      <c r="AB347" s="8">
        <v>1.0231886441590268</v>
      </c>
      <c r="AC347" s="8">
        <v>6.4821018136501793</v>
      </c>
      <c r="AD347" s="8">
        <v>12.25</v>
      </c>
      <c r="AE347" s="637"/>
      <c r="AF347" s="637" t="s">
        <v>29</v>
      </c>
      <c r="AG347" s="637" t="s">
        <v>3818</v>
      </c>
      <c r="AH347" s="2"/>
      <c r="AI347" s="1"/>
      <c r="AJ347" s="1"/>
      <c r="AK347" s="1"/>
    </row>
    <row r="348" spans="1:37" ht="16.5" x14ac:dyDescent="0.45">
      <c r="A348" s="9">
        <v>404</v>
      </c>
      <c r="B348" s="9" t="s">
        <v>665</v>
      </c>
      <c r="C348" s="246" t="s">
        <v>1804</v>
      </c>
      <c r="D348" s="9">
        <v>15</v>
      </c>
      <c r="E348" s="9">
        <v>15</v>
      </c>
      <c r="F348" s="9">
        <v>15</v>
      </c>
      <c r="G348" s="246" t="s">
        <v>6</v>
      </c>
      <c r="H348" s="246" t="s">
        <v>94</v>
      </c>
      <c r="I348" s="74" t="s">
        <v>91</v>
      </c>
      <c r="J348" s="608">
        <v>40</v>
      </c>
      <c r="K348" s="9">
        <v>1486</v>
      </c>
      <c r="L348" s="9">
        <v>134</v>
      </c>
      <c r="M348" s="7">
        <v>137.51220173955966</v>
      </c>
      <c r="N348" s="7">
        <v>86.933001099721622</v>
      </c>
      <c r="O348" s="7">
        <v>134.35100169956979</v>
      </c>
      <c r="P348" s="391">
        <v>1371.4433661161484</v>
      </c>
      <c r="Q348" s="391">
        <v>1286.1065777134013</v>
      </c>
      <c r="R348" s="7">
        <v>10.717332287801193</v>
      </c>
      <c r="S348" s="7">
        <v>120.74969713235768</v>
      </c>
      <c r="T348" s="594">
        <v>5.2903806942742611</v>
      </c>
      <c r="U348" s="250">
        <v>2.6451903471371305</v>
      </c>
      <c r="V348" s="250">
        <v>4</v>
      </c>
      <c r="W348" s="8">
        <v>108.25951735685653</v>
      </c>
      <c r="X348" s="8">
        <v>2.4057670523745895</v>
      </c>
      <c r="Y348" s="8">
        <v>11.266768062216267</v>
      </c>
      <c r="Z348" s="8">
        <v>12.25</v>
      </c>
      <c r="AA348" s="8">
        <v>63.568051791499649</v>
      </c>
      <c r="AB348" s="8">
        <v>1.4126233731444366</v>
      </c>
      <c r="AC348" s="8">
        <v>7.6184851589218257</v>
      </c>
      <c r="AD348" s="8">
        <v>12.25</v>
      </c>
      <c r="AE348" s="637"/>
      <c r="AF348" s="637" t="s">
        <v>8</v>
      </c>
      <c r="AG348" s="637" t="s">
        <v>3891</v>
      </c>
      <c r="AH348" s="2"/>
      <c r="AI348" s="1"/>
      <c r="AJ348" s="1"/>
      <c r="AK348" s="1"/>
    </row>
    <row r="349" spans="1:37" ht="16.5" x14ac:dyDescent="0.45">
      <c r="A349" s="9">
        <v>405</v>
      </c>
      <c r="B349" s="9" t="s">
        <v>135</v>
      </c>
      <c r="C349" s="246" t="s">
        <v>1804</v>
      </c>
      <c r="D349" s="9">
        <v>0</v>
      </c>
      <c r="E349" s="9">
        <v>15</v>
      </c>
      <c r="F349" s="9">
        <v>12</v>
      </c>
      <c r="G349" s="246" t="s">
        <v>6</v>
      </c>
      <c r="H349" s="246" t="s">
        <v>94</v>
      </c>
      <c r="I349" s="62" t="s">
        <v>112</v>
      </c>
      <c r="J349" s="608">
        <v>19.5</v>
      </c>
      <c r="K349" s="9">
        <v>1500</v>
      </c>
      <c r="L349" s="9">
        <v>119</v>
      </c>
      <c r="M349" s="7">
        <v>136.85399510089212</v>
      </c>
      <c r="N349" s="7">
        <v>100.87083259591618</v>
      </c>
      <c r="O349" s="7">
        <v>119.15735780336298</v>
      </c>
      <c r="P349" s="391">
        <v>1393.4646851910124</v>
      </c>
      <c r="Q349" s="391">
        <v>1313.4458363516426</v>
      </c>
      <c r="R349" s="7">
        <v>10.903757937349274</v>
      </c>
      <c r="S349" s="7">
        <v>122.29031146952251</v>
      </c>
      <c r="T349" s="594">
        <v>5.269844647147834</v>
      </c>
      <c r="U349" s="250">
        <v>2.634922323573917</v>
      </c>
      <c r="V349" s="250">
        <v>4</v>
      </c>
      <c r="W349" s="8">
        <v>107.74611617869586</v>
      </c>
      <c r="X349" s="8">
        <v>2.3943581373043523</v>
      </c>
      <c r="Y349" s="8">
        <v>11.215427944400197</v>
      </c>
      <c r="Z349" s="8">
        <v>12.25</v>
      </c>
      <c r="AA349" s="8">
        <v>134.43264522336983</v>
      </c>
      <c r="AB349" s="8">
        <v>1.6804080652921229</v>
      </c>
      <c r="AC349" s="8">
        <v>8.9110043664213414</v>
      </c>
      <c r="AD349" s="8">
        <v>21</v>
      </c>
      <c r="AE349" s="637"/>
      <c r="AF349" s="637" t="s">
        <v>8</v>
      </c>
      <c r="AG349" s="637" t="s">
        <v>3787</v>
      </c>
      <c r="AH349" s="2"/>
      <c r="AI349" s="1"/>
      <c r="AJ349" s="1"/>
      <c r="AK349" s="1"/>
    </row>
    <row r="350" spans="1:37" ht="16.5" x14ac:dyDescent="0.45">
      <c r="A350" s="9">
        <v>407</v>
      </c>
      <c r="B350" s="9" t="s">
        <v>260</v>
      </c>
      <c r="C350" s="61" t="s">
        <v>1807</v>
      </c>
      <c r="D350" s="9">
        <v>0</v>
      </c>
      <c r="E350" s="9">
        <v>11</v>
      </c>
      <c r="F350" s="9">
        <v>14</v>
      </c>
      <c r="G350" s="61" t="s">
        <v>171</v>
      </c>
      <c r="H350" s="77" t="s">
        <v>9</v>
      </c>
      <c r="I350" s="61" t="s">
        <v>124</v>
      </c>
      <c r="J350" s="608">
        <v>19</v>
      </c>
      <c r="K350" s="9">
        <v>1499</v>
      </c>
      <c r="L350" s="9">
        <v>98</v>
      </c>
      <c r="M350" s="7">
        <v>141.49377336913807</v>
      </c>
      <c r="N350" s="7">
        <v>114.12666493971629</v>
      </c>
      <c r="O350" s="7">
        <v>98.405134565367618</v>
      </c>
      <c r="P350" s="391">
        <v>1361.7419280744857</v>
      </c>
      <c r="Q350" s="391">
        <v>1260.7205736069197</v>
      </c>
      <c r="R350" s="7">
        <v>10.03872675886217</v>
      </c>
      <c r="S350" s="7">
        <v>106.7343091707136</v>
      </c>
      <c r="T350" s="594">
        <v>7.6219085936756619</v>
      </c>
      <c r="U350" s="250">
        <v>3.8109542968378309</v>
      </c>
      <c r="V350" s="250">
        <v>3.5</v>
      </c>
      <c r="W350" s="8">
        <v>166.54771484189155</v>
      </c>
      <c r="X350" s="8">
        <v>2.0818464355236443</v>
      </c>
      <c r="Y350" s="8">
        <v>10.632255637049663</v>
      </c>
      <c r="Z350" s="8">
        <v>23.857142857142858</v>
      </c>
      <c r="AA350" s="8">
        <v>89.292114582342151</v>
      </c>
      <c r="AB350" s="8">
        <v>1.785842291646843</v>
      </c>
      <c r="AC350" s="8">
        <v>9.4031797360764298</v>
      </c>
      <c r="AD350" s="8">
        <v>15.285714285714286</v>
      </c>
      <c r="AE350" s="637"/>
      <c r="AF350" s="637" t="s">
        <v>32</v>
      </c>
      <c r="AG350" s="637" t="s">
        <v>3748</v>
      </c>
      <c r="AH350" s="2"/>
      <c r="AI350" s="1"/>
      <c r="AJ350" s="1"/>
      <c r="AK350" s="1"/>
    </row>
    <row r="351" spans="1:37" ht="16.5" x14ac:dyDescent="0.45">
      <c r="A351" s="9">
        <v>408</v>
      </c>
      <c r="B351" s="9" t="s">
        <v>655</v>
      </c>
      <c r="C351" s="54" t="s">
        <v>1806</v>
      </c>
      <c r="D351" s="9">
        <v>1</v>
      </c>
      <c r="E351" s="9">
        <v>15</v>
      </c>
      <c r="F351" s="9">
        <v>14</v>
      </c>
      <c r="G351" s="224" t="s">
        <v>95</v>
      </c>
      <c r="H351" s="54" t="s">
        <v>1474</v>
      </c>
      <c r="I351" s="69" t="s">
        <v>1490</v>
      </c>
      <c r="J351" s="608">
        <v>31.5</v>
      </c>
      <c r="K351" s="9">
        <v>1499</v>
      </c>
      <c r="L351" s="9">
        <v>134</v>
      </c>
      <c r="M351" s="7">
        <v>162.2320415523194</v>
      </c>
      <c r="N351" s="7">
        <v>63.70755969634461</v>
      </c>
      <c r="O351" s="7">
        <v>134.08218959346948</v>
      </c>
      <c r="P351" s="391">
        <v>1242.9847427518969</v>
      </c>
      <c r="Q351" s="391">
        <v>1069.8042134375537</v>
      </c>
      <c r="R351" s="7">
        <v>8.0255263032512172</v>
      </c>
      <c r="S351" s="7">
        <v>47.619682004735289</v>
      </c>
      <c r="T351" s="594">
        <v>9.4360661607206087</v>
      </c>
      <c r="U351" s="250">
        <v>3.1453553869068696</v>
      </c>
      <c r="V351" s="250">
        <v>2</v>
      </c>
      <c r="W351" s="8">
        <v>89.578694687566397</v>
      </c>
      <c r="X351" s="8">
        <v>1.4929782447927733</v>
      </c>
      <c r="Y351" s="8">
        <v>5.9335276224120159</v>
      </c>
      <c r="Z351" s="8">
        <v>31</v>
      </c>
      <c r="AA351" s="8">
        <v>85.360661607206097</v>
      </c>
      <c r="AB351" s="8">
        <v>1.4226776934534349</v>
      </c>
      <c r="AC351" s="8">
        <v>5.7974620391745866</v>
      </c>
      <c r="AD351" s="8">
        <v>31</v>
      </c>
      <c r="AE351" s="637"/>
      <c r="AF351" s="637" t="s">
        <v>18</v>
      </c>
      <c r="AG351" s="637" t="s">
        <v>3783</v>
      </c>
      <c r="AH351" s="2"/>
      <c r="AI351" s="1"/>
      <c r="AJ351" s="1"/>
      <c r="AK351" s="1"/>
    </row>
    <row r="352" spans="1:37" ht="16.5" x14ac:dyDescent="0.45">
      <c r="A352" s="9">
        <v>409</v>
      </c>
      <c r="B352" s="9" t="s">
        <v>249</v>
      </c>
      <c r="C352" s="54" t="s">
        <v>1806</v>
      </c>
      <c r="D352" s="9">
        <v>1</v>
      </c>
      <c r="E352" s="9">
        <v>13</v>
      </c>
      <c r="F352" s="9">
        <v>10</v>
      </c>
      <c r="G352" s="54" t="s">
        <v>248</v>
      </c>
      <c r="H352" s="54" t="s">
        <v>40</v>
      </c>
      <c r="I352" s="76" t="s">
        <v>175</v>
      </c>
      <c r="J352" s="608">
        <v>17</v>
      </c>
      <c r="K352" s="9">
        <v>1500</v>
      </c>
      <c r="L352" s="9">
        <v>126</v>
      </c>
      <c r="M352" s="7">
        <v>163.03464444474821</v>
      </c>
      <c r="N352" s="7">
        <v>67.196711561686755</v>
      </c>
      <c r="O352" s="7">
        <v>126.13153235759236</v>
      </c>
      <c r="P352" s="391">
        <v>1240.6074798692252</v>
      </c>
      <c r="Q352" s="391">
        <v>1065.2445331453114</v>
      </c>
      <c r="R352" s="7">
        <v>7.9336691774308647</v>
      </c>
      <c r="S352" s="7">
        <v>86.192428714664374</v>
      </c>
      <c r="T352" s="594">
        <v>16.260042720028434</v>
      </c>
      <c r="U352" s="250">
        <v>5.4200142400094782</v>
      </c>
      <c r="V352" s="250">
        <v>2.6666666666666998</v>
      </c>
      <c r="W352" s="8">
        <v>102.73361813352288</v>
      </c>
      <c r="X352" s="8">
        <v>2.2829692918560642</v>
      </c>
      <c r="Y352" s="8">
        <v>10.864131940345892</v>
      </c>
      <c r="Z352" s="8">
        <v>17.875</v>
      </c>
      <c r="AA352" s="8">
        <v>117.56977077799498</v>
      </c>
      <c r="AB352" s="8">
        <v>1.9594961796332495</v>
      </c>
      <c r="AC352" s="8">
        <v>10.192344305455668</v>
      </c>
      <c r="AD352" s="8">
        <v>23.5</v>
      </c>
      <c r="AE352" s="637"/>
      <c r="AF352" s="637" t="s">
        <v>43</v>
      </c>
      <c r="AG352" s="637" t="s">
        <v>3892</v>
      </c>
      <c r="AH352" s="2"/>
      <c r="AI352" s="1"/>
      <c r="AJ352" s="1"/>
      <c r="AK352" s="1"/>
    </row>
    <row r="353" spans="1:37" ht="16.5" x14ac:dyDescent="0.45">
      <c r="A353" s="9">
        <v>411</v>
      </c>
      <c r="B353" s="9" t="s">
        <v>647</v>
      </c>
      <c r="C353" s="54" t="s">
        <v>1870</v>
      </c>
      <c r="D353" s="9">
        <v>12</v>
      </c>
      <c r="E353" s="9">
        <v>15</v>
      </c>
      <c r="F353" s="9">
        <v>15</v>
      </c>
      <c r="G353" s="54" t="s">
        <v>248</v>
      </c>
      <c r="H353" s="54" t="s">
        <v>87</v>
      </c>
      <c r="I353" s="57" t="s">
        <v>180</v>
      </c>
      <c r="J353" s="608">
        <v>40</v>
      </c>
      <c r="K353" s="9">
        <v>1497</v>
      </c>
      <c r="L353" s="9">
        <v>134</v>
      </c>
      <c r="M353" s="7">
        <v>83.771801059731743</v>
      </c>
      <c r="N353" s="7">
        <v>237.88030300923825</v>
      </c>
      <c r="O353" s="7">
        <v>134.35100169956979</v>
      </c>
      <c r="P353" s="391">
        <v>1928.1086205404233</v>
      </c>
      <c r="Q353" s="391">
        <v>2360.0361456319702</v>
      </c>
      <c r="R353" s="7">
        <v>25.750438492113268</v>
      </c>
      <c r="S353" s="7">
        <v>151.37585351494303</v>
      </c>
      <c r="T353" s="594">
        <v>8.8410405791908921</v>
      </c>
      <c r="U353" s="250">
        <v>2.9470135263969639</v>
      </c>
      <c r="V353" s="250">
        <v>2.6666666666666998</v>
      </c>
      <c r="W353" s="8">
        <v>66.342004826590767</v>
      </c>
      <c r="X353" s="8">
        <v>1.2062182695743775</v>
      </c>
      <c r="Y353" s="8">
        <v>5.8785738177354059</v>
      </c>
      <c r="Z353" s="8">
        <v>21.625</v>
      </c>
      <c r="AA353" s="8">
        <v>72.876205309249841</v>
      </c>
      <c r="AB353" s="8">
        <v>1.1211723893730745</v>
      </c>
      <c r="AC353" s="8">
        <v>5.7028437444404272</v>
      </c>
      <c r="AD353" s="8">
        <v>25.375</v>
      </c>
      <c r="AE353" s="637"/>
      <c r="AF353" s="637" t="s">
        <v>43</v>
      </c>
      <c r="AG353" s="637" t="s">
        <v>3859</v>
      </c>
      <c r="AH353" s="2"/>
      <c r="AI353" s="1"/>
      <c r="AJ353" s="1"/>
      <c r="AK353" s="1"/>
    </row>
    <row r="354" spans="1:37" ht="16.5" x14ac:dyDescent="0.45">
      <c r="A354" s="9">
        <v>413</v>
      </c>
      <c r="B354" s="9" t="s">
        <v>635</v>
      </c>
      <c r="C354" s="245" t="s">
        <v>1819</v>
      </c>
      <c r="D354" s="9">
        <v>0</v>
      </c>
      <c r="E354" s="9">
        <v>12</v>
      </c>
      <c r="F354" s="9">
        <v>15</v>
      </c>
      <c r="G354" s="245" t="s">
        <v>38</v>
      </c>
      <c r="H354" s="77" t="s">
        <v>33</v>
      </c>
      <c r="I354" s="245" t="s">
        <v>126</v>
      </c>
      <c r="J354" s="608">
        <v>36</v>
      </c>
      <c r="K354" s="9">
        <v>1500</v>
      </c>
      <c r="L354" s="9">
        <v>130</v>
      </c>
      <c r="M354" s="7">
        <v>108.20300124174763</v>
      </c>
      <c r="N354" s="7">
        <v>147.34025701003932</v>
      </c>
      <c r="O354" s="7">
        <v>130.45751922763898</v>
      </c>
      <c r="P354" s="391">
        <v>1629.3706806508867</v>
      </c>
      <c r="Q354" s="391">
        <v>1740.7169325291129</v>
      </c>
      <c r="R354" s="7">
        <v>16.694466435982044</v>
      </c>
      <c r="S354" s="7">
        <v>122.36836172740047</v>
      </c>
      <c r="T354" s="594">
        <v>3.5319502290568945</v>
      </c>
      <c r="U354" s="250">
        <v>3.5319502290568945</v>
      </c>
      <c r="V354" s="250">
        <v>3</v>
      </c>
      <c r="W354" s="8">
        <v>76.958506871706831</v>
      </c>
      <c r="X354" s="8">
        <v>1.3992455794855787</v>
      </c>
      <c r="Y354" s="8">
        <v>7.3298755726422362</v>
      </c>
      <c r="Z354" s="8">
        <v>19.333333333333332</v>
      </c>
      <c r="AA354" s="8">
        <v>76.958506871706831</v>
      </c>
      <c r="AB354" s="8">
        <v>1.2826417811951139</v>
      </c>
      <c r="AC354" s="8">
        <v>7.0284529263259383</v>
      </c>
      <c r="AD354" s="8">
        <v>21</v>
      </c>
      <c r="AE354" s="637"/>
      <c r="AF354" s="637" t="s">
        <v>29</v>
      </c>
      <c r="AG354" s="637" t="s">
        <v>3770</v>
      </c>
      <c r="AH354" s="2"/>
      <c r="AI354" s="1"/>
      <c r="AJ354" s="1"/>
      <c r="AK354" s="1"/>
    </row>
    <row r="355" spans="1:37" ht="16.5" x14ac:dyDescent="0.45">
      <c r="A355" s="9">
        <v>413</v>
      </c>
      <c r="B355" s="9" t="s">
        <v>639</v>
      </c>
      <c r="C355" s="245" t="s">
        <v>1850</v>
      </c>
      <c r="D355" s="9">
        <v>7</v>
      </c>
      <c r="E355" s="9">
        <v>14</v>
      </c>
      <c r="F355" s="9">
        <v>15</v>
      </c>
      <c r="G355" s="245" t="s">
        <v>38</v>
      </c>
      <c r="H355" s="245" t="s">
        <v>126</v>
      </c>
      <c r="I355" s="57" t="s">
        <v>184</v>
      </c>
      <c r="J355" s="608">
        <v>40</v>
      </c>
      <c r="K355" s="9">
        <v>1500</v>
      </c>
      <c r="L355" s="9">
        <v>134</v>
      </c>
      <c r="M355" s="7">
        <v>105.90020133966088</v>
      </c>
      <c r="N355" s="7">
        <v>149.36670188952169</v>
      </c>
      <c r="O355" s="7">
        <v>134.35100169956979</v>
      </c>
      <c r="P355" s="391">
        <v>1652.954848894379</v>
      </c>
      <c r="Q355" s="391">
        <v>1786.3003143485112</v>
      </c>
      <c r="R355" s="7">
        <v>17.414057689588248</v>
      </c>
      <c r="S355" s="7">
        <v>120.15968112279786</v>
      </c>
      <c r="T355" s="594">
        <v>3.4780647113480647</v>
      </c>
      <c r="U355" s="250">
        <v>3.4780647113480647</v>
      </c>
      <c r="V355" s="250">
        <v>3</v>
      </c>
      <c r="W355" s="8">
        <v>75.341941340441934</v>
      </c>
      <c r="X355" s="8">
        <v>1.255699022340699</v>
      </c>
      <c r="Y355" s="8">
        <v>6.9001540746382481</v>
      </c>
      <c r="Z355" s="8">
        <v>21</v>
      </c>
      <c r="AA355" s="8">
        <v>58.821509931454841</v>
      </c>
      <c r="AB355" s="8">
        <v>1.1764301986290968</v>
      </c>
      <c r="AC355" s="8">
        <v>6.6107125539956177</v>
      </c>
      <c r="AD355" s="8">
        <v>17.666666666666668</v>
      </c>
      <c r="AE355" s="637"/>
      <c r="AF355" s="637" t="s">
        <v>29</v>
      </c>
      <c r="AG355" s="637" t="s">
        <v>3893</v>
      </c>
      <c r="AH355" s="2"/>
      <c r="AI355" s="1"/>
      <c r="AJ355" s="1"/>
      <c r="AK355" s="1"/>
    </row>
    <row r="356" spans="1:37" ht="16.5" x14ac:dyDescent="0.45">
      <c r="A356" s="9">
        <v>413</v>
      </c>
      <c r="B356" s="9" t="s">
        <v>637</v>
      </c>
      <c r="C356" s="78" t="s">
        <v>1866</v>
      </c>
      <c r="D356" s="9">
        <v>0</v>
      </c>
      <c r="E356" s="9">
        <v>12</v>
      </c>
      <c r="F356" s="9">
        <v>15</v>
      </c>
      <c r="G356" s="245" t="s">
        <v>38</v>
      </c>
      <c r="H356" s="245" t="s">
        <v>126</v>
      </c>
      <c r="I356" s="69" t="s">
        <v>1490</v>
      </c>
      <c r="J356" s="608">
        <v>36</v>
      </c>
      <c r="K356" s="9">
        <v>1500</v>
      </c>
      <c r="L356" s="9">
        <v>130</v>
      </c>
      <c r="M356" s="7">
        <v>108.20300124174763</v>
      </c>
      <c r="N356" s="7">
        <v>147.34025701003932</v>
      </c>
      <c r="O356" s="7">
        <v>130.45751922763898</v>
      </c>
      <c r="P356" s="391">
        <v>1629.3706806508867</v>
      </c>
      <c r="Q356" s="391">
        <v>1740.7169325291129</v>
      </c>
      <c r="R356" s="7">
        <v>16.694466435982044</v>
      </c>
      <c r="S356" s="7">
        <v>117.33627147542815</v>
      </c>
      <c r="T356" s="594">
        <v>3.5319502290568945</v>
      </c>
      <c r="U356" s="250">
        <v>3.5319502290568945</v>
      </c>
      <c r="V356" s="250">
        <v>3</v>
      </c>
      <c r="W356" s="8">
        <v>76.958506871706831</v>
      </c>
      <c r="X356" s="8">
        <v>1.2826417811951139</v>
      </c>
      <c r="Y356" s="8">
        <v>7.0284529263259383</v>
      </c>
      <c r="Z356" s="8">
        <v>21</v>
      </c>
      <c r="AA356" s="8">
        <v>68.518672774850529</v>
      </c>
      <c r="AB356" s="8">
        <v>1.1419778795808422</v>
      </c>
      <c r="AC356" s="8">
        <v>6.6265560645708774</v>
      </c>
      <c r="AD356" s="8">
        <v>21</v>
      </c>
      <c r="AE356" s="637"/>
      <c r="AF356" s="637" t="s">
        <v>29</v>
      </c>
      <c r="AG356" s="637" t="s">
        <v>3894</v>
      </c>
      <c r="AH356" s="2"/>
      <c r="AI356" s="1"/>
      <c r="AJ356" s="1"/>
      <c r="AK356" s="1"/>
    </row>
    <row r="357" spans="1:37" ht="16.5" x14ac:dyDescent="0.45">
      <c r="A357" s="9">
        <v>414</v>
      </c>
      <c r="B357" s="9" t="s">
        <v>632</v>
      </c>
      <c r="C357" s="243" t="s">
        <v>1809</v>
      </c>
      <c r="D357" s="9">
        <v>0</v>
      </c>
      <c r="E357" s="9">
        <v>15</v>
      </c>
      <c r="F357" s="9">
        <v>15</v>
      </c>
      <c r="G357" s="245" t="s">
        <v>38</v>
      </c>
      <c r="H357" s="245" t="s">
        <v>126</v>
      </c>
      <c r="I357" s="14" t="s">
        <v>203</v>
      </c>
      <c r="J357" s="608">
        <v>32.5</v>
      </c>
      <c r="K357" s="9">
        <v>1499</v>
      </c>
      <c r="L357" s="9">
        <v>139</v>
      </c>
      <c r="M357" s="7">
        <v>138.15452612204641</v>
      </c>
      <c r="N357" s="7">
        <v>84.386278117790511</v>
      </c>
      <c r="O357" s="7">
        <v>139.64808856660906</v>
      </c>
      <c r="P357" s="391">
        <v>1383.9316148123801</v>
      </c>
      <c r="Q357" s="391">
        <v>1297.7514107088389</v>
      </c>
      <c r="R357" s="7">
        <v>10.816895136973278</v>
      </c>
      <c r="S357" s="7">
        <v>94.076492063624784</v>
      </c>
      <c r="T357" s="594">
        <v>4.2328159112558863</v>
      </c>
      <c r="U357" s="250">
        <v>4.2328159112558863</v>
      </c>
      <c r="V357" s="250">
        <v>3</v>
      </c>
      <c r="W357" s="8">
        <v>97.98447733767658</v>
      </c>
      <c r="X357" s="8">
        <v>1.6330746222946098</v>
      </c>
      <c r="Y357" s="8">
        <v>8.6971807410854431</v>
      </c>
      <c r="Z357" s="8">
        <v>21</v>
      </c>
      <c r="AA357" s="8">
        <v>60.268291706357907</v>
      </c>
      <c r="AB357" s="8">
        <v>1.3392953712523978</v>
      </c>
      <c r="AC357" s="8">
        <v>7.7350331484497623</v>
      </c>
      <c r="AD357" s="8">
        <v>16</v>
      </c>
      <c r="AE357" s="637"/>
      <c r="AF357" s="637" t="s">
        <v>29</v>
      </c>
      <c r="AG357" s="637" t="s">
        <v>3818</v>
      </c>
      <c r="AH357" s="2"/>
      <c r="AI357" s="1"/>
      <c r="AJ357" s="1"/>
      <c r="AK357" s="1"/>
    </row>
    <row r="358" spans="1:37" ht="16.5" x14ac:dyDescent="0.45">
      <c r="A358" s="9">
        <v>416</v>
      </c>
      <c r="B358" s="9" t="s">
        <v>628</v>
      </c>
      <c r="C358" s="243" t="s">
        <v>1809</v>
      </c>
      <c r="D358" s="9">
        <v>0</v>
      </c>
      <c r="E358" s="9">
        <v>14</v>
      </c>
      <c r="F358" s="9">
        <v>13</v>
      </c>
      <c r="G358" s="245" t="s">
        <v>27</v>
      </c>
      <c r="H358" s="245" t="s">
        <v>126</v>
      </c>
      <c r="I358" s="54" t="s">
        <v>1506</v>
      </c>
      <c r="J358" s="608">
        <v>29</v>
      </c>
      <c r="K358" s="9">
        <v>1498</v>
      </c>
      <c r="L358" s="9">
        <v>133</v>
      </c>
      <c r="M358" s="7">
        <v>107.19046725819139</v>
      </c>
      <c r="N358" s="7">
        <v>146.75741825953719</v>
      </c>
      <c r="O358" s="7">
        <v>133.08883518634499</v>
      </c>
      <c r="P358" s="391">
        <v>1636.5598819242116</v>
      </c>
      <c r="Q358" s="391">
        <v>1756.5309860400271</v>
      </c>
      <c r="R358" s="7">
        <v>17.020806944630475</v>
      </c>
      <c r="S358" s="7">
        <v>123.75219954075544</v>
      </c>
      <c r="T358" s="594">
        <v>2.6721712892277858</v>
      </c>
      <c r="U358" s="250">
        <v>2.6721712892277858</v>
      </c>
      <c r="V358" s="250">
        <v>4</v>
      </c>
      <c r="W358" s="8">
        <v>76.247708015250353</v>
      </c>
      <c r="X358" s="8">
        <v>1.2707951335875058</v>
      </c>
      <c r="Y358" s="8">
        <v>7.2706423346041964</v>
      </c>
      <c r="Z358" s="8">
        <v>16</v>
      </c>
      <c r="AA358" s="8">
        <v>56.739042974259526</v>
      </c>
      <c r="AB358" s="8">
        <v>0.94565071623765873</v>
      </c>
      <c r="AC358" s="8">
        <v>6.0513507695422692</v>
      </c>
      <c r="AD358" s="8">
        <v>16</v>
      </c>
      <c r="AE358" s="637"/>
      <c r="AF358" s="637" t="s">
        <v>29</v>
      </c>
      <c r="AG358" s="637" t="s">
        <v>3895</v>
      </c>
      <c r="AH358" s="2"/>
      <c r="AI358" s="1"/>
      <c r="AJ358" s="1"/>
      <c r="AK358" s="1"/>
    </row>
    <row r="359" spans="1:37" ht="16.5" x14ac:dyDescent="0.45">
      <c r="A359" s="9">
        <v>417</v>
      </c>
      <c r="B359" s="9" t="s">
        <v>626</v>
      </c>
      <c r="C359" s="246" t="s">
        <v>1804</v>
      </c>
      <c r="D359" s="9">
        <v>15</v>
      </c>
      <c r="E359" s="9">
        <v>15</v>
      </c>
      <c r="F359" s="9">
        <v>15</v>
      </c>
      <c r="G359" s="246" t="s">
        <v>1470</v>
      </c>
      <c r="H359" s="246" t="s">
        <v>222</v>
      </c>
      <c r="I359" s="246" t="s">
        <v>182</v>
      </c>
      <c r="J359" s="608">
        <v>40</v>
      </c>
      <c r="K359" s="9">
        <v>1213</v>
      </c>
      <c r="L359" s="9">
        <v>134</v>
      </c>
      <c r="M359" s="7">
        <v>86.142701089724156</v>
      </c>
      <c r="N359" s="7">
        <v>147.78610186952676</v>
      </c>
      <c r="O359" s="7">
        <v>134.35100169956979</v>
      </c>
      <c r="P359" s="391">
        <v>1430.195230632788</v>
      </c>
      <c r="Q359" s="391">
        <v>1630.748532494136</v>
      </c>
      <c r="R359" s="7">
        <v>17.253508836063347</v>
      </c>
      <c r="S359" s="7">
        <v>110.18241164459023</v>
      </c>
      <c r="T359" s="594">
        <v>9.0629568219981813</v>
      </c>
      <c r="U359" s="250">
        <v>2.2657392054995453</v>
      </c>
      <c r="V359" s="250">
        <v>4</v>
      </c>
      <c r="W359" s="8">
        <v>68.191306849984841</v>
      </c>
      <c r="X359" s="8">
        <v>1.1365217808330808</v>
      </c>
      <c r="Y359" s="8">
        <v>6.3860871832798765</v>
      </c>
      <c r="Z359" s="8">
        <v>16</v>
      </c>
      <c r="AA359" s="8">
        <v>61.472176164986358</v>
      </c>
      <c r="AB359" s="8">
        <v>1.1176759302724792</v>
      </c>
      <c r="AC359" s="8">
        <v>6.2797349315664484</v>
      </c>
      <c r="AD359" s="8">
        <v>14.75</v>
      </c>
      <c r="AE359" s="637"/>
      <c r="AF359" s="637" t="s">
        <v>8</v>
      </c>
      <c r="AG359" s="637" t="s">
        <v>5801</v>
      </c>
      <c r="AH359" s="2"/>
      <c r="AI359" s="1"/>
      <c r="AJ359" s="1"/>
      <c r="AK359" s="1"/>
    </row>
    <row r="360" spans="1:37" ht="16.5" x14ac:dyDescent="0.45">
      <c r="A360" s="9">
        <v>418</v>
      </c>
      <c r="B360" s="9" t="s">
        <v>623</v>
      </c>
      <c r="C360" s="244" t="s">
        <v>1805</v>
      </c>
      <c r="D360" s="9">
        <v>15</v>
      </c>
      <c r="E360" s="9">
        <v>15</v>
      </c>
      <c r="F360" s="9">
        <v>15</v>
      </c>
      <c r="G360" s="244" t="s">
        <v>121</v>
      </c>
      <c r="H360" s="244" t="s">
        <v>237</v>
      </c>
      <c r="I360" s="13" t="s">
        <v>120</v>
      </c>
      <c r="J360" s="608">
        <v>40</v>
      </c>
      <c r="K360" s="9">
        <v>1054</v>
      </c>
      <c r="L360" s="9">
        <v>127</v>
      </c>
      <c r="M360" s="7">
        <v>116.17410146962798</v>
      </c>
      <c r="N360" s="7">
        <v>64.804600819792483</v>
      </c>
      <c r="O360" s="7">
        <v>127.23830160959255</v>
      </c>
      <c r="P360" s="391">
        <v>971.75179228110733</v>
      </c>
      <c r="Q360" s="391">
        <v>909.96081602847448</v>
      </c>
      <c r="R360" s="7">
        <v>7.7292907053343223</v>
      </c>
      <c r="S360" s="7">
        <v>51.087129292354255</v>
      </c>
      <c r="T360" s="594">
        <v>3.7184739743892949</v>
      </c>
      <c r="U360" s="250">
        <v>3.7184739743892949</v>
      </c>
      <c r="V360" s="250">
        <v>3</v>
      </c>
      <c r="W360" s="8">
        <v>64.431059402416878</v>
      </c>
      <c r="X360" s="8">
        <v>1.0738509900402813</v>
      </c>
      <c r="Y360" s="8">
        <v>6.6095494709620368</v>
      </c>
      <c r="Z360" s="8">
        <v>21</v>
      </c>
      <c r="AA360" s="8">
        <v>46.307899573154913</v>
      </c>
      <c r="AB360" s="8">
        <v>0.84196181042099838</v>
      </c>
      <c r="AC360" s="8">
        <v>5.9213752984633787</v>
      </c>
      <c r="AD360" s="8">
        <v>19.333333333333332</v>
      </c>
      <c r="AE360" s="637"/>
      <c r="AF360" s="637" t="s">
        <v>111</v>
      </c>
      <c r="AG360" s="637" t="s">
        <v>3751</v>
      </c>
      <c r="AH360" s="2"/>
      <c r="AI360" s="1"/>
      <c r="AJ360" s="1"/>
      <c r="AK360" s="1"/>
    </row>
    <row r="361" spans="1:37" ht="16.5" x14ac:dyDescent="0.45">
      <c r="A361" s="9">
        <v>419</v>
      </c>
      <c r="B361" s="9" t="s">
        <v>122</v>
      </c>
      <c r="C361" s="244" t="s">
        <v>1805</v>
      </c>
      <c r="D361" s="9">
        <v>0</v>
      </c>
      <c r="E361" s="9">
        <v>14</v>
      </c>
      <c r="F361" s="9">
        <v>15</v>
      </c>
      <c r="G361" s="244" t="s">
        <v>121</v>
      </c>
      <c r="H361" s="244" t="s">
        <v>197</v>
      </c>
      <c r="I361" s="62" t="s">
        <v>120</v>
      </c>
      <c r="J361" s="608">
        <v>23</v>
      </c>
      <c r="K361" s="9">
        <v>1497</v>
      </c>
      <c r="L361" s="9">
        <v>136</v>
      </c>
      <c r="M361" s="7">
        <v>141.5843028152124</v>
      </c>
      <c r="N361" s="7">
        <v>82.003578101118492</v>
      </c>
      <c r="O361" s="7">
        <v>136.4590791838925</v>
      </c>
      <c r="P361" s="391">
        <v>1359.044144430301</v>
      </c>
      <c r="Q361" s="391">
        <v>1257.4022518942595</v>
      </c>
      <c r="R361" s="7">
        <v>10.307254844133114</v>
      </c>
      <c r="S361" s="7">
        <v>100.05700254341953</v>
      </c>
      <c r="T361" s="594">
        <v>4.3130726858759703</v>
      </c>
      <c r="U361" s="250">
        <v>4.3130726858759703</v>
      </c>
      <c r="V361" s="250">
        <v>3</v>
      </c>
      <c r="W361" s="8">
        <v>144.56648305462537</v>
      </c>
      <c r="X361" s="8">
        <v>1.927553107395005</v>
      </c>
      <c r="Y361" s="8">
        <v>9.7074346231355619</v>
      </c>
      <c r="Z361" s="8">
        <v>26</v>
      </c>
      <c r="AA361" s="8">
        <v>56.217878097932839</v>
      </c>
      <c r="AB361" s="8">
        <v>1.0221432381442335</v>
      </c>
      <c r="AC361" s="8">
        <v>6.9978040002927049</v>
      </c>
      <c r="AD361" s="8">
        <v>19.333333333333332</v>
      </c>
      <c r="AE361" s="637"/>
      <c r="AF361" s="637" t="s">
        <v>111</v>
      </c>
      <c r="AG361" s="637" t="s">
        <v>3751</v>
      </c>
      <c r="AH361" s="2"/>
      <c r="AI361" s="1"/>
      <c r="AJ361" s="1"/>
      <c r="AK361" s="1"/>
    </row>
    <row r="362" spans="1:37" ht="16.5" x14ac:dyDescent="0.45">
      <c r="A362" s="9">
        <v>421</v>
      </c>
      <c r="B362" s="9" t="s">
        <v>617</v>
      </c>
      <c r="C362" s="77" t="s">
        <v>1803</v>
      </c>
      <c r="D362" s="9">
        <v>1</v>
      </c>
      <c r="E362" s="9">
        <v>12</v>
      </c>
      <c r="F362" s="9">
        <v>15</v>
      </c>
      <c r="G362" s="77" t="s">
        <v>3536</v>
      </c>
      <c r="H362" s="77" t="s">
        <v>9</v>
      </c>
      <c r="I362" s="13" t="s">
        <v>112</v>
      </c>
      <c r="J362" s="608">
        <v>28</v>
      </c>
      <c r="K362" s="9">
        <v>1500</v>
      </c>
      <c r="L362" s="9">
        <v>132</v>
      </c>
      <c r="M362" s="7">
        <v>120.87719749609514</v>
      </c>
      <c r="N362" s="7">
        <v>116.63589232079356</v>
      </c>
      <c r="O362" s="7">
        <v>132.1873446302327</v>
      </c>
      <c r="P362" s="391">
        <v>1514.4129622671364</v>
      </c>
      <c r="Q362" s="391">
        <v>1525.3005570818395</v>
      </c>
      <c r="R362" s="7">
        <v>13.787786952062003</v>
      </c>
      <c r="S362" s="7">
        <v>125.81650042592547</v>
      </c>
      <c r="T362" s="594">
        <v>5.7142107023477102</v>
      </c>
      <c r="U362" s="250">
        <v>1.9047369007825701</v>
      </c>
      <c r="V362" s="250">
        <v>4.3333333333333002</v>
      </c>
      <c r="W362" s="8">
        <v>142.4263210704313</v>
      </c>
      <c r="X362" s="8">
        <v>1.7803290133803913</v>
      </c>
      <c r="Y362" s="8">
        <v>9.1252135577210414</v>
      </c>
      <c r="Z362" s="8">
        <v>19.461538461538463</v>
      </c>
      <c r="AA362" s="8">
        <v>118.85526755869276</v>
      </c>
      <c r="AB362" s="8">
        <v>1.4856908444836594</v>
      </c>
      <c r="AC362" s="8">
        <v>7.9140527053392189</v>
      </c>
      <c r="AD362" s="8">
        <v>19.461538461538463</v>
      </c>
      <c r="AE362" s="637"/>
      <c r="AF362" s="637" t="s">
        <v>12</v>
      </c>
      <c r="AG362" s="637" t="s">
        <v>3823</v>
      </c>
      <c r="AH362" s="2"/>
      <c r="AI362" s="1"/>
      <c r="AJ362" s="1"/>
      <c r="AK362" s="1"/>
    </row>
    <row r="363" spans="1:37" ht="16.5" x14ac:dyDescent="0.45">
      <c r="A363" s="9">
        <v>421</v>
      </c>
      <c r="B363" s="9" t="s">
        <v>247</v>
      </c>
      <c r="C363" s="77" t="s">
        <v>1803</v>
      </c>
      <c r="D363" s="9">
        <v>1</v>
      </c>
      <c r="E363" s="9">
        <v>12</v>
      </c>
      <c r="F363" s="9">
        <v>15</v>
      </c>
      <c r="G363" s="77" t="s">
        <v>3536</v>
      </c>
      <c r="H363" s="77" t="s">
        <v>9</v>
      </c>
      <c r="I363" s="13" t="s">
        <v>112</v>
      </c>
      <c r="J363" s="608">
        <v>28</v>
      </c>
      <c r="K363" s="9">
        <v>1500</v>
      </c>
      <c r="L363" s="9">
        <v>132</v>
      </c>
      <c r="M363" s="7">
        <v>120.87719749609514</v>
      </c>
      <c r="N363" s="7">
        <v>116.63589232079356</v>
      </c>
      <c r="O363" s="7">
        <v>132.1873446302327</v>
      </c>
      <c r="P363" s="391">
        <v>1514.4129622671364</v>
      </c>
      <c r="Q363" s="391">
        <v>1525.3005570818395</v>
      </c>
      <c r="R363" s="7">
        <v>13.787786952062003</v>
      </c>
      <c r="S363" s="7">
        <v>125.81650042592547</v>
      </c>
      <c r="T363" s="594">
        <v>5.7142107023477102</v>
      </c>
      <c r="U363" s="250">
        <v>1.9047369007825701</v>
      </c>
      <c r="V363" s="250">
        <v>4.3333333333333002</v>
      </c>
      <c r="W363" s="8">
        <v>142.4263210704313</v>
      </c>
      <c r="X363" s="8">
        <v>1.7803290133803913</v>
      </c>
      <c r="Y363" s="8">
        <v>9.1252135577210414</v>
      </c>
      <c r="Z363" s="8">
        <v>19.461538461538463</v>
      </c>
      <c r="AA363" s="8">
        <v>118.85526755869276</v>
      </c>
      <c r="AB363" s="8">
        <v>1.4856908444836594</v>
      </c>
      <c r="AC363" s="8">
        <v>7.9140527053392189</v>
      </c>
      <c r="AD363" s="8">
        <v>19.461538461538463</v>
      </c>
      <c r="AE363" s="637"/>
      <c r="AF363" s="637" t="s">
        <v>12</v>
      </c>
      <c r="AG363" s="637" t="s">
        <v>3823</v>
      </c>
      <c r="AH363" s="2"/>
      <c r="AI363" s="1"/>
      <c r="AJ363" s="1"/>
      <c r="AK363" s="1"/>
    </row>
    <row r="364" spans="1:37" ht="16.5" x14ac:dyDescent="0.45">
      <c r="A364" s="9">
        <v>422</v>
      </c>
      <c r="B364" s="9" t="s">
        <v>613</v>
      </c>
      <c r="C364" s="244" t="s">
        <v>1805</v>
      </c>
      <c r="D364" s="9">
        <v>15</v>
      </c>
      <c r="E364" s="9">
        <v>15</v>
      </c>
      <c r="F364" s="9">
        <v>15</v>
      </c>
      <c r="G364" s="78" t="s">
        <v>80</v>
      </c>
      <c r="H364" s="62" t="s">
        <v>1466</v>
      </c>
      <c r="I364" s="71" t="s">
        <v>237</v>
      </c>
      <c r="J364" s="608">
        <v>40</v>
      </c>
      <c r="K364" s="9">
        <v>1136</v>
      </c>
      <c r="L364" s="9">
        <v>156</v>
      </c>
      <c r="M364" s="7">
        <v>93.25540117970138</v>
      </c>
      <c r="N364" s="7">
        <v>94.836001199696312</v>
      </c>
      <c r="O364" s="7">
        <v>156.47940197949893</v>
      </c>
      <c r="P364" s="391">
        <v>1241.8513219159431</v>
      </c>
      <c r="Q364" s="391">
        <v>1333.5641958477145</v>
      </c>
      <c r="R364" s="7">
        <v>13.512906198682945</v>
      </c>
      <c r="S364" s="7">
        <v>67.842979748182543</v>
      </c>
      <c r="T364" s="594">
        <v>7.6677611843486488</v>
      </c>
      <c r="U364" s="250">
        <v>2.5559203947828828</v>
      </c>
      <c r="V364" s="250">
        <v>2.6666666666666998</v>
      </c>
      <c r="W364" s="8">
        <v>37.369606460083538</v>
      </c>
      <c r="X364" s="8">
        <v>1.0677030417166726</v>
      </c>
      <c r="Y364" s="8">
        <v>5.0206061339192125</v>
      </c>
      <c r="Z364" s="8">
        <v>14.125</v>
      </c>
      <c r="AA364" s="8">
        <v>51.917449044116957</v>
      </c>
      <c r="AB364" s="8">
        <v>0.86529081740194924</v>
      </c>
      <c r="AC364" s="8">
        <v>4.6564109756056089</v>
      </c>
      <c r="AD364" s="8">
        <v>23.5</v>
      </c>
      <c r="AE364" s="637"/>
      <c r="AF364" s="637" t="s">
        <v>3</v>
      </c>
      <c r="AG364" s="637" t="s">
        <v>3776</v>
      </c>
      <c r="AH364" s="2"/>
      <c r="AI364" s="1"/>
      <c r="AJ364" s="1"/>
      <c r="AK364" s="1"/>
    </row>
    <row r="365" spans="1:37" ht="16.5" x14ac:dyDescent="0.45">
      <c r="A365" s="9">
        <v>422</v>
      </c>
      <c r="B365" s="9" t="s">
        <v>614</v>
      </c>
      <c r="C365" s="244" t="s">
        <v>1805</v>
      </c>
      <c r="D365" s="9">
        <v>15</v>
      </c>
      <c r="E365" s="9">
        <v>15</v>
      </c>
      <c r="F365" s="9">
        <v>15</v>
      </c>
      <c r="G365" s="78" t="s">
        <v>80</v>
      </c>
      <c r="H365" s="62" t="s">
        <v>1466</v>
      </c>
      <c r="I365" s="71" t="s">
        <v>237</v>
      </c>
      <c r="J365" s="608">
        <v>40</v>
      </c>
      <c r="K365" s="9">
        <v>1136</v>
      </c>
      <c r="L365" s="9">
        <v>156</v>
      </c>
      <c r="M365" s="7">
        <v>93.25540117970138</v>
      </c>
      <c r="N365" s="7">
        <v>94.836001199696312</v>
      </c>
      <c r="O365" s="7">
        <v>156.47940197949893</v>
      </c>
      <c r="P365" s="391">
        <v>1241.8513219159431</v>
      </c>
      <c r="Q365" s="391">
        <v>1333.5641958477145</v>
      </c>
      <c r="R365" s="7">
        <v>13.512906198682945</v>
      </c>
      <c r="S365" s="7">
        <v>67.842979748182543</v>
      </c>
      <c r="T365" s="594">
        <v>7.6677611843486488</v>
      </c>
      <c r="U365" s="250">
        <v>2.5559203947828828</v>
      </c>
      <c r="V365" s="250">
        <v>2.6666666666666998</v>
      </c>
      <c r="W365" s="8">
        <v>37.369606460083538</v>
      </c>
      <c r="X365" s="8">
        <v>1.0677030417166726</v>
      </c>
      <c r="Y365" s="8">
        <v>5.0206061339192125</v>
      </c>
      <c r="Z365" s="8">
        <v>14.125</v>
      </c>
      <c r="AA365" s="8">
        <v>51.917449044116957</v>
      </c>
      <c r="AB365" s="8">
        <v>0.86529081740194924</v>
      </c>
      <c r="AC365" s="8">
        <v>4.6564109756056089</v>
      </c>
      <c r="AD365" s="8">
        <v>23.5</v>
      </c>
      <c r="AE365" s="637"/>
      <c r="AF365" s="637" t="s">
        <v>3</v>
      </c>
      <c r="AG365" s="637" t="s">
        <v>3776</v>
      </c>
      <c r="AH365" s="2"/>
      <c r="AI365" s="1"/>
      <c r="AJ365" s="1"/>
      <c r="AK365" s="1"/>
    </row>
    <row r="366" spans="1:37" ht="16.5" x14ac:dyDescent="0.45">
      <c r="A366" s="9">
        <v>423</v>
      </c>
      <c r="B366" s="9" t="s">
        <v>611</v>
      </c>
      <c r="C366" s="78" t="s">
        <v>1847</v>
      </c>
      <c r="D366" s="9">
        <v>0</v>
      </c>
      <c r="E366" s="9">
        <v>15</v>
      </c>
      <c r="F366" s="9">
        <v>15</v>
      </c>
      <c r="G366" s="78" t="s">
        <v>80</v>
      </c>
      <c r="H366" s="78" t="s">
        <v>79</v>
      </c>
      <c r="I366" s="244" t="s">
        <v>237</v>
      </c>
      <c r="J366" s="608">
        <v>24.5</v>
      </c>
      <c r="K366" s="9">
        <v>1494</v>
      </c>
      <c r="L366" s="9">
        <v>171</v>
      </c>
      <c r="M366" s="7">
        <v>111.74605689193559</v>
      </c>
      <c r="N366" s="7">
        <v>104.47264490488654</v>
      </c>
      <c r="O366" s="7">
        <v>171.25579133142793</v>
      </c>
      <c r="P366" s="391">
        <v>1587.0357480675327</v>
      </c>
      <c r="Q366" s="391">
        <v>1664.9882319402793</v>
      </c>
      <c r="R366" s="7">
        <v>16.174979399579478</v>
      </c>
      <c r="S366" s="7">
        <v>122.14597312241314</v>
      </c>
      <c r="T366" s="594">
        <v>10.587811681328075</v>
      </c>
      <c r="U366" s="250">
        <v>3.5292705604426917</v>
      </c>
      <c r="V366" s="250">
        <v>2.6666666666666998</v>
      </c>
      <c r="W366" s="8">
        <v>105.59430925085172</v>
      </c>
      <c r="X366" s="8">
        <v>1.6245278346284879</v>
      </c>
      <c r="Y366" s="8">
        <v>7.5515380950400921</v>
      </c>
      <c r="Z366" s="8">
        <v>25.375</v>
      </c>
      <c r="AA366" s="8">
        <v>62.013347062996836</v>
      </c>
      <c r="AB366" s="8">
        <v>1.0335557843832806</v>
      </c>
      <c r="AC366" s="8">
        <v>6.017954666934358</v>
      </c>
      <c r="AD366" s="8">
        <v>23.5</v>
      </c>
      <c r="AE366" s="637"/>
      <c r="AF366" s="637" t="s">
        <v>3</v>
      </c>
      <c r="AG366" s="637" t="s">
        <v>3896</v>
      </c>
      <c r="AH366" s="2"/>
      <c r="AI366" s="1"/>
      <c r="AJ366" s="1"/>
      <c r="AK366" s="1"/>
    </row>
    <row r="367" spans="1:37" ht="16.5" x14ac:dyDescent="0.45">
      <c r="A367" s="9">
        <v>423</v>
      </c>
      <c r="B367" s="9" t="s">
        <v>246</v>
      </c>
      <c r="C367" s="78" t="s">
        <v>1847</v>
      </c>
      <c r="D367" s="9">
        <v>0</v>
      </c>
      <c r="E367" s="9">
        <v>15</v>
      </c>
      <c r="F367" s="9">
        <v>15</v>
      </c>
      <c r="G367" s="78" t="s">
        <v>80</v>
      </c>
      <c r="H367" s="78" t="s">
        <v>79</v>
      </c>
      <c r="I367" s="244" t="s">
        <v>237</v>
      </c>
      <c r="J367" s="608">
        <v>24.5</v>
      </c>
      <c r="K367" s="9">
        <v>1494</v>
      </c>
      <c r="L367" s="9">
        <v>171</v>
      </c>
      <c r="M367" s="7">
        <v>111.74605689193559</v>
      </c>
      <c r="N367" s="7">
        <v>104.47264490488654</v>
      </c>
      <c r="O367" s="7">
        <v>171.25579133142793</v>
      </c>
      <c r="P367" s="391">
        <v>1587.0357480675327</v>
      </c>
      <c r="Q367" s="391">
        <v>1664.9882319402793</v>
      </c>
      <c r="R367" s="7">
        <v>16.174979399579478</v>
      </c>
      <c r="S367" s="7">
        <v>122.14597312241314</v>
      </c>
      <c r="T367" s="594">
        <v>10.587811681328075</v>
      </c>
      <c r="U367" s="250">
        <v>3.5292705604426917</v>
      </c>
      <c r="V367" s="250">
        <v>2.6666666666666998</v>
      </c>
      <c r="W367" s="8">
        <v>105.59430925085172</v>
      </c>
      <c r="X367" s="8">
        <v>1.6245278346284879</v>
      </c>
      <c r="Y367" s="8">
        <v>7.5515380950400921</v>
      </c>
      <c r="Z367" s="8">
        <v>25.375</v>
      </c>
      <c r="AA367" s="8">
        <v>62.013347062996836</v>
      </c>
      <c r="AB367" s="8">
        <v>1.0335557843832806</v>
      </c>
      <c r="AC367" s="8">
        <v>6.017954666934358</v>
      </c>
      <c r="AD367" s="8">
        <v>23.5</v>
      </c>
      <c r="AE367" s="637"/>
      <c r="AF367" s="637" t="s">
        <v>3</v>
      </c>
      <c r="AG367" s="637" t="s">
        <v>3896</v>
      </c>
      <c r="AH367" s="2"/>
      <c r="AI367" s="1"/>
      <c r="AJ367" s="1"/>
      <c r="AK367" s="1"/>
    </row>
    <row r="368" spans="1:37" ht="16.5" x14ac:dyDescent="0.45">
      <c r="A368" s="9">
        <v>424</v>
      </c>
      <c r="B368" s="9" t="s">
        <v>277</v>
      </c>
      <c r="C368" s="62" t="s">
        <v>1790</v>
      </c>
      <c r="D368" s="9">
        <v>0</v>
      </c>
      <c r="E368" s="9">
        <v>13</v>
      </c>
      <c r="F368" s="9">
        <v>14</v>
      </c>
      <c r="G368" s="62" t="s">
        <v>1475</v>
      </c>
      <c r="H368" s="62" t="s">
        <v>112</v>
      </c>
      <c r="I368" s="14" t="s">
        <v>203</v>
      </c>
      <c r="J368" s="608">
        <v>23.5</v>
      </c>
      <c r="K368" s="9">
        <v>1499</v>
      </c>
      <c r="L368" s="9">
        <v>126</v>
      </c>
      <c r="M368" s="7">
        <v>132.7540989381404</v>
      </c>
      <c r="N368" s="7">
        <v>101.02263138707271</v>
      </c>
      <c r="O368" s="7">
        <v>126.27828923384088</v>
      </c>
      <c r="P368" s="391">
        <v>1420.7910205676612</v>
      </c>
      <c r="Q368" s="391">
        <v>1360.8713424783991</v>
      </c>
      <c r="R368" s="7">
        <v>11.560935435755125</v>
      </c>
      <c r="S368" s="7">
        <v>102.07443465949798</v>
      </c>
      <c r="T368" s="594">
        <v>5.1419278868699809</v>
      </c>
      <c r="U368" s="250">
        <v>5.1419278868699809</v>
      </c>
      <c r="V368" s="250">
        <v>2</v>
      </c>
      <c r="W368" s="8">
        <v>156.32229575762429</v>
      </c>
      <c r="X368" s="8">
        <v>1.9540286969703036</v>
      </c>
      <c r="Y368" s="8">
        <v>8.8292539324981352</v>
      </c>
      <c r="Z368" s="8">
        <v>41</v>
      </c>
      <c r="AA368" s="8">
        <v>48.459590370385193</v>
      </c>
      <c r="AB368" s="8">
        <v>1.0768797860085599</v>
      </c>
      <c r="AC368" s="8">
        <v>6.9852326734025434</v>
      </c>
      <c r="AD368" s="8">
        <v>23.5</v>
      </c>
      <c r="AE368" s="637"/>
      <c r="AF368" s="637" t="s">
        <v>68</v>
      </c>
      <c r="AG368" s="637" t="s">
        <v>3825</v>
      </c>
      <c r="AH368" s="2"/>
      <c r="AI368" s="1"/>
      <c r="AJ368" s="1"/>
      <c r="AK368" s="1"/>
    </row>
    <row r="369" spans="1:37" ht="16.5" x14ac:dyDescent="0.45">
      <c r="A369" s="9">
        <v>425</v>
      </c>
      <c r="B369" s="9" t="s">
        <v>606</v>
      </c>
      <c r="C369" s="243" t="s">
        <v>1883</v>
      </c>
      <c r="D369" s="9">
        <v>15</v>
      </c>
      <c r="E369" s="9">
        <v>15</v>
      </c>
      <c r="F369" s="9">
        <v>15</v>
      </c>
      <c r="G369" s="75" t="s">
        <v>70</v>
      </c>
      <c r="H369" s="75" t="s">
        <v>73</v>
      </c>
      <c r="I369" s="72" t="s">
        <v>69</v>
      </c>
      <c r="J369" s="608">
        <v>40</v>
      </c>
      <c r="K369" s="9">
        <v>1197</v>
      </c>
      <c r="L369" s="9">
        <v>175</v>
      </c>
      <c r="M369" s="7">
        <v>104.31960131966595</v>
      </c>
      <c r="N369" s="7">
        <v>75.078500949759587</v>
      </c>
      <c r="O369" s="7">
        <v>175.44660221943818</v>
      </c>
      <c r="P369" s="391">
        <v>1235.997660813468</v>
      </c>
      <c r="Q369" s="391">
        <v>1267.8702491299243</v>
      </c>
      <c r="R369" s="7">
        <v>12.22118910814488</v>
      </c>
      <c r="S369" s="7">
        <v>85.380340257411376</v>
      </c>
      <c r="T369" s="594">
        <v>5.882157341760367</v>
      </c>
      <c r="U369" s="250">
        <v>1.9607191139201223</v>
      </c>
      <c r="V369" s="250">
        <v>3.6666666666666998</v>
      </c>
      <c r="W369" s="8">
        <v>82.369289029339441</v>
      </c>
      <c r="X369" s="8">
        <v>1.4976234368970807</v>
      </c>
      <c r="Y369" s="8">
        <v>6.9862547336338299</v>
      </c>
      <c r="Z369" s="8">
        <v>16</v>
      </c>
      <c r="AA369" s="8">
        <v>41.684644514669721</v>
      </c>
      <c r="AB369" s="8">
        <v>0.92632543365932718</v>
      </c>
      <c r="AC369" s="8">
        <v>4.9536176030176948</v>
      </c>
      <c r="AD369" s="8">
        <v>13.272727272727273</v>
      </c>
      <c r="AE369" s="637"/>
      <c r="AF369" s="637" t="s">
        <v>16</v>
      </c>
      <c r="AG369" s="637" t="s">
        <v>3897</v>
      </c>
      <c r="AH369" s="2"/>
      <c r="AI369" s="1"/>
      <c r="AJ369" s="1"/>
      <c r="AK369" s="1"/>
    </row>
    <row r="370" spans="1:37" ht="16.5" x14ac:dyDescent="0.45">
      <c r="A370" s="9">
        <v>426</v>
      </c>
      <c r="B370" s="9" t="s">
        <v>71</v>
      </c>
      <c r="C370" s="243" t="s">
        <v>1883</v>
      </c>
      <c r="D370" s="9">
        <v>0</v>
      </c>
      <c r="E370" s="9">
        <v>15</v>
      </c>
      <c r="F370" s="9">
        <v>12</v>
      </c>
      <c r="G370" s="75" t="s">
        <v>70</v>
      </c>
      <c r="H370" s="75" t="s">
        <v>73</v>
      </c>
      <c r="I370" s="72" t="s">
        <v>69</v>
      </c>
      <c r="J370" s="608">
        <v>24</v>
      </c>
      <c r="K370" s="9">
        <v>1500</v>
      </c>
      <c r="L370" s="9">
        <v>212</v>
      </c>
      <c r="M370" s="7">
        <v>117.79841688655414</v>
      </c>
      <c r="N370" s="7">
        <v>76.568970976260189</v>
      </c>
      <c r="O370" s="7">
        <v>212.03715039579745</v>
      </c>
      <c r="P370" s="391">
        <v>1540.7640937729118</v>
      </c>
      <c r="Q370" s="391">
        <v>1573.3581613732963</v>
      </c>
      <c r="R370" s="7">
        <v>15.078106730353751</v>
      </c>
      <c r="S370" s="7">
        <v>118.21951389369012</v>
      </c>
      <c r="T370" s="594">
        <v>6.5129659102907338</v>
      </c>
      <c r="U370" s="250">
        <v>2.1709886367635778</v>
      </c>
      <c r="V370" s="250">
        <v>3.6666666666666998</v>
      </c>
      <c r="W370" s="8">
        <v>92.882765171512233</v>
      </c>
      <c r="X370" s="8">
        <v>1.6887775485729497</v>
      </c>
      <c r="Y370" s="8">
        <v>7.8404746701853689</v>
      </c>
      <c r="Z370" s="8">
        <v>16</v>
      </c>
      <c r="AA370" s="8">
        <v>46.941382585756116</v>
      </c>
      <c r="AB370" s="8">
        <v>1.0431418352390247</v>
      </c>
      <c r="AC370" s="8">
        <v>5.5441005096328784</v>
      </c>
      <c r="AD370" s="8">
        <v>13.272727272727273</v>
      </c>
      <c r="AE370" s="637"/>
      <c r="AF370" s="637" t="s">
        <v>16</v>
      </c>
      <c r="AG370" s="637" t="s">
        <v>3897</v>
      </c>
      <c r="AH370" s="2"/>
      <c r="AI370" s="1"/>
      <c r="AJ370" s="1"/>
      <c r="AK370" s="1"/>
    </row>
    <row r="371" spans="1:37" ht="16.5" x14ac:dyDescent="0.45">
      <c r="A371" s="9">
        <v>427</v>
      </c>
      <c r="B371" s="9" t="s">
        <v>604</v>
      </c>
      <c r="C371" s="62" t="s">
        <v>1790</v>
      </c>
      <c r="D371" s="9">
        <v>15</v>
      </c>
      <c r="E371" s="9">
        <v>15</v>
      </c>
      <c r="F371" s="9">
        <v>15</v>
      </c>
      <c r="G371" s="62" t="s">
        <v>290</v>
      </c>
      <c r="H371" s="73" t="s">
        <v>13</v>
      </c>
      <c r="I371" s="62" t="s">
        <v>120</v>
      </c>
      <c r="J371" s="608">
        <v>40</v>
      </c>
      <c r="K371" s="9">
        <v>1258</v>
      </c>
      <c r="L371" s="9">
        <v>127</v>
      </c>
      <c r="M371" s="7">
        <v>114.59350144963305</v>
      </c>
      <c r="N371" s="7">
        <v>94.836001199696312</v>
      </c>
      <c r="O371" s="7">
        <v>127.23830160959255</v>
      </c>
      <c r="P371" s="391">
        <v>1241.1779676309447</v>
      </c>
      <c r="Q371" s="391">
        <v>1227.2608305379447</v>
      </c>
      <c r="R371" s="7">
        <v>11.000891584825219</v>
      </c>
      <c r="S371" s="7">
        <v>64.808667418842433</v>
      </c>
      <c r="T371" s="594">
        <v>5.4691465565356889</v>
      </c>
      <c r="U371" s="250">
        <v>2.7345732782678445</v>
      </c>
      <c r="V371" s="250">
        <v>3.5</v>
      </c>
      <c r="W371" s="8">
        <v>41.967176768243817</v>
      </c>
      <c r="X371" s="8">
        <v>1.0491794192060955</v>
      </c>
      <c r="Y371" s="8">
        <v>5.8912195360820032</v>
      </c>
      <c r="Z371" s="8">
        <v>12.428571428571429</v>
      </c>
      <c r="AA371" s="8">
        <v>54.629758678428267</v>
      </c>
      <c r="AB371" s="8">
        <v>0.99326833960778671</v>
      </c>
      <c r="AC371" s="8">
        <v>5.8394134304141945</v>
      </c>
      <c r="AD371" s="8">
        <v>16.714285714285715</v>
      </c>
      <c r="AE371" s="637"/>
      <c r="AF371" s="637" t="s">
        <v>68</v>
      </c>
      <c r="AG371" s="637" t="s">
        <v>3749</v>
      </c>
      <c r="AH371" s="2"/>
      <c r="AI371" s="1"/>
      <c r="AJ371" s="1"/>
      <c r="AK371" s="1"/>
    </row>
    <row r="372" spans="1:37" ht="16.5" x14ac:dyDescent="0.45">
      <c r="A372" s="9">
        <v>428</v>
      </c>
      <c r="B372" s="9" t="s">
        <v>601</v>
      </c>
      <c r="C372" s="62" t="s">
        <v>1790</v>
      </c>
      <c r="D372" s="9">
        <v>0</v>
      </c>
      <c r="E372" s="9">
        <v>15</v>
      </c>
      <c r="F372" s="9">
        <v>14</v>
      </c>
      <c r="G372" s="56" t="s">
        <v>140</v>
      </c>
      <c r="H372" s="62" t="s">
        <v>112</v>
      </c>
      <c r="I372" s="53" t="s">
        <v>187</v>
      </c>
      <c r="J372" s="608">
        <v>28</v>
      </c>
      <c r="K372" s="9">
        <v>1499</v>
      </c>
      <c r="L372" s="9">
        <v>125</v>
      </c>
      <c r="M372" s="7">
        <v>110.27393455784117</v>
      </c>
      <c r="N372" s="7">
        <v>147.73879693967183</v>
      </c>
      <c r="O372" s="7">
        <v>125.11850267139673</v>
      </c>
      <c r="P372" s="391">
        <v>1607.6542193336031</v>
      </c>
      <c r="Q372" s="391">
        <v>1699.9730067894004</v>
      </c>
      <c r="R372" s="7">
        <v>16.090202463051941</v>
      </c>
      <c r="S372" s="7">
        <v>93.564264130200868</v>
      </c>
      <c r="T372" s="594">
        <v>3.8671222985038707</v>
      </c>
      <c r="U372" s="250">
        <v>1.9335611492519353</v>
      </c>
      <c r="V372" s="250">
        <v>2.5</v>
      </c>
      <c r="W372" s="8">
        <v>130.02050343267419</v>
      </c>
      <c r="X372" s="8">
        <v>1.6252562929084273</v>
      </c>
      <c r="Y372" s="8">
        <v>5.8149836426889729</v>
      </c>
      <c r="Z372" s="8">
        <v>33</v>
      </c>
      <c r="AA372" s="8">
        <v>108.51708619389515</v>
      </c>
      <c r="AB372" s="8">
        <v>1.4468944825852688</v>
      </c>
      <c r="AC372" s="8">
        <v>5.3717393764984909</v>
      </c>
      <c r="AD372" s="8">
        <v>31</v>
      </c>
      <c r="AE372" s="637"/>
      <c r="AF372" s="637" t="s">
        <v>47</v>
      </c>
      <c r="AG372" s="637" t="s">
        <v>3807</v>
      </c>
      <c r="AH372" s="2"/>
      <c r="AI372" s="1"/>
      <c r="AJ372" s="1"/>
      <c r="AK372" s="1"/>
    </row>
    <row r="373" spans="1:37" ht="16.5" x14ac:dyDescent="0.45">
      <c r="A373" s="9">
        <v>429</v>
      </c>
      <c r="B373" s="9" t="s">
        <v>149</v>
      </c>
      <c r="C373" s="75" t="s">
        <v>1789</v>
      </c>
      <c r="D373" s="9">
        <v>0</v>
      </c>
      <c r="E373" s="9">
        <v>15</v>
      </c>
      <c r="F373" s="9">
        <v>15</v>
      </c>
      <c r="G373" s="75" t="s">
        <v>70</v>
      </c>
      <c r="H373" s="75" t="s">
        <v>73</v>
      </c>
      <c r="I373" s="12" t="s">
        <v>63</v>
      </c>
      <c r="J373" s="608">
        <v>21.5</v>
      </c>
      <c r="K373" s="9">
        <v>1500</v>
      </c>
      <c r="L373" s="9">
        <v>105</v>
      </c>
      <c r="M373" s="7">
        <v>130.69427371064185</v>
      </c>
      <c r="N373" s="7">
        <v>125.11963644336329</v>
      </c>
      <c r="O373" s="7">
        <v>105.29870393748396</v>
      </c>
      <c r="P373" s="391">
        <v>1436.6027919478188</v>
      </c>
      <c r="Q373" s="391">
        <v>1387.718645313008</v>
      </c>
      <c r="R373" s="7">
        <v>11.676591005097499</v>
      </c>
      <c r="S373" s="7">
        <v>101.09300106185002</v>
      </c>
      <c r="T373" s="594">
        <v>7.1164920096580389</v>
      </c>
      <c r="U373" s="250">
        <v>2.3721640032193463</v>
      </c>
      <c r="V373" s="250">
        <v>3.6666666666666998</v>
      </c>
      <c r="W373" s="8">
        <v>102.94153349430064</v>
      </c>
      <c r="X373" s="8">
        <v>1.8716642453509207</v>
      </c>
      <c r="Y373" s="8">
        <v>8.6577495964119269</v>
      </c>
      <c r="Z373" s="8">
        <v>16</v>
      </c>
      <c r="AA373" s="8">
        <v>94.446405703108923</v>
      </c>
      <c r="AB373" s="8">
        <v>1.3492343671872704</v>
      </c>
      <c r="AC373" s="8">
        <v>6.9550448118111357</v>
      </c>
      <c r="AD373" s="8">
        <v>20.09090909090909</v>
      </c>
      <c r="AE373" s="637"/>
      <c r="AF373" s="637" t="s">
        <v>16</v>
      </c>
      <c r="AG373" s="637" t="s">
        <v>3898</v>
      </c>
      <c r="AH373" s="2"/>
      <c r="AI373" s="1"/>
      <c r="AJ373" s="1"/>
      <c r="AK373" s="1"/>
    </row>
    <row r="374" spans="1:37" ht="16.5" x14ac:dyDescent="0.45">
      <c r="A374" s="9">
        <v>430</v>
      </c>
      <c r="B374" s="9" t="s">
        <v>596</v>
      </c>
      <c r="C374" s="243" t="s">
        <v>1848</v>
      </c>
      <c r="D374" s="9">
        <v>0</v>
      </c>
      <c r="E374" s="9">
        <v>15</v>
      </c>
      <c r="F374" s="9">
        <v>15</v>
      </c>
      <c r="G374" s="74" t="s">
        <v>20</v>
      </c>
      <c r="H374" s="243" t="s">
        <v>228</v>
      </c>
      <c r="I374" s="65" t="s">
        <v>160</v>
      </c>
      <c r="J374" s="608">
        <v>20.5</v>
      </c>
      <c r="K374" s="9">
        <v>1495</v>
      </c>
      <c r="L374" s="9">
        <v>145</v>
      </c>
      <c r="M374" s="7">
        <v>146.97215302590283</v>
      </c>
      <c r="N374" s="7">
        <v>71.369193650438419</v>
      </c>
      <c r="O374" s="7">
        <v>145.1576820008917</v>
      </c>
      <c r="P374" s="391">
        <v>1323.4999029802227</v>
      </c>
      <c r="Q374" s="391">
        <v>1199.9818410203684</v>
      </c>
      <c r="R374" s="7">
        <v>9.6591661778638418</v>
      </c>
      <c r="S374" s="7">
        <v>98.430442908622837</v>
      </c>
      <c r="T374" s="594">
        <v>6.7319139680102102</v>
      </c>
      <c r="U374" s="250">
        <v>2.2439713226700699</v>
      </c>
      <c r="V374" s="250">
        <v>4.3333333333333002</v>
      </c>
      <c r="W374" s="8">
        <v>92.710623488163364</v>
      </c>
      <c r="X374" s="8">
        <v>2.0602360775147415</v>
      </c>
      <c r="Y374" s="8">
        <v>10.190366445314751</v>
      </c>
      <c r="Z374" s="8">
        <v>11.384615384615385</v>
      </c>
      <c r="AA374" s="8">
        <v>92.710623488163364</v>
      </c>
      <c r="AB374" s="8">
        <v>1.8542124697632674</v>
      </c>
      <c r="AC374" s="8">
        <v>9.4591030904701494</v>
      </c>
      <c r="AD374" s="8">
        <v>12.538461538461538</v>
      </c>
      <c r="AE374" s="637"/>
      <c r="AF374" s="637" t="s">
        <v>78</v>
      </c>
      <c r="AG374" s="637" t="s">
        <v>3899</v>
      </c>
      <c r="AH374" s="2"/>
      <c r="AI374" s="1"/>
      <c r="AJ374" s="1"/>
      <c r="AK374" s="1"/>
    </row>
    <row r="375" spans="1:37" ht="16.5" x14ac:dyDescent="0.45">
      <c r="A375" s="9">
        <v>432</v>
      </c>
      <c r="B375" s="9" t="s">
        <v>590</v>
      </c>
      <c r="C375" s="62" t="s">
        <v>1790</v>
      </c>
      <c r="D375" s="9">
        <v>0</v>
      </c>
      <c r="E375" s="9">
        <v>12</v>
      </c>
      <c r="F375" s="9">
        <v>15</v>
      </c>
      <c r="G375" s="75" t="s">
        <v>49</v>
      </c>
      <c r="H375" s="246" t="s">
        <v>222</v>
      </c>
      <c r="I375" s="63" t="s">
        <v>84</v>
      </c>
      <c r="J375" s="608">
        <v>29.5</v>
      </c>
      <c r="K375" s="9">
        <v>1499</v>
      </c>
      <c r="L375" s="9">
        <v>137</v>
      </c>
      <c r="M375" s="7">
        <v>124.79900708573294</v>
      </c>
      <c r="N375" s="7">
        <v>105.20846527576323</v>
      </c>
      <c r="O375" s="7">
        <v>137.13379266978794</v>
      </c>
      <c r="P375" s="391">
        <v>1480.0311926159236</v>
      </c>
      <c r="Q375" s="391">
        <v>1465.0100035774199</v>
      </c>
      <c r="R375" s="7">
        <v>13.041485109493077</v>
      </c>
      <c r="S375" s="7">
        <v>102.80200396531139</v>
      </c>
      <c r="T375" s="594">
        <v>5.8671612763435848</v>
      </c>
      <c r="U375" s="250">
        <v>2.9335806381717924</v>
      </c>
      <c r="V375" s="250">
        <v>4</v>
      </c>
      <c r="W375" s="8">
        <v>82.119354605726414</v>
      </c>
      <c r="X375" s="8">
        <v>1.3686559100954403</v>
      </c>
      <c r="Y375" s="8">
        <v>7.8826915111439559</v>
      </c>
      <c r="Z375" s="8">
        <v>16</v>
      </c>
      <c r="AA375" s="8">
        <v>74.007419145153776</v>
      </c>
      <c r="AB375" s="8">
        <v>1.233456985752563</v>
      </c>
      <c r="AC375" s="8">
        <v>7.375695544858166</v>
      </c>
      <c r="AD375" s="8">
        <v>16</v>
      </c>
      <c r="AE375" s="637"/>
      <c r="AF375" s="637" t="s">
        <v>16</v>
      </c>
      <c r="AG375" s="637" t="s">
        <v>3857</v>
      </c>
      <c r="AH375" s="2"/>
      <c r="AI375" s="1"/>
      <c r="AJ375" s="1"/>
      <c r="AK375" s="1"/>
    </row>
    <row r="376" spans="1:37" ht="16.5" x14ac:dyDescent="0.45">
      <c r="A376" s="9">
        <v>433</v>
      </c>
      <c r="B376" s="9" t="s">
        <v>587</v>
      </c>
      <c r="C376" s="224" t="s">
        <v>1800</v>
      </c>
      <c r="D376" s="9">
        <v>15</v>
      </c>
      <c r="E376" s="9">
        <v>15</v>
      </c>
      <c r="F376" s="9">
        <v>15</v>
      </c>
      <c r="G376" s="75" t="s">
        <v>276</v>
      </c>
      <c r="H376" s="224" t="s">
        <v>58</v>
      </c>
      <c r="I376" s="75" t="s">
        <v>73</v>
      </c>
      <c r="J376" s="608">
        <v>40</v>
      </c>
      <c r="K376" s="9">
        <v>1005</v>
      </c>
      <c r="L376" s="9">
        <v>113</v>
      </c>
      <c r="M376" s="7">
        <v>101.94870128967354</v>
      </c>
      <c r="N376" s="7">
        <v>86.142701089724156</v>
      </c>
      <c r="O376" s="7">
        <v>113.01290142963811</v>
      </c>
      <c r="P376" s="391">
        <v>994.99020477655449</v>
      </c>
      <c r="Q376" s="391">
        <v>986.34736182305915</v>
      </c>
      <c r="R376" s="7">
        <v>8.9621052679105677</v>
      </c>
      <c r="S376" s="7">
        <v>43.819460254147579</v>
      </c>
      <c r="T376" s="594">
        <v>4.31333279191439</v>
      </c>
      <c r="U376" s="250">
        <v>1.4377775973047966</v>
      </c>
      <c r="V376" s="250">
        <v>3</v>
      </c>
      <c r="W376" s="8">
        <v>56.66399090416175</v>
      </c>
      <c r="X376" s="8">
        <v>1.2591997978702612</v>
      </c>
      <c r="Y376" s="8">
        <v>4.8894159289833565</v>
      </c>
      <c r="Z376" s="8">
        <v>16</v>
      </c>
      <c r="AA376" s="8">
        <v>67.266655838287804</v>
      </c>
      <c r="AB376" s="8">
        <v>1.2230301061506874</v>
      </c>
      <c r="AC376" s="8">
        <v>4.8427195752866767</v>
      </c>
      <c r="AD376" s="8">
        <v>19.333333333333332</v>
      </c>
      <c r="AE376" s="637"/>
      <c r="AF376" s="637" t="s">
        <v>16</v>
      </c>
      <c r="AG376" s="637" t="s">
        <v>3801</v>
      </c>
      <c r="AH376" s="2"/>
      <c r="AI376" s="1"/>
      <c r="AJ376" s="1"/>
      <c r="AK376" s="1"/>
    </row>
    <row r="377" spans="1:37" ht="16.5" x14ac:dyDescent="0.45">
      <c r="A377" s="9">
        <v>434</v>
      </c>
      <c r="B377" s="9" t="s">
        <v>585</v>
      </c>
      <c r="C377" s="61" t="s">
        <v>1828</v>
      </c>
      <c r="D377" s="9">
        <v>15</v>
      </c>
      <c r="E377" s="9">
        <v>15</v>
      </c>
      <c r="F377" s="9">
        <v>15</v>
      </c>
      <c r="G377" s="74" t="s">
        <v>66</v>
      </c>
      <c r="H377" s="61" t="s">
        <v>124</v>
      </c>
      <c r="I377" s="74" t="s">
        <v>91</v>
      </c>
      <c r="J377" s="608">
        <v>40</v>
      </c>
      <c r="K377" s="9">
        <v>1151</v>
      </c>
      <c r="L377" s="9">
        <v>138</v>
      </c>
      <c r="M377" s="7">
        <v>107.48080135965583</v>
      </c>
      <c r="N377" s="7">
        <v>82.981501049734277</v>
      </c>
      <c r="O377" s="7">
        <v>138.30250174955714</v>
      </c>
      <c r="P377" s="391">
        <v>1150.1685256244605</v>
      </c>
      <c r="Q377" s="391">
        <v>1149.1624231741989</v>
      </c>
      <c r="R377" s="7">
        <v>10.574000695084301</v>
      </c>
      <c r="S377" s="7">
        <v>71.945112382486101</v>
      </c>
      <c r="T377" s="594">
        <v>4.3534010024212622</v>
      </c>
      <c r="U377" s="250">
        <v>4.3534010024212622</v>
      </c>
      <c r="V377" s="250">
        <v>2</v>
      </c>
      <c r="W377" s="8">
        <v>68.06802004842524</v>
      </c>
      <c r="X377" s="8">
        <v>1.3613604009685047</v>
      </c>
      <c r="Y377" s="8">
        <v>6.8039632734214157</v>
      </c>
      <c r="Z377" s="8">
        <v>26</v>
      </c>
      <c r="AA377" s="8">
        <v>59.684517542372085</v>
      </c>
      <c r="AB377" s="8">
        <v>1.326322612052713</v>
      </c>
      <c r="AC377" s="8">
        <v>6.7079165998659782</v>
      </c>
      <c r="AD377" s="8">
        <v>23.5</v>
      </c>
      <c r="AE377" s="637"/>
      <c r="AF377" s="637" t="s">
        <v>78</v>
      </c>
      <c r="AG377" s="637" t="s">
        <v>3758</v>
      </c>
      <c r="AH377" s="2"/>
      <c r="AI377" s="1"/>
      <c r="AJ377" s="1"/>
      <c r="AK377" s="1"/>
    </row>
    <row r="378" spans="1:37" ht="16.5" x14ac:dyDescent="0.45">
      <c r="A378" s="9">
        <v>435</v>
      </c>
      <c r="B378" s="9" t="s">
        <v>77</v>
      </c>
      <c r="C378" s="61" t="s">
        <v>1828</v>
      </c>
      <c r="D378" s="9">
        <v>0</v>
      </c>
      <c r="E378" s="9">
        <v>15</v>
      </c>
      <c r="F378" s="9">
        <v>15</v>
      </c>
      <c r="G378" s="61" t="s">
        <v>171</v>
      </c>
      <c r="H378" s="61" t="s">
        <v>124</v>
      </c>
      <c r="I378" s="74" t="s">
        <v>91</v>
      </c>
      <c r="J378" s="608">
        <v>24</v>
      </c>
      <c r="K378" s="9">
        <v>1495</v>
      </c>
      <c r="L378" s="9">
        <v>160</v>
      </c>
      <c r="M378" s="7">
        <v>120.41615948403312</v>
      </c>
      <c r="N378" s="7">
        <v>96.202040457352538</v>
      </c>
      <c r="O378" s="7">
        <v>160.33673409558756</v>
      </c>
      <c r="P378" s="391">
        <v>1511.0125068630759</v>
      </c>
      <c r="Q378" s="391">
        <v>1523.5186050488355</v>
      </c>
      <c r="R378" s="7">
        <v>14.041505037478755</v>
      </c>
      <c r="S378" s="7">
        <v>113.48050389665237</v>
      </c>
      <c r="T378" s="594">
        <v>6.63547626385275</v>
      </c>
      <c r="U378" s="250">
        <v>3.317738131926375</v>
      </c>
      <c r="V378" s="250">
        <v>3.5</v>
      </c>
      <c r="W378" s="8">
        <v>76.139683518036662</v>
      </c>
      <c r="X378" s="8">
        <v>1.5227936703607332</v>
      </c>
      <c r="Y378" s="8">
        <v>8.0817906338214396</v>
      </c>
      <c r="Z378" s="8">
        <v>15.285714285714286</v>
      </c>
      <c r="AA378" s="8">
        <v>66.74722307828209</v>
      </c>
      <c r="AB378" s="8">
        <v>1.4832716239618242</v>
      </c>
      <c r="AC378" s="8">
        <v>7.8951236435190557</v>
      </c>
      <c r="AD378" s="8">
        <v>13.857142857142858</v>
      </c>
      <c r="AE378" s="637"/>
      <c r="AF378" s="637" t="s">
        <v>32</v>
      </c>
      <c r="AG378" s="637" t="s">
        <v>3758</v>
      </c>
      <c r="AH378" s="2"/>
      <c r="AI378" s="1"/>
      <c r="AJ378" s="1"/>
      <c r="AK378" s="1"/>
    </row>
    <row r="379" spans="1:37" ht="16.5" x14ac:dyDescent="0.45">
      <c r="A379" s="9">
        <v>437</v>
      </c>
      <c r="B379" s="9" t="s">
        <v>17</v>
      </c>
      <c r="C379" s="57" t="s">
        <v>1878</v>
      </c>
      <c r="D379" s="9">
        <v>0</v>
      </c>
      <c r="E379" s="9">
        <v>10</v>
      </c>
      <c r="F379" s="9">
        <v>14</v>
      </c>
      <c r="G379" s="224" t="s">
        <v>101</v>
      </c>
      <c r="H379" s="57" t="s">
        <v>180</v>
      </c>
      <c r="I379" s="224" t="s">
        <v>82</v>
      </c>
      <c r="J379" s="608">
        <v>26</v>
      </c>
      <c r="K379" s="9">
        <v>1500</v>
      </c>
      <c r="L379" s="9">
        <v>123</v>
      </c>
      <c r="M379" s="7">
        <v>109.6675514746661</v>
      </c>
      <c r="N379" s="7">
        <v>151.89977626615243</v>
      </c>
      <c r="O379" s="7">
        <v>123.2908497945004</v>
      </c>
      <c r="P379" s="391">
        <v>1615.7621049424517</v>
      </c>
      <c r="Q379" s="391">
        <v>1714.0427245524104</v>
      </c>
      <c r="R379" s="7">
        <v>16.219876820620016</v>
      </c>
      <c r="S379" s="7">
        <v>124.9741680497709</v>
      </c>
      <c r="T379" s="594">
        <v>14.68651042403833</v>
      </c>
      <c r="U379" s="250">
        <v>3.6716276060095825</v>
      </c>
      <c r="V379" s="250">
        <v>3</v>
      </c>
      <c r="W379" s="8">
        <v>95.094759165263511</v>
      </c>
      <c r="X379" s="8">
        <v>1.4629962948502078</v>
      </c>
      <c r="Y379" s="8">
        <v>7.7050010571531375</v>
      </c>
      <c r="Z379" s="8">
        <v>22.666666666666668</v>
      </c>
      <c r="AA379" s="8">
        <v>77.9866211352156</v>
      </c>
      <c r="AB379" s="8">
        <v>1.4179385660948292</v>
      </c>
      <c r="AC379" s="8">
        <v>7.5155065816581699</v>
      </c>
      <c r="AD379" s="8">
        <v>19.333333333333332</v>
      </c>
      <c r="AE379" s="637"/>
      <c r="AF379" s="637" t="s">
        <v>18</v>
      </c>
      <c r="AG379" s="637" t="s">
        <v>3881</v>
      </c>
      <c r="AH379" s="2"/>
      <c r="AI379" s="1"/>
      <c r="AJ379" s="1"/>
      <c r="AK379" s="1"/>
    </row>
    <row r="380" spans="1:37" ht="16.5" x14ac:dyDescent="0.45">
      <c r="A380" s="9">
        <v>438</v>
      </c>
      <c r="B380" s="9" t="s">
        <v>576</v>
      </c>
      <c r="C380" s="54" t="s">
        <v>1806</v>
      </c>
      <c r="D380" s="9">
        <v>15</v>
      </c>
      <c r="E380" s="9">
        <v>15</v>
      </c>
      <c r="F380" s="9">
        <v>15</v>
      </c>
      <c r="G380" s="56" t="s">
        <v>45</v>
      </c>
      <c r="H380" s="54" t="s">
        <v>40</v>
      </c>
      <c r="I380" s="78" t="s">
        <v>79</v>
      </c>
      <c r="J380" s="608">
        <v>40</v>
      </c>
      <c r="K380" s="9">
        <v>1302</v>
      </c>
      <c r="L380" s="9">
        <v>120</v>
      </c>
      <c r="M380" s="7">
        <v>109.85170138964823</v>
      </c>
      <c r="N380" s="7">
        <v>116.96440147962545</v>
      </c>
      <c r="O380" s="7">
        <v>120.12560151961533</v>
      </c>
      <c r="P380" s="391">
        <v>1335.5619695832654</v>
      </c>
      <c r="Q380" s="391">
        <v>1362.9318408112222</v>
      </c>
      <c r="R380" s="7">
        <v>12.565958376974363</v>
      </c>
      <c r="S380" s="7">
        <v>102.19689432768452</v>
      </c>
      <c r="T380" s="594">
        <v>6.712288472261708</v>
      </c>
      <c r="U380" s="250">
        <v>3.356144236130854</v>
      </c>
      <c r="V380" s="250">
        <v>3.5</v>
      </c>
      <c r="W380" s="8">
        <v>69.547461667140496</v>
      </c>
      <c r="X380" s="8">
        <v>1.5454991481586777</v>
      </c>
      <c r="Y380" s="8">
        <v>8.1328372466160861</v>
      </c>
      <c r="Z380" s="8">
        <v>13.857142857142858</v>
      </c>
      <c r="AA380" s="8">
        <v>86.684327083925623</v>
      </c>
      <c r="AB380" s="8">
        <v>1.3336050320603943</v>
      </c>
      <c r="AC380" s="8">
        <v>7.6137886152152578</v>
      </c>
      <c r="AD380" s="8">
        <v>19.571428571428573</v>
      </c>
      <c r="AE380" s="637"/>
      <c r="AF380" s="637" t="s">
        <v>47</v>
      </c>
      <c r="AG380" s="637" t="s">
        <v>3783</v>
      </c>
      <c r="AH380" s="2"/>
      <c r="AI380" s="1"/>
      <c r="AJ380" s="1"/>
      <c r="AK380" s="1"/>
    </row>
    <row r="381" spans="1:37" ht="16.5" x14ac:dyDescent="0.45">
      <c r="A381" s="9">
        <v>439</v>
      </c>
      <c r="B381" s="9" t="s">
        <v>574</v>
      </c>
      <c r="C381" s="224" t="s">
        <v>1834</v>
      </c>
      <c r="D381" s="9">
        <v>15</v>
      </c>
      <c r="E381" s="9">
        <v>15</v>
      </c>
      <c r="F381" s="9">
        <v>15</v>
      </c>
      <c r="G381" s="224" t="s">
        <v>101</v>
      </c>
      <c r="H381" s="224" t="s">
        <v>82</v>
      </c>
      <c r="I381" s="224" t="s">
        <v>58</v>
      </c>
      <c r="J381" s="608">
        <v>40</v>
      </c>
      <c r="K381" s="9">
        <v>1095</v>
      </c>
      <c r="L381" s="9">
        <v>79</v>
      </c>
      <c r="M381" s="7">
        <v>110.64200139964571</v>
      </c>
      <c r="N381" s="7">
        <v>124.07710156960268</v>
      </c>
      <c r="O381" s="7">
        <v>79.030000999746932</v>
      </c>
      <c r="P381" s="391">
        <v>1055.8505089256637</v>
      </c>
      <c r="Q381" s="391">
        <v>1025.073275055935</v>
      </c>
      <c r="R381" s="7">
        <v>8.7201233886105172</v>
      </c>
      <c r="S381" s="7">
        <v>66.09608904290144</v>
      </c>
      <c r="T381" s="594">
        <v>14.808121774675785</v>
      </c>
      <c r="U381" s="250">
        <v>3.7020304436689462</v>
      </c>
      <c r="V381" s="250">
        <v>3</v>
      </c>
      <c r="W381" s="8">
        <v>78.670684982551293</v>
      </c>
      <c r="X381" s="8">
        <v>1.4303760905918417</v>
      </c>
      <c r="Y381" s="8">
        <v>7.5797194715421714</v>
      </c>
      <c r="Z381" s="8">
        <v>19.333333333333332</v>
      </c>
      <c r="AA381" s="8">
        <v>61.410532764206557</v>
      </c>
      <c r="AB381" s="8">
        <v>1.3646785058712569</v>
      </c>
      <c r="AC381" s="8">
        <v>7.3088118387025469</v>
      </c>
      <c r="AD381" s="8">
        <v>16</v>
      </c>
      <c r="AE381" s="637"/>
      <c r="AF381" s="637" t="s">
        <v>18</v>
      </c>
      <c r="AG381" s="637" t="s">
        <v>3916</v>
      </c>
      <c r="AH381" s="2"/>
      <c r="AI381" s="1"/>
      <c r="AJ381" s="1"/>
      <c r="AK381" s="1"/>
    </row>
    <row r="382" spans="1:37" ht="16.5" x14ac:dyDescent="0.45">
      <c r="A382" s="9">
        <v>441</v>
      </c>
      <c r="B382" s="9" t="s">
        <v>568</v>
      </c>
      <c r="C382" s="62" t="s">
        <v>1811</v>
      </c>
      <c r="D382" s="9">
        <v>0</v>
      </c>
      <c r="E382" s="9">
        <v>15</v>
      </c>
      <c r="F382" s="9">
        <v>14</v>
      </c>
      <c r="G382" s="243" t="s">
        <v>1501</v>
      </c>
      <c r="H382" s="243" t="s">
        <v>228</v>
      </c>
      <c r="I382" s="68" t="s">
        <v>269</v>
      </c>
      <c r="J382" s="608">
        <v>33.5</v>
      </c>
      <c r="K382" s="9">
        <v>1498</v>
      </c>
      <c r="L382" s="9">
        <v>148</v>
      </c>
      <c r="M382" s="7">
        <v>137.7494274327525</v>
      </c>
      <c r="N382" s="7">
        <v>79.789285835364836</v>
      </c>
      <c r="O382" s="7">
        <v>148.28763499591389</v>
      </c>
      <c r="P382" s="391">
        <v>1384.9248649691021</v>
      </c>
      <c r="Q382" s="391">
        <v>1300.3957284825708</v>
      </c>
      <c r="R382" s="7">
        <v>10.936221037327909</v>
      </c>
      <c r="S382" s="7">
        <v>88.626963503058036</v>
      </c>
      <c r="T382" s="594">
        <v>7.4466732038528169</v>
      </c>
      <c r="U382" s="250">
        <v>3.7233366019264085</v>
      </c>
      <c r="V382" s="250">
        <v>2.5</v>
      </c>
      <c r="W382" s="8">
        <v>86.955642718037566</v>
      </c>
      <c r="X382" s="8">
        <v>1.9323476159563904</v>
      </c>
      <c r="Y382" s="8">
        <v>8.1039842922480485</v>
      </c>
      <c r="Z382" s="8">
        <v>19</v>
      </c>
      <c r="AA382" s="8">
        <v>86.060271439724673</v>
      </c>
      <c r="AB382" s="8">
        <v>1.1474702858629957</v>
      </c>
      <c r="AC382" s="8">
        <v>6.3793667579844175</v>
      </c>
      <c r="AD382" s="8">
        <v>31</v>
      </c>
      <c r="AE382" s="637"/>
      <c r="AF382" s="637" t="s">
        <v>72</v>
      </c>
      <c r="AG382" s="637" t="s">
        <v>3900</v>
      </c>
      <c r="AH382" s="2"/>
      <c r="AI382" s="1"/>
      <c r="AJ382" s="1"/>
      <c r="AK382" s="1"/>
    </row>
    <row r="383" spans="1:37" ht="16.5" x14ac:dyDescent="0.45">
      <c r="A383" s="9">
        <v>442</v>
      </c>
      <c r="B383" s="9" t="s">
        <v>565</v>
      </c>
      <c r="C383" s="75" t="s">
        <v>1868</v>
      </c>
      <c r="D383" s="9">
        <v>0</v>
      </c>
      <c r="E383" s="9">
        <v>15</v>
      </c>
      <c r="F383" s="9">
        <v>15</v>
      </c>
      <c r="G383" s="74" t="s">
        <v>265</v>
      </c>
      <c r="H383" s="75" t="s">
        <v>73</v>
      </c>
      <c r="I383" s="75" t="s">
        <v>73</v>
      </c>
      <c r="J383" s="608">
        <v>27.5</v>
      </c>
      <c r="K383" s="9">
        <v>1495</v>
      </c>
      <c r="L383" s="9">
        <v>106</v>
      </c>
      <c r="M383" s="7">
        <v>118.39175079315791</v>
      </c>
      <c r="N383" s="7">
        <v>149.91618147772658</v>
      </c>
      <c r="O383" s="7">
        <v>106.48252142343196</v>
      </c>
      <c r="P383" s="391">
        <v>1528.6175946138719</v>
      </c>
      <c r="Q383" s="391">
        <v>1555.3568551989554</v>
      </c>
      <c r="R383" s="7">
        <v>13.819368309277786</v>
      </c>
      <c r="S383" s="7">
        <v>113.66953264573385</v>
      </c>
      <c r="T383" s="594">
        <v>5.6172782809331583</v>
      </c>
      <c r="U383" s="250">
        <v>2.8086391404665791</v>
      </c>
      <c r="V383" s="250">
        <v>3.5</v>
      </c>
      <c r="W383" s="8">
        <v>93.345565618663173</v>
      </c>
      <c r="X383" s="8">
        <v>1.6971921021575123</v>
      </c>
      <c r="Y383" s="8">
        <v>8.225378331469793</v>
      </c>
      <c r="Z383" s="8">
        <v>16.714285714285715</v>
      </c>
      <c r="AA383" s="8">
        <v>93.345565618663173</v>
      </c>
      <c r="AB383" s="8">
        <v>1.6971921021575123</v>
      </c>
      <c r="AC383" s="8">
        <v>8.225378331469793</v>
      </c>
      <c r="AD383" s="8">
        <v>16.714285714285715</v>
      </c>
      <c r="AE383" s="637"/>
      <c r="AF383" s="637" t="s">
        <v>78</v>
      </c>
      <c r="AG383" s="637" t="s">
        <v>3901</v>
      </c>
      <c r="AH383" s="2"/>
      <c r="AI383" s="1"/>
      <c r="AJ383" s="1"/>
      <c r="AK383" s="1"/>
    </row>
    <row r="384" spans="1:37" ht="16.5" x14ac:dyDescent="0.45">
      <c r="A384" s="9">
        <v>443</v>
      </c>
      <c r="B384" s="9" t="s">
        <v>562</v>
      </c>
      <c r="C384" s="78" t="s">
        <v>1874</v>
      </c>
      <c r="D384" s="9">
        <v>15</v>
      </c>
      <c r="E384" s="9">
        <v>15</v>
      </c>
      <c r="F384" s="9">
        <v>15</v>
      </c>
      <c r="G384" s="78" t="s">
        <v>144</v>
      </c>
      <c r="H384" s="62" t="s">
        <v>1466</v>
      </c>
      <c r="I384" s="78" t="s">
        <v>1476</v>
      </c>
      <c r="J384" s="608">
        <v>40</v>
      </c>
      <c r="K384" s="9">
        <v>1112</v>
      </c>
      <c r="L384" s="9">
        <v>131</v>
      </c>
      <c r="M384" s="7">
        <v>109.85170138964823</v>
      </c>
      <c r="N384" s="7">
        <v>78.239700989749466</v>
      </c>
      <c r="O384" s="7">
        <v>131.1898016595799</v>
      </c>
      <c r="P384" s="391">
        <v>1083.3181767280103</v>
      </c>
      <c r="Q384" s="391">
        <v>1060.1919957910518</v>
      </c>
      <c r="R384" s="7">
        <v>9.5056793218140072</v>
      </c>
      <c r="S384" s="7">
        <v>62.514643365528926</v>
      </c>
      <c r="T384" s="594">
        <v>3.5705298125177687</v>
      </c>
      <c r="U384" s="250">
        <v>1.7852649062588843</v>
      </c>
      <c r="V384" s="250">
        <v>4.5</v>
      </c>
      <c r="W384" s="8">
        <v>43.842163541962812</v>
      </c>
      <c r="X384" s="8">
        <v>1.2526332440560803</v>
      </c>
      <c r="Y384" s="8">
        <v>6.5765571558960403</v>
      </c>
      <c r="Z384" s="8">
        <v>8.7777777777777786</v>
      </c>
      <c r="AA384" s="8">
        <v>86.684327083925623</v>
      </c>
      <c r="AB384" s="8">
        <v>1.0835540885490702</v>
      </c>
      <c r="AC384" s="8">
        <v>6.3065167382056329</v>
      </c>
      <c r="AD384" s="8">
        <v>18.777777777777779</v>
      </c>
      <c r="AE384" s="637"/>
      <c r="AF384" s="637" t="s">
        <v>3</v>
      </c>
      <c r="AG384" s="637" t="s">
        <v>3755</v>
      </c>
      <c r="AH384" s="2"/>
      <c r="AI384" s="1"/>
      <c r="AJ384" s="1"/>
      <c r="AK384" s="1"/>
    </row>
    <row r="385" spans="1:37" ht="16.5" x14ac:dyDescent="0.45">
      <c r="A385" s="9">
        <v>444</v>
      </c>
      <c r="B385" s="9" t="s">
        <v>560</v>
      </c>
      <c r="C385" s="78" t="s">
        <v>1874</v>
      </c>
      <c r="D385" s="9">
        <v>0</v>
      </c>
      <c r="E385" s="9">
        <v>15</v>
      </c>
      <c r="F385" s="9">
        <v>14</v>
      </c>
      <c r="G385" s="78" t="s">
        <v>144</v>
      </c>
      <c r="H385" s="73" t="s">
        <v>76</v>
      </c>
      <c r="I385" s="78" t="s">
        <v>1476</v>
      </c>
      <c r="J385" s="608">
        <v>31</v>
      </c>
      <c r="K385" s="9">
        <v>1498</v>
      </c>
      <c r="L385" s="9">
        <v>135</v>
      </c>
      <c r="M385" s="7">
        <v>126.89635125503763</v>
      </c>
      <c r="N385" s="7">
        <v>103.28772776572831</v>
      </c>
      <c r="O385" s="7">
        <v>135.01181557948772</v>
      </c>
      <c r="P385" s="391">
        <v>1463.0070662849398</v>
      </c>
      <c r="Q385" s="391">
        <v>1435.2119925004254</v>
      </c>
      <c r="R385" s="7">
        <v>12.638446796295872</v>
      </c>
      <c r="S385" s="7">
        <v>95.098990551307324</v>
      </c>
      <c r="T385" s="594">
        <v>3.9693746193678807</v>
      </c>
      <c r="U385" s="250">
        <v>1.9846873096839404</v>
      </c>
      <c r="V385" s="250">
        <v>4.5</v>
      </c>
      <c r="W385" s="8">
        <v>75.234365484197014</v>
      </c>
      <c r="X385" s="8">
        <v>1.3678975542581275</v>
      </c>
      <c r="Y385" s="8">
        <v>7.5245789363277868</v>
      </c>
      <c r="Z385" s="8">
        <v>13.222222222222221</v>
      </c>
      <c r="AA385" s="8">
        <v>99.979153978929361</v>
      </c>
      <c r="AB385" s="8">
        <v>1.2497394247366169</v>
      </c>
      <c r="AC385" s="8">
        <v>7.2033275465076612</v>
      </c>
      <c r="AD385" s="8">
        <v>18.777777777777779</v>
      </c>
      <c r="AE385" s="637"/>
      <c r="AF385" s="637" t="s">
        <v>3</v>
      </c>
      <c r="AG385" s="637" t="s">
        <v>3785</v>
      </c>
      <c r="AH385" s="2"/>
      <c r="AI385" s="1"/>
      <c r="AJ385" s="1"/>
      <c r="AK385" s="1"/>
    </row>
    <row r="386" spans="1:37" ht="16.5" x14ac:dyDescent="0.45">
      <c r="A386" s="9">
        <v>445</v>
      </c>
      <c r="B386" s="9" t="s">
        <v>557</v>
      </c>
      <c r="C386" s="78" t="s">
        <v>1874</v>
      </c>
      <c r="D386" s="9">
        <v>0</v>
      </c>
      <c r="E386" s="9">
        <v>15</v>
      </c>
      <c r="F386" s="9">
        <v>14</v>
      </c>
      <c r="G386" s="78" t="s">
        <v>144</v>
      </c>
      <c r="H386" s="78" t="s">
        <v>79</v>
      </c>
      <c r="I386" s="76" t="s">
        <v>175</v>
      </c>
      <c r="J386" s="608">
        <v>14</v>
      </c>
      <c r="K386" s="9">
        <v>1495</v>
      </c>
      <c r="L386" s="9">
        <v>126</v>
      </c>
      <c r="M386" s="7">
        <v>130.46305383280313</v>
      </c>
      <c r="N386" s="7">
        <v>103.97055631119942</v>
      </c>
      <c r="O386" s="7">
        <v>126.46418628237237</v>
      </c>
      <c r="P386" s="391">
        <v>1432.9915887061738</v>
      </c>
      <c r="Q386" s="391">
        <v>1384.5140056656564</v>
      </c>
      <c r="R386" s="7">
        <v>11.866521276603931</v>
      </c>
      <c r="S386" s="7">
        <v>117.08201994546074</v>
      </c>
      <c r="T386" s="594">
        <v>4.0528354596875928</v>
      </c>
      <c r="U386" s="250">
        <v>2.0264177298437964</v>
      </c>
      <c r="V386" s="250">
        <v>4.5</v>
      </c>
      <c r="W386" s="8">
        <v>123.11341838750373</v>
      </c>
      <c r="X386" s="8">
        <v>1.8940525905769805</v>
      </c>
      <c r="Y386" s="8">
        <v>9.8665832400519946</v>
      </c>
      <c r="Z386" s="8">
        <v>15.444444444444445</v>
      </c>
      <c r="AA386" s="8">
        <v>112.93730018854508</v>
      </c>
      <c r="AB386" s="8">
        <v>1.8822883364757514</v>
      </c>
      <c r="AC386" s="8">
        <v>9.7643862734741198</v>
      </c>
      <c r="AD386" s="8">
        <v>14.333333333333334</v>
      </c>
      <c r="AE386" s="637"/>
      <c r="AF386" s="637" t="s">
        <v>3</v>
      </c>
      <c r="AG386" s="637" t="s">
        <v>3798</v>
      </c>
      <c r="AH386" s="2"/>
      <c r="AI386" s="1"/>
      <c r="AJ386" s="1"/>
      <c r="AK386" s="1"/>
    </row>
    <row r="387" spans="1:37" ht="16.5" x14ac:dyDescent="0.45">
      <c r="A387" s="9">
        <v>446</v>
      </c>
      <c r="B387" s="9" t="s">
        <v>555</v>
      </c>
      <c r="C387" s="62" t="s">
        <v>1790</v>
      </c>
      <c r="D387" s="9">
        <v>0</v>
      </c>
      <c r="E387" s="9">
        <v>14</v>
      </c>
      <c r="F387" s="9">
        <v>13</v>
      </c>
      <c r="G387" s="75" t="s">
        <v>272</v>
      </c>
      <c r="H387" s="62" t="s">
        <v>1466</v>
      </c>
      <c r="I387" s="61" t="s">
        <v>250</v>
      </c>
      <c r="J387" s="608">
        <v>32</v>
      </c>
      <c r="K387" s="9">
        <v>1500</v>
      </c>
      <c r="L387" s="9">
        <v>222</v>
      </c>
      <c r="M387" s="7">
        <v>101.89915347399888</v>
      </c>
      <c r="N387" s="7">
        <v>97.436416825502576</v>
      </c>
      <c r="O387" s="7">
        <v>222.393042983399</v>
      </c>
      <c r="P387" s="391">
        <v>1695.6727931642502</v>
      </c>
      <c r="Q387" s="391">
        <v>1870.4333266854599</v>
      </c>
      <c r="R387" s="7">
        <v>19.710376112569794</v>
      </c>
      <c r="S387" s="7">
        <v>129.99127062455386</v>
      </c>
      <c r="T387" s="594">
        <v>2.9870334927429782</v>
      </c>
      <c r="U387" s="250">
        <v>2.9870334927429782</v>
      </c>
      <c r="V387" s="250">
        <v>3</v>
      </c>
      <c r="W387" s="8">
        <v>48.688803825831478</v>
      </c>
      <c r="X387" s="8">
        <v>1.3911086807380422</v>
      </c>
      <c r="Y387" s="8">
        <v>6.5950679927236502</v>
      </c>
      <c r="Z387" s="8">
        <v>12.666666666666666</v>
      </c>
      <c r="AA387" s="8">
        <v>87.104784685529054</v>
      </c>
      <c r="AB387" s="8">
        <v>1.1613971291403873</v>
      </c>
      <c r="AC387" s="8">
        <v>6.2223316155424433</v>
      </c>
      <c r="AD387" s="8">
        <v>26</v>
      </c>
      <c r="AE387" s="637"/>
      <c r="AF387" s="637" t="s">
        <v>16</v>
      </c>
      <c r="AG387" s="637" t="s">
        <v>3902</v>
      </c>
      <c r="AH387" s="2"/>
      <c r="AI387" s="1"/>
      <c r="AJ387" s="1"/>
      <c r="AK387" s="1"/>
    </row>
    <row r="388" spans="1:37" ht="16.5" x14ac:dyDescent="0.45">
      <c r="A388" s="9">
        <v>448</v>
      </c>
      <c r="B388" s="9" t="s">
        <v>156</v>
      </c>
      <c r="C388" s="56" t="s">
        <v>1884</v>
      </c>
      <c r="D388" s="9">
        <v>1</v>
      </c>
      <c r="E388" s="9">
        <v>15</v>
      </c>
      <c r="F388" s="9">
        <v>15</v>
      </c>
      <c r="G388" s="56" t="s">
        <v>45</v>
      </c>
      <c r="H388" s="56" t="s">
        <v>216</v>
      </c>
      <c r="I388" s="57" t="s">
        <v>180</v>
      </c>
      <c r="J388" s="608">
        <v>20.5</v>
      </c>
      <c r="K388" s="9">
        <v>1494</v>
      </c>
      <c r="L388" s="9">
        <v>113</v>
      </c>
      <c r="M388" s="7">
        <v>143.34321097588054</v>
      </c>
      <c r="N388" s="7">
        <v>96.16696432559074</v>
      </c>
      <c r="O388" s="7">
        <v>113.10202722569477</v>
      </c>
      <c r="P388" s="391">
        <v>1344.5664898946804</v>
      </c>
      <c r="Q388" s="391">
        <v>1235.2301640012388</v>
      </c>
      <c r="R388" s="7">
        <v>9.913514384624353</v>
      </c>
      <c r="S388" s="7">
        <v>126.43938139463417</v>
      </c>
      <c r="T388" s="594">
        <v>9.9446163648949462</v>
      </c>
      <c r="U388" s="250">
        <v>4.9723081824474731</v>
      </c>
      <c r="V388" s="250">
        <v>3.5</v>
      </c>
      <c r="W388" s="8">
        <v>112.80770456118682</v>
      </c>
      <c r="X388" s="8">
        <v>2.506837879137485</v>
      </c>
      <c r="Y388" s="8">
        <v>12.754244003593612</v>
      </c>
      <c r="Z388" s="8">
        <v>13.857142857142858</v>
      </c>
      <c r="AA388" s="8">
        <v>123.9884750173055</v>
      </c>
      <c r="AB388" s="8">
        <v>1.9075150002662384</v>
      </c>
      <c r="AC388" s="8">
        <v>11.053426195907372</v>
      </c>
      <c r="AD388" s="8">
        <v>19.571428571428573</v>
      </c>
      <c r="AE388" s="637"/>
      <c r="AF388" s="637" t="s">
        <v>47</v>
      </c>
      <c r="AG388" s="637" t="s">
        <v>3856</v>
      </c>
      <c r="AH388" s="2"/>
      <c r="AI388" s="1"/>
      <c r="AJ388" s="1"/>
      <c r="AK388" s="1"/>
    </row>
    <row r="389" spans="1:37" ht="16.5" x14ac:dyDescent="0.45">
      <c r="A389" s="9">
        <v>449</v>
      </c>
      <c r="B389" s="9" t="s">
        <v>548</v>
      </c>
      <c r="C389" s="78" t="s">
        <v>1793</v>
      </c>
      <c r="D389" s="9">
        <v>15</v>
      </c>
      <c r="E389" s="9">
        <v>15</v>
      </c>
      <c r="F389" s="9">
        <v>15</v>
      </c>
      <c r="G389" s="74" t="s">
        <v>66</v>
      </c>
      <c r="H389" s="78" t="s">
        <v>153</v>
      </c>
      <c r="I389" s="62" t="s">
        <v>1466</v>
      </c>
      <c r="J389" s="608">
        <v>40</v>
      </c>
      <c r="K389" s="9">
        <v>1358</v>
      </c>
      <c r="L389" s="9">
        <v>145</v>
      </c>
      <c r="M389" s="7">
        <v>109.85170138964823</v>
      </c>
      <c r="N389" s="7">
        <v>105.10990132966342</v>
      </c>
      <c r="O389" s="7">
        <v>145.41520183953435</v>
      </c>
      <c r="P389" s="391">
        <v>1412.6681413663671</v>
      </c>
      <c r="Q389" s="391">
        <v>1457.892380407721</v>
      </c>
      <c r="R389" s="7">
        <v>13.791330323312973</v>
      </c>
      <c r="S389" s="7">
        <v>89.116121878650944</v>
      </c>
      <c r="T389" s="594">
        <v>3.856144236130854</v>
      </c>
      <c r="U389" s="250">
        <v>3.856144236130854</v>
      </c>
      <c r="V389" s="250">
        <v>2</v>
      </c>
      <c r="W389" s="8">
        <v>78.11589437553306</v>
      </c>
      <c r="X389" s="8">
        <v>1.4202889886460557</v>
      </c>
      <c r="Y389" s="8">
        <v>6.4617495041800534</v>
      </c>
      <c r="Z389" s="8">
        <v>28.5</v>
      </c>
      <c r="AA389" s="8">
        <v>43.842163541962812</v>
      </c>
      <c r="AB389" s="8">
        <v>1.2526332440560803</v>
      </c>
      <c r="AC389" s="8">
        <v>6.0175506850947436</v>
      </c>
      <c r="AD389" s="8">
        <v>18.5</v>
      </c>
      <c r="AE389" s="637"/>
      <c r="AF389" s="637" t="s">
        <v>78</v>
      </c>
      <c r="AG389" s="637" t="s">
        <v>3761</v>
      </c>
      <c r="AH389" s="2"/>
      <c r="AI389" s="1"/>
      <c r="AJ389" s="1"/>
      <c r="AK389" s="1"/>
    </row>
    <row r="390" spans="1:37" ht="16.5" x14ac:dyDescent="0.45">
      <c r="A390" s="9">
        <v>450</v>
      </c>
      <c r="B390" s="9" t="s">
        <v>546</v>
      </c>
      <c r="C390" s="78" t="s">
        <v>1793</v>
      </c>
      <c r="D390" s="9">
        <v>0</v>
      </c>
      <c r="E390" s="9">
        <v>11</v>
      </c>
      <c r="F390" s="9">
        <v>14</v>
      </c>
      <c r="G390" s="246" t="s">
        <v>196</v>
      </c>
      <c r="H390" s="78" t="s">
        <v>79</v>
      </c>
      <c r="I390" s="54" t="s">
        <v>87</v>
      </c>
      <c r="J390" s="608">
        <v>18.5</v>
      </c>
      <c r="K390" s="9">
        <v>1500</v>
      </c>
      <c r="L390" s="9">
        <v>145</v>
      </c>
      <c r="M390" s="7">
        <v>115.48839683856434</v>
      </c>
      <c r="N390" s="7">
        <v>116.06296597706466</v>
      </c>
      <c r="O390" s="7">
        <v>145.36599204058098</v>
      </c>
      <c r="P390" s="391">
        <v>1560.0190051628679</v>
      </c>
      <c r="Q390" s="391">
        <v>1609.6836247478818</v>
      </c>
      <c r="R390" s="7">
        <v>15.07901487613757</v>
      </c>
      <c r="S390" s="7">
        <v>111.78983813456708</v>
      </c>
      <c r="T390" s="594">
        <v>7.0053966356053463</v>
      </c>
      <c r="U390" s="250">
        <v>3.5026983178026732</v>
      </c>
      <c r="V390" s="250">
        <v>2.5</v>
      </c>
      <c r="W390" s="8">
        <v>109.09713944089623</v>
      </c>
      <c r="X390" s="8">
        <v>1.678417529859942</v>
      </c>
      <c r="Y390" s="8">
        <v>7.413603544583915</v>
      </c>
      <c r="Z390" s="8">
        <v>27</v>
      </c>
      <c r="AA390" s="8">
        <v>76.06745794506682</v>
      </c>
      <c r="AB390" s="8">
        <v>1.3830446899103059</v>
      </c>
      <c r="AC390" s="8">
        <v>6.6576878668141584</v>
      </c>
      <c r="AD390" s="8">
        <v>23</v>
      </c>
      <c r="AE390" s="637"/>
      <c r="AF390" s="637" t="s">
        <v>8</v>
      </c>
      <c r="AG390" s="637" t="s">
        <v>3772</v>
      </c>
      <c r="AH390" s="2"/>
      <c r="AI390" s="1"/>
      <c r="AJ390" s="1"/>
      <c r="AK390" s="1"/>
    </row>
    <row r="391" spans="1:37" ht="16.5" x14ac:dyDescent="0.45">
      <c r="A391" s="9">
        <v>451</v>
      </c>
      <c r="B391" s="9" t="s">
        <v>543</v>
      </c>
      <c r="C391" s="61" t="s">
        <v>1810</v>
      </c>
      <c r="D391" s="9">
        <v>15</v>
      </c>
      <c r="E391" s="9">
        <v>15</v>
      </c>
      <c r="F391" s="9">
        <v>15</v>
      </c>
      <c r="G391" s="245" t="s">
        <v>10</v>
      </c>
      <c r="H391" s="61" t="s">
        <v>124</v>
      </c>
      <c r="I391" s="71" t="s">
        <v>305</v>
      </c>
      <c r="J391" s="608">
        <v>40</v>
      </c>
      <c r="K391" s="9">
        <v>1009</v>
      </c>
      <c r="L391" s="9">
        <v>106</v>
      </c>
      <c r="M391" s="7">
        <v>85.35240107972669</v>
      </c>
      <c r="N391" s="7">
        <v>131.1898016595799</v>
      </c>
      <c r="O391" s="7">
        <v>106.69050134965836</v>
      </c>
      <c r="P391" s="391">
        <v>1125.8859067111684</v>
      </c>
      <c r="Q391" s="391">
        <v>1228.3071002143195</v>
      </c>
      <c r="R391" s="7">
        <v>12.29335603584267</v>
      </c>
      <c r="S391" s="7">
        <v>64.641940210483725</v>
      </c>
      <c r="T391" s="594">
        <v>4.9944923705312094</v>
      </c>
      <c r="U391" s="250">
        <v>1.6648307901770698</v>
      </c>
      <c r="V391" s="250">
        <v>3.6666666666666998</v>
      </c>
      <c r="W391" s="8">
        <v>54.259898273749457</v>
      </c>
      <c r="X391" s="8">
        <v>1.085197965474989</v>
      </c>
      <c r="Y391" s="8">
        <v>5.2582826058248724</v>
      </c>
      <c r="Z391" s="8">
        <v>14.636363636363637</v>
      </c>
      <c r="AA391" s="8">
        <v>28.739530350911174</v>
      </c>
      <c r="AB391" s="8">
        <v>0.82112943859746212</v>
      </c>
      <c r="AC391" s="8">
        <v>4.2322591967984069</v>
      </c>
      <c r="AD391" s="8">
        <v>10.545454545454545</v>
      </c>
      <c r="AE391" s="637"/>
      <c r="AF391" s="637" t="s">
        <v>29</v>
      </c>
      <c r="AG391" s="637" t="s">
        <v>3841</v>
      </c>
      <c r="AH391" s="2"/>
      <c r="AI391" s="1"/>
      <c r="AJ391" s="1"/>
      <c r="AK391" s="1"/>
    </row>
    <row r="392" spans="1:37" ht="16.5" x14ac:dyDescent="0.45">
      <c r="A392" s="9">
        <v>452</v>
      </c>
      <c r="B392" s="9" t="s">
        <v>93</v>
      </c>
      <c r="C392" s="61" t="s">
        <v>1828</v>
      </c>
      <c r="D392" s="9">
        <v>0</v>
      </c>
      <c r="E392" s="9">
        <v>9</v>
      </c>
      <c r="F392" s="9">
        <v>15</v>
      </c>
      <c r="G392" s="74" t="s">
        <v>66</v>
      </c>
      <c r="H392" s="61" t="s">
        <v>124</v>
      </c>
      <c r="I392" s="74" t="s">
        <v>91</v>
      </c>
      <c r="J392" s="608">
        <v>23.5</v>
      </c>
      <c r="K392" s="9">
        <v>1499</v>
      </c>
      <c r="L392" s="9">
        <v>121</v>
      </c>
      <c r="M392" s="7">
        <v>116.56457467739158</v>
      </c>
      <c r="N392" s="7">
        <v>136.63958476072014</v>
      </c>
      <c r="O392" s="7">
        <v>121.09764147040126</v>
      </c>
      <c r="P392" s="391">
        <v>1549.4796177831231</v>
      </c>
      <c r="Q392" s="391">
        <v>1590.7297670207092</v>
      </c>
      <c r="R392" s="7">
        <v>14.54585074962673</v>
      </c>
      <c r="S392" s="7">
        <v>106.10451967098382</v>
      </c>
      <c r="T392" s="594">
        <v>4.636814729934617</v>
      </c>
      <c r="U392" s="250">
        <v>4.636814729934617</v>
      </c>
      <c r="V392" s="250">
        <v>2</v>
      </c>
      <c r="W392" s="8">
        <v>73.736294598692339</v>
      </c>
      <c r="X392" s="8">
        <v>1.4747258919738468</v>
      </c>
      <c r="Y392" s="8">
        <v>7.2944870325791449</v>
      </c>
      <c r="Z392" s="8">
        <v>26</v>
      </c>
      <c r="AA392" s="8">
        <v>64.644257773855799</v>
      </c>
      <c r="AB392" s="8">
        <v>1.4365390616412399</v>
      </c>
      <c r="AC392" s="8">
        <v>7.1903229445695604</v>
      </c>
      <c r="AD392" s="8">
        <v>23.5</v>
      </c>
      <c r="AE392" s="637"/>
      <c r="AF392" s="637" t="s">
        <v>78</v>
      </c>
      <c r="AG392" s="637" t="s">
        <v>3758</v>
      </c>
      <c r="AH392" s="2"/>
      <c r="AI392" s="1"/>
      <c r="AJ392" s="1"/>
      <c r="AK392" s="1"/>
    </row>
    <row r="393" spans="1:37" ht="16.5" x14ac:dyDescent="0.45">
      <c r="A393" s="9">
        <v>454</v>
      </c>
      <c r="B393" s="9" t="s">
        <v>100</v>
      </c>
      <c r="C393" s="56" t="s">
        <v>1885</v>
      </c>
      <c r="D393" s="9">
        <v>1</v>
      </c>
      <c r="E393" s="9">
        <v>15</v>
      </c>
      <c r="F393" s="9">
        <v>15</v>
      </c>
      <c r="G393" s="56" t="s">
        <v>45</v>
      </c>
      <c r="H393" s="56" t="s">
        <v>266</v>
      </c>
      <c r="I393" s="61" t="s">
        <v>124</v>
      </c>
      <c r="J393" s="608">
        <v>22.5</v>
      </c>
      <c r="K393" s="9">
        <v>1500</v>
      </c>
      <c r="L393" s="9">
        <v>133</v>
      </c>
      <c r="M393" s="7">
        <v>134.33362919493916</v>
      </c>
      <c r="N393" s="7">
        <v>93.780080758731103</v>
      </c>
      <c r="O393" s="7">
        <v>133.06633080630766</v>
      </c>
      <c r="P393" s="391">
        <v>1411.1581490641786</v>
      </c>
      <c r="Q393" s="391">
        <v>1343.4358285835985</v>
      </c>
      <c r="R393" s="7">
        <v>11.403344200837124</v>
      </c>
      <c r="S393" s="7">
        <v>121.09247196165779</v>
      </c>
      <c r="T393" s="594">
        <v>9.3824184617642032</v>
      </c>
      <c r="U393" s="250">
        <v>4.6912092308821016</v>
      </c>
      <c r="V393" s="250">
        <v>3.5</v>
      </c>
      <c r="W393" s="8">
        <v>95.302207694847297</v>
      </c>
      <c r="X393" s="8">
        <v>1.9060441538969459</v>
      </c>
      <c r="Y393" s="8">
        <v>10.619031560300385</v>
      </c>
      <c r="Z393" s="8">
        <v>15.285714285714286</v>
      </c>
      <c r="AA393" s="8">
        <v>84.824184617642047</v>
      </c>
      <c r="AB393" s="8">
        <v>1.696483692352841</v>
      </c>
      <c r="AC393" s="8">
        <v>9.9335534150626597</v>
      </c>
      <c r="AD393" s="8">
        <v>15.285714285714286</v>
      </c>
      <c r="AE393" s="637"/>
      <c r="AF393" s="637" t="s">
        <v>47</v>
      </c>
      <c r="AG393" s="637" t="s">
        <v>3903</v>
      </c>
      <c r="AH393" s="2"/>
      <c r="AI393" s="1"/>
      <c r="AJ393" s="1"/>
      <c r="AK393" s="1"/>
    </row>
    <row r="394" spans="1:37" ht="16.5" x14ac:dyDescent="0.45">
      <c r="A394" s="9">
        <v>455</v>
      </c>
      <c r="B394" s="9" t="s">
        <v>534</v>
      </c>
      <c r="C394" s="77" t="s">
        <v>1803</v>
      </c>
      <c r="D394" s="9">
        <v>0</v>
      </c>
      <c r="E394" s="9">
        <v>14</v>
      </c>
      <c r="F394" s="9">
        <v>13</v>
      </c>
      <c r="G394" s="77" t="s">
        <v>24</v>
      </c>
      <c r="H394" s="77" t="s">
        <v>1471</v>
      </c>
      <c r="I394" s="65" t="s">
        <v>91</v>
      </c>
      <c r="J394" s="608">
        <v>26.5</v>
      </c>
      <c r="K394" s="9">
        <v>1500</v>
      </c>
      <c r="L394" s="9">
        <v>132</v>
      </c>
      <c r="M394" s="7">
        <v>128.59707997005955</v>
      </c>
      <c r="N394" s="7">
        <v>103.15273794389803</v>
      </c>
      <c r="O394" s="7">
        <v>132.03550456818948</v>
      </c>
      <c r="P394" s="391">
        <v>1453.0093121238976</v>
      </c>
      <c r="Q394" s="391">
        <v>1415.8903905205093</v>
      </c>
      <c r="R394" s="7">
        <v>12.342952104685802</v>
      </c>
      <c r="S394" s="7">
        <v>117.82553588096388</v>
      </c>
      <c r="T394" s="594">
        <v>6.0152861188323223</v>
      </c>
      <c r="U394" s="250">
        <v>3.0076430594161612</v>
      </c>
      <c r="V394" s="250">
        <v>4</v>
      </c>
      <c r="W394" s="8">
        <v>91.275150138981815</v>
      </c>
      <c r="X394" s="8">
        <v>1.8255030027796364</v>
      </c>
      <c r="Y394" s="8">
        <v>9.5459769171617648</v>
      </c>
      <c r="Z394" s="8">
        <v>13.5</v>
      </c>
      <c r="AA394" s="8">
        <v>59.511671386377095</v>
      </c>
      <c r="AB394" s="8">
        <v>1.3224815863639354</v>
      </c>
      <c r="AC394" s="8">
        <v>7.6202168003925639</v>
      </c>
      <c r="AD394" s="8">
        <v>12.25</v>
      </c>
      <c r="AE394" s="637"/>
      <c r="AF394" s="637" t="s">
        <v>12</v>
      </c>
      <c r="AG394" s="637" t="s">
        <v>3866</v>
      </c>
      <c r="AH394" s="2"/>
      <c r="AI394" s="1"/>
      <c r="AJ394" s="1"/>
      <c r="AK394" s="1"/>
    </row>
    <row r="395" spans="1:37" ht="16.5" x14ac:dyDescent="0.45">
      <c r="A395" s="9">
        <v>457</v>
      </c>
      <c r="B395" s="9" t="s">
        <v>529</v>
      </c>
      <c r="C395" s="244" t="s">
        <v>1805</v>
      </c>
      <c r="D395" s="9">
        <v>0</v>
      </c>
      <c r="E395" s="9">
        <v>15</v>
      </c>
      <c r="F395" s="9">
        <v>14</v>
      </c>
      <c r="G395" s="244" t="s">
        <v>121</v>
      </c>
      <c r="H395" s="247" t="s">
        <v>132</v>
      </c>
      <c r="I395" s="71" t="s">
        <v>237</v>
      </c>
      <c r="J395" s="608">
        <v>34</v>
      </c>
      <c r="K395" s="9">
        <v>1496</v>
      </c>
      <c r="L395" s="9">
        <v>139</v>
      </c>
      <c r="M395" s="7">
        <v>107.30734113264018</v>
      </c>
      <c r="N395" s="7">
        <v>139.80181767280587</v>
      </c>
      <c r="O395" s="7">
        <v>139.04613217187176</v>
      </c>
      <c r="P395" s="391">
        <v>1632.5535782628165</v>
      </c>
      <c r="Q395" s="391">
        <v>1750.6090052399686</v>
      </c>
      <c r="R395" s="7">
        <v>17.048974966715083</v>
      </c>
      <c r="S395" s="7">
        <v>117.67038446604768</v>
      </c>
      <c r="T395" s="594">
        <v>3.5109917825037802</v>
      </c>
      <c r="U395" s="250">
        <v>3.5109917825037802</v>
      </c>
      <c r="V395" s="250">
        <v>3</v>
      </c>
      <c r="W395" s="8">
        <v>91.674703257080949</v>
      </c>
      <c r="X395" s="8">
        <v>1.2223293767610792</v>
      </c>
      <c r="Y395" s="8">
        <v>6.90190376229521</v>
      </c>
      <c r="Z395" s="8">
        <v>26</v>
      </c>
      <c r="AA395" s="8">
        <v>59.589808258421535</v>
      </c>
      <c r="AB395" s="8">
        <v>0.99316347097369229</v>
      </c>
      <c r="AC395" s="8">
        <v>6.1814116146903402</v>
      </c>
      <c r="AD395" s="8">
        <v>21</v>
      </c>
      <c r="AE395" s="637"/>
      <c r="AF395" s="637" t="s">
        <v>111</v>
      </c>
      <c r="AG395" s="637" t="s">
        <v>3789</v>
      </c>
      <c r="AH395" s="2"/>
      <c r="AI395" s="1"/>
      <c r="AJ395" s="1"/>
      <c r="AK395" s="1"/>
    </row>
    <row r="396" spans="1:37" ht="16.5" x14ac:dyDescent="0.45">
      <c r="A396" s="9">
        <v>458</v>
      </c>
      <c r="B396" s="9" t="s">
        <v>526</v>
      </c>
      <c r="C396" s="243" t="s">
        <v>1836</v>
      </c>
      <c r="D396" s="9">
        <v>15</v>
      </c>
      <c r="E396" s="9">
        <v>15</v>
      </c>
      <c r="F396" s="9">
        <v>15</v>
      </c>
      <c r="G396" s="244" t="s">
        <v>214</v>
      </c>
      <c r="H396" s="247" t="s">
        <v>189</v>
      </c>
      <c r="I396" s="243" t="s">
        <v>203</v>
      </c>
      <c r="J396" s="608">
        <v>40</v>
      </c>
      <c r="K396" s="9">
        <v>1248</v>
      </c>
      <c r="L396" s="9">
        <v>113</v>
      </c>
      <c r="M396" s="7">
        <v>94.836001199696312</v>
      </c>
      <c r="N396" s="7">
        <v>153.31820193950904</v>
      </c>
      <c r="O396" s="7">
        <v>113.01290142963811</v>
      </c>
      <c r="P396" s="391">
        <v>1392.5046384707996</v>
      </c>
      <c r="Q396" s="391">
        <v>1519.7308766601057</v>
      </c>
      <c r="R396" s="7">
        <v>15.021835942612832</v>
      </c>
      <c r="S396" s="7">
        <v>85.500434339312221</v>
      </c>
      <c r="T396" s="594">
        <v>6.9177664748610503</v>
      </c>
      <c r="U396" s="250">
        <v>2.3059221582870166</v>
      </c>
      <c r="V396" s="250">
        <v>3.6666666666666998</v>
      </c>
      <c r="W396" s="8">
        <v>56.479060701822341</v>
      </c>
      <c r="X396" s="8">
        <v>1.0268920127604062</v>
      </c>
      <c r="Y396" s="8">
        <v>5.6917433172579743</v>
      </c>
      <c r="Z396" s="8">
        <v>16</v>
      </c>
      <c r="AA396" s="8">
        <v>41.684644514669721</v>
      </c>
      <c r="AB396" s="8">
        <v>0.92632543365932718</v>
      </c>
      <c r="AC396" s="8">
        <v>5.272812198836399</v>
      </c>
      <c r="AD396" s="8">
        <v>13.272727272727273</v>
      </c>
      <c r="AE396" s="637"/>
      <c r="AF396" s="637" t="s">
        <v>111</v>
      </c>
      <c r="AG396" s="637" t="s">
        <v>3808</v>
      </c>
      <c r="AH396" s="2"/>
      <c r="AI396" s="1"/>
      <c r="AJ396" s="1"/>
      <c r="AK396" s="1"/>
    </row>
    <row r="397" spans="1:37" ht="16.5" x14ac:dyDescent="0.45">
      <c r="A397" s="9">
        <v>459</v>
      </c>
      <c r="B397" s="9" t="s">
        <v>523</v>
      </c>
      <c r="C397" s="77" t="s">
        <v>1886</v>
      </c>
      <c r="D397" s="9">
        <v>15</v>
      </c>
      <c r="E397" s="9">
        <v>15</v>
      </c>
      <c r="F397" s="9">
        <v>15</v>
      </c>
      <c r="G397" s="247" t="s">
        <v>59</v>
      </c>
      <c r="H397" s="77" t="s">
        <v>33</v>
      </c>
      <c r="I397" s="247" t="s">
        <v>189</v>
      </c>
      <c r="J397" s="608">
        <v>40</v>
      </c>
      <c r="K397" s="9">
        <v>1159</v>
      </c>
      <c r="L397" s="9">
        <v>134</v>
      </c>
      <c r="M397" s="7">
        <v>102.739001299671</v>
      </c>
      <c r="N397" s="7">
        <v>94.836001199696312</v>
      </c>
      <c r="O397" s="7">
        <v>134.35100169956979</v>
      </c>
      <c r="P397" s="391">
        <v>1196.6477301349446</v>
      </c>
      <c r="Q397" s="391">
        <v>1227.0590128811839</v>
      </c>
      <c r="R397" s="7">
        <v>11.607239939894324</v>
      </c>
      <c r="S397" s="7">
        <v>80.294789682575313</v>
      </c>
      <c r="T397" s="594">
        <v>4.2054568405497355</v>
      </c>
      <c r="U397" s="250">
        <v>2.1027284202748677</v>
      </c>
      <c r="V397" s="250">
        <v>4</v>
      </c>
      <c r="W397" s="8">
        <v>73.122778912369043</v>
      </c>
      <c r="X397" s="8">
        <v>1.3295050711339826</v>
      </c>
      <c r="Y397" s="8">
        <v>6.9176470977049815</v>
      </c>
      <c r="Z397" s="8">
        <v>14.75</v>
      </c>
      <c r="AA397" s="8">
        <v>73.122778912369043</v>
      </c>
      <c r="AB397" s="8">
        <v>1.3295050711339826</v>
      </c>
      <c r="AC397" s="8">
        <v>6.9176470977049815</v>
      </c>
      <c r="AD397" s="8">
        <v>14.75</v>
      </c>
      <c r="AE397" s="637"/>
      <c r="AF397" s="637" t="s">
        <v>62</v>
      </c>
      <c r="AG397" s="637" t="s">
        <v>3921</v>
      </c>
      <c r="AH397" s="2"/>
      <c r="AI397" s="1"/>
      <c r="AJ397" s="1"/>
      <c r="AK397" s="1"/>
    </row>
    <row r="398" spans="1:37" ht="16.5" x14ac:dyDescent="0.45">
      <c r="A398" s="9">
        <v>460</v>
      </c>
      <c r="B398" s="9" t="s">
        <v>257</v>
      </c>
      <c r="C398" s="77" t="s">
        <v>1886</v>
      </c>
      <c r="D398" s="9">
        <v>1</v>
      </c>
      <c r="E398" s="9">
        <v>14</v>
      </c>
      <c r="F398" s="9">
        <v>15</v>
      </c>
      <c r="G398" s="77" t="s">
        <v>64</v>
      </c>
      <c r="H398" s="247" t="s">
        <v>132</v>
      </c>
      <c r="I398" s="70" t="s">
        <v>33</v>
      </c>
      <c r="J398" s="608">
        <v>24</v>
      </c>
      <c r="K398" s="9">
        <v>1498</v>
      </c>
      <c r="L398" s="9">
        <v>145</v>
      </c>
      <c r="M398" s="7">
        <v>117.14398123718439</v>
      </c>
      <c r="N398" s="7">
        <v>112.56293169159618</v>
      </c>
      <c r="O398" s="7">
        <v>145.28471416008344</v>
      </c>
      <c r="P398" s="391">
        <v>1542.4941746016182</v>
      </c>
      <c r="Q398" s="391">
        <v>1578.993154294996</v>
      </c>
      <c r="R398" s="7">
        <v>14.670293814719527</v>
      </c>
      <c r="S398" s="7">
        <v>124.59818783892904</v>
      </c>
      <c r="T398" s="594">
        <v>11.050953590150421</v>
      </c>
      <c r="U398" s="250">
        <v>5.5254767950752104</v>
      </c>
      <c r="V398" s="250">
        <v>2</v>
      </c>
      <c r="W398" s="8">
        <v>119.78399697450497</v>
      </c>
      <c r="X398" s="8">
        <v>1.5971199596600663</v>
      </c>
      <c r="Y398" s="8">
        <v>8.4932305659694904</v>
      </c>
      <c r="Z398" s="8">
        <v>38.5</v>
      </c>
      <c r="AA398" s="8">
        <v>83.235074828503443</v>
      </c>
      <c r="AB398" s="8">
        <v>1.5133649968818808</v>
      </c>
      <c r="AC398" s="8">
        <v>8.2521293576516399</v>
      </c>
      <c r="AD398" s="8">
        <v>28.5</v>
      </c>
      <c r="AE398" s="637"/>
      <c r="AF398" s="637" t="s">
        <v>12</v>
      </c>
      <c r="AG398" s="637" t="s">
        <v>3904</v>
      </c>
      <c r="AH398" s="2"/>
      <c r="AI398" s="1"/>
      <c r="AJ398" s="1"/>
      <c r="AK398" s="1"/>
    </row>
    <row r="399" spans="1:37" ht="16.5" x14ac:dyDescent="0.45">
      <c r="A399" s="9">
        <v>461</v>
      </c>
      <c r="B399" s="9" t="s">
        <v>241</v>
      </c>
      <c r="C399" s="247" t="s">
        <v>1854</v>
      </c>
      <c r="D399" s="9">
        <v>0</v>
      </c>
      <c r="E399" s="9">
        <v>15</v>
      </c>
      <c r="F399" s="9">
        <v>15</v>
      </c>
      <c r="G399" s="74" t="s">
        <v>20</v>
      </c>
      <c r="H399" s="247" t="s">
        <v>306</v>
      </c>
      <c r="I399" s="56" t="s">
        <v>187</v>
      </c>
      <c r="J399" s="608">
        <v>18.5</v>
      </c>
      <c r="K399" s="9">
        <v>1496</v>
      </c>
      <c r="L399" s="9">
        <v>107</v>
      </c>
      <c r="M399" s="7">
        <v>139.62030065557778</v>
      </c>
      <c r="N399" s="7">
        <v>106.86985976105954</v>
      </c>
      <c r="O399" s="7">
        <v>107.44442889955985</v>
      </c>
      <c r="P399" s="391">
        <v>1369.8041368241206</v>
      </c>
      <c r="Q399" s="391">
        <v>1276.4703769696412</v>
      </c>
      <c r="R399" s="7">
        <v>10.331002234446844</v>
      </c>
      <c r="S399" s="7">
        <v>110.09557060261075</v>
      </c>
      <c r="T399" s="594">
        <v>6.4451917255675335</v>
      </c>
      <c r="U399" s="250">
        <v>2.1483972418558444</v>
      </c>
      <c r="V399" s="250">
        <v>4.3333333333333002</v>
      </c>
      <c r="W399" s="8">
        <v>99.013451060215601</v>
      </c>
      <c r="X399" s="8">
        <v>2.2002989124492354</v>
      </c>
      <c r="Y399" s="8">
        <v>10.656814131306364</v>
      </c>
      <c r="Z399" s="8">
        <v>11.384615384615385</v>
      </c>
      <c r="AA399" s="8">
        <v>137.12979313918834</v>
      </c>
      <c r="AB399" s="8">
        <v>1.8283972418558445</v>
      </c>
      <c r="AC399" s="8">
        <v>9.5213306312059398</v>
      </c>
      <c r="AD399" s="8">
        <v>18.307692307692307</v>
      </c>
      <c r="AE399" s="637"/>
      <c r="AF399" s="637" t="s">
        <v>78</v>
      </c>
      <c r="AG399" s="637" t="s">
        <v>3802</v>
      </c>
      <c r="AH399" s="2"/>
      <c r="AI399" s="1"/>
      <c r="AJ399" s="1"/>
      <c r="AK399" s="1"/>
    </row>
    <row r="400" spans="1:37" ht="16.5" x14ac:dyDescent="0.45">
      <c r="A400" s="9">
        <v>462</v>
      </c>
      <c r="B400" s="9" t="s">
        <v>519</v>
      </c>
      <c r="C400" s="57" t="s">
        <v>1826</v>
      </c>
      <c r="D400" s="9">
        <v>0</v>
      </c>
      <c r="E400" s="9">
        <v>13</v>
      </c>
      <c r="F400" s="9">
        <v>15</v>
      </c>
      <c r="G400" s="246" t="s">
        <v>6</v>
      </c>
      <c r="H400" s="246" t="s">
        <v>94</v>
      </c>
      <c r="I400" s="57" t="s">
        <v>180</v>
      </c>
      <c r="J400" s="608">
        <v>17.5</v>
      </c>
      <c r="K400" s="9">
        <v>1500</v>
      </c>
      <c r="L400" s="9">
        <v>104</v>
      </c>
      <c r="M400" s="7">
        <v>133.00168366682109</v>
      </c>
      <c r="N400" s="7">
        <v>121.82507159397899</v>
      </c>
      <c r="O400" s="7">
        <v>104.50132288107372</v>
      </c>
      <c r="P400" s="391">
        <v>1420.6171986795196</v>
      </c>
      <c r="Q400" s="391">
        <v>1359.6578244817874</v>
      </c>
      <c r="R400" s="7">
        <v>11.293924308334041</v>
      </c>
      <c r="S400" s="7">
        <v>123.27259261724511</v>
      </c>
      <c r="T400" s="594">
        <v>5.1496525304048184</v>
      </c>
      <c r="U400" s="250">
        <v>2.5748262652024092</v>
      </c>
      <c r="V400" s="250">
        <v>4</v>
      </c>
      <c r="W400" s="8">
        <v>104.74131326012046</v>
      </c>
      <c r="X400" s="8">
        <v>2.3275847391137883</v>
      </c>
      <c r="Y400" s="8">
        <v>10.914947652542658</v>
      </c>
      <c r="Z400" s="8">
        <v>12.25</v>
      </c>
      <c r="AA400" s="8">
        <v>115.1154445861325</v>
      </c>
      <c r="AB400" s="8">
        <v>1.7710068397866539</v>
      </c>
      <c r="AC400" s="8">
        <v>9.0989200809085009</v>
      </c>
      <c r="AD400" s="8">
        <v>17.25</v>
      </c>
      <c r="AE400" s="637"/>
      <c r="AF400" s="637" t="s">
        <v>8</v>
      </c>
      <c r="AG400" s="637" t="s">
        <v>3788</v>
      </c>
      <c r="AH400" s="2"/>
      <c r="AI400" s="1"/>
      <c r="AJ400" s="1"/>
      <c r="AK400" s="1"/>
    </row>
    <row r="401" spans="1:37" ht="16.5" x14ac:dyDescent="0.45">
      <c r="A401" s="9">
        <v>463</v>
      </c>
      <c r="B401" s="9" t="s">
        <v>517</v>
      </c>
      <c r="C401" s="62" t="s">
        <v>1790</v>
      </c>
      <c r="D401" s="9">
        <v>0</v>
      </c>
      <c r="E401" s="9">
        <v>15</v>
      </c>
      <c r="F401" s="9">
        <v>10</v>
      </c>
      <c r="G401" s="75" t="s">
        <v>272</v>
      </c>
      <c r="H401" s="62" t="s">
        <v>112</v>
      </c>
      <c r="I401" s="70" t="s">
        <v>9</v>
      </c>
      <c r="J401" s="608">
        <v>23.5</v>
      </c>
      <c r="K401" s="9">
        <v>1500</v>
      </c>
      <c r="L401" s="9">
        <v>163</v>
      </c>
      <c r="M401" s="7">
        <v>104.26053623922247</v>
      </c>
      <c r="N401" s="7">
        <v>126.92587020427084</v>
      </c>
      <c r="O401" s="7">
        <v>163.1904045483482</v>
      </c>
      <c r="P401" s="391">
        <v>1670.7436350558983</v>
      </c>
      <c r="Q401" s="391">
        <v>1820.7226571943424</v>
      </c>
      <c r="R401" s="7">
        <v>18.358720294127238</v>
      </c>
      <c r="S401" s="7">
        <v>135.27964094756365</v>
      </c>
      <c r="T401" s="594">
        <v>3.0330804566648384</v>
      </c>
      <c r="U401" s="250">
        <v>3.0330804566648384</v>
      </c>
      <c r="V401" s="250">
        <v>3</v>
      </c>
      <c r="W401" s="8">
        <v>122.98482739989031</v>
      </c>
      <c r="X401" s="8">
        <v>1.5373103424986287</v>
      </c>
      <c r="Y401" s="8">
        <v>7.3686857678657587</v>
      </c>
      <c r="Z401" s="8">
        <v>27.666666666666668</v>
      </c>
      <c r="AA401" s="8">
        <v>102.65402283324191</v>
      </c>
      <c r="AB401" s="8">
        <v>1.2831752854155238</v>
      </c>
      <c r="AC401" s="8">
        <v>6.6338374100350936</v>
      </c>
      <c r="AD401" s="8">
        <v>27.666666666666668</v>
      </c>
      <c r="AE401" s="637"/>
      <c r="AF401" s="637" t="s">
        <v>16</v>
      </c>
      <c r="AG401" s="637" t="s">
        <v>3796</v>
      </c>
      <c r="AH401" s="2"/>
      <c r="AI401" s="1"/>
      <c r="AJ401" s="1"/>
      <c r="AK401" s="1"/>
    </row>
    <row r="402" spans="1:37" ht="16.5" x14ac:dyDescent="0.45">
      <c r="A402" s="9">
        <v>464</v>
      </c>
      <c r="B402" s="9" t="s">
        <v>309</v>
      </c>
      <c r="C402" s="78" t="s">
        <v>1823</v>
      </c>
      <c r="D402" s="9">
        <v>0</v>
      </c>
      <c r="E402" s="9">
        <v>14</v>
      </c>
      <c r="F402" s="9">
        <v>14</v>
      </c>
      <c r="G402" s="54" t="s">
        <v>248</v>
      </c>
      <c r="H402" s="54" t="s">
        <v>2941</v>
      </c>
      <c r="I402" s="69" t="s">
        <v>79</v>
      </c>
      <c r="J402" s="608">
        <v>15</v>
      </c>
      <c r="K402" s="9">
        <v>1500</v>
      </c>
      <c r="L402" s="9">
        <v>137</v>
      </c>
      <c r="M402" s="7">
        <v>124.69194560542613</v>
      </c>
      <c r="N402" s="7">
        <v>105.54836889421964</v>
      </c>
      <c r="O402" s="7">
        <v>137.10940076945198</v>
      </c>
      <c r="P402" s="391">
        <v>1482.1930537976555</v>
      </c>
      <c r="Q402" s="391">
        <v>1468.0821823564761</v>
      </c>
      <c r="R402" s="7">
        <v>13.079596465753236</v>
      </c>
      <c r="S402" s="7">
        <v>123.96177782682931</v>
      </c>
      <c r="T402" s="594">
        <v>12.671166108667887</v>
      </c>
      <c r="U402" s="250">
        <v>4.2237220362226289</v>
      </c>
      <c r="V402" s="250">
        <v>2.6666666666666998</v>
      </c>
      <c r="W402" s="8">
        <v>107.98568932945562</v>
      </c>
      <c r="X402" s="8">
        <v>2.1597137865891125</v>
      </c>
      <c r="Y402" s="8">
        <v>9.4774925320825272</v>
      </c>
      <c r="Z402" s="8">
        <v>19.75</v>
      </c>
      <c r="AA402" s="8">
        <v>117.71166108667886</v>
      </c>
      <c r="AB402" s="8">
        <v>1.8109486321027517</v>
      </c>
      <c r="AC402" s="8">
        <v>8.6961531318071117</v>
      </c>
      <c r="AD402" s="8">
        <v>25.375</v>
      </c>
      <c r="AE402" s="637"/>
      <c r="AF402" s="637" t="s">
        <v>43</v>
      </c>
      <c r="AG402" s="637" t="s">
        <v>3783</v>
      </c>
      <c r="AH402" s="2"/>
      <c r="AI402" s="1"/>
      <c r="AJ402" s="1"/>
      <c r="AK402" s="1"/>
    </row>
    <row r="403" spans="1:37" ht="16.5" x14ac:dyDescent="0.45">
      <c r="A403" s="9">
        <v>465</v>
      </c>
      <c r="B403" s="9" t="s">
        <v>514</v>
      </c>
      <c r="C403" s="77" t="s">
        <v>1803</v>
      </c>
      <c r="D403" s="9">
        <v>2</v>
      </c>
      <c r="E403" s="9">
        <v>14</v>
      </c>
      <c r="F403" s="9">
        <v>14</v>
      </c>
      <c r="G403" s="77" t="s">
        <v>24</v>
      </c>
      <c r="H403" s="77" t="s">
        <v>9</v>
      </c>
      <c r="I403" s="54" t="s">
        <v>40</v>
      </c>
      <c r="J403" s="608">
        <v>18.5</v>
      </c>
      <c r="K403" s="9">
        <v>1500</v>
      </c>
      <c r="L403" s="9">
        <v>137</v>
      </c>
      <c r="M403" s="7">
        <v>120.08494994656689</v>
      </c>
      <c r="N403" s="7">
        <v>113.76468942306337</v>
      </c>
      <c r="O403" s="7">
        <v>137.32202410157652</v>
      </c>
      <c r="P403" s="391">
        <v>1521.0990978618531</v>
      </c>
      <c r="Q403" s="391">
        <v>1537.4237224893986</v>
      </c>
      <c r="R403" s="7">
        <v>13.993766007282201</v>
      </c>
      <c r="S403" s="7">
        <v>132.16280492074713</v>
      </c>
      <c r="T403" s="594">
        <v>5.6833130479161094</v>
      </c>
      <c r="U403" s="250">
        <v>2.8416565239580547</v>
      </c>
      <c r="V403" s="250">
        <v>4</v>
      </c>
      <c r="W403" s="8">
        <v>141.49939143748327</v>
      </c>
      <c r="X403" s="8">
        <v>1.7687423929685409</v>
      </c>
      <c r="Y403" s="8">
        <v>9.4444058055544939</v>
      </c>
      <c r="Z403" s="8">
        <v>21</v>
      </c>
      <c r="AA403" s="8">
        <v>63.444173972214784</v>
      </c>
      <c r="AB403" s="8">
        <v>1.409870532715884</v>
      </c>
      <c r="AC403" s="8">
        <v>7.7888008054484006</v>
      </c>
      <c r="AD403" s="8">
        <v>12.25</v>
      </c>
      <c r="AE403" s="637"/>
      <c r="AF403" s="637" t="s">
        <v>12</v>
      </c>
      <c r="AG403" s="637" t="s">
        <v>3814</v>
      </c>
      <c r="AH403" s="3"/>
      <c r="AI403" s="1"/>
      <c r="AJ403" s="1"/>
      <c r="AK403" s="1"/>
    </row>
    <row r="404" spans="1:37" ht="16.5" x14ac:dyDescent="0.45">
      <c r="A404" s="9">
        <v>466</v>
      </c>
      <c r="B404" s="9" t="s">
        <v>116</v>
      </c>
      <c r="C404" s="246" t="s">
        <v>1804</v>
      </c>
      <c r="D404" s="9">
        <v>1</v>
      </c>
      <c r="E404" s="9">
        <v>15</v>
      </c>
      <c r="F404" s="9">
        <v>15</v>
      </c>
      <c r="G404" s="246" t="s">
        <v>115</v>
      </c>
      <c r="H404" s="246" t="s">
        <v>94</v>
      </c>
      <c r="I404" s="13" t="s">
        <v>52</v>
      </c>
      <c r="J404" s="608">
        <v>18</v>
      </c>
      <c r="K404" s="9">
        <v>1499</v>
      </c>
      <c r="L404" s="9">
        <v>111</v>
      </c>
      <c r="M404" s="7">
        <v>141.68862631709365</v>
      </c>
      <c r="N404" s="7">
        <v>100.88230193777068</v>
      </c>
      <c r="O404" s="7">
        <v>111.08388303260142</v>
      </c>
      <c r="P404" s="391">
        <v>1361.0289106255591</v>
      </c>
      <c r="Q404" s="391">
        <v>1259.2351113458456</v>
      </c>
      <c r="R404" s="7">
        <v>10.171782665033277</v>
      </c>
      <c r="S404" s="7">
        <v>123.07366726866525</v>
      </c>
      <c r="T404" s="594">
        <v>4.3155138558199919</v>
      </c>
      <c r="U404" s="250">
        <v>2.157756927909996</v>
      </c>
      <c r="V404" s="250">
        <v>4.5</v>
      </c>
      <c r="W404" s="8">
        <v>111.51712852733306</v>
      </c>
      <c r="X404" s="8">
        <v>2.4781584117185123</v>
      </c>
      <c r="Y404" s="8">
        <v>12.099517982403</v>
      </c>
      <c r="Z404" s="8">
        <v>11</v>
      </c>
      <c r="AA404" s="8">
        <v>120.72688923794414</v>
      </c>
      <c r="AB404" s="8">
        <v>1.7246698462563448</v>
      </c>
      <c r="AC404" s="8">
        <v>9.3196508258315198</v>
      </c>
      <c r="AD404" s="8">
        <v>16.555555555555557</v>
      </c>
      <c r="AE404" s="637"/>
      <c r="AF404" s="637" t="s">
        <v>8</v>
      </c>
      <c r="AG404" s="637" t="s">
        <v>3787</v>
      </c>
      <c r="AH404" s="3"/>
      <c r="AI404" s="1"/>
      <c r="AJ404" s="1"/>
      <c r="AK404" s="1"/>
    </row>
    <row r="405" spans="1:37" ht="16.5" x14ac:dyDescent="0.45">
      <c r="A405" s="9">
        <v>467</v>
      </c>
      <c r="B405" s="9" t="s">
        <v>107</v>
      </c>
      <c r="C405" s="73" t="s">
        <v>1802</v>
      </c>
      <c r="D405" s="9">
        <v>0</v>
      </c>
      <c r="E405" s="9">
        <v>10</v>
      </c>
      <c r="F405" s="9">
        <v>15</v>
      </c>
      <c r="G405" s="73" t="s">
        <v>36</v>
      </c>
      <c r="H405" s="73" t="s">
        <v>19</v>
      </c>
      <c r="I405" s="13" t="s">
        <v>52</v>
      </c>
      <c r="J405" s="608">
        <v>18</v>
      </c>
      <c r="K405" s="9">
        <v>1498</v>
      </c>
      <c r="L405" s="9">
        <v>111</v>
      </c>
      <c r="M405" s="7">
        <v>139.98836280128853</v>
      </c>
      <c r="N405" s="7">
        <v>103.14931995884417</v>
      </c>
      <c r="O405" s="7">
        <v>111.08388303260142</v>
      </c>
      <c r="P405" s="391">
        <v>1370.270276735318</v>
      </c>
      <c r="Q405" s="391">
        <v>1275.6475844974696</v>
      </c>
      <c r="R405" s="7">
        <v>10.378988871478304</v>
      </c>
      <c r="S405" s="7">
        <v>99.839544553690658</v>
      </c>
      <c r="T405" s="594">
        <v>10.827183068650456</v>
      </c>
      <c r="U405" s="250">
        <v>3.6090610228834854</v>
      </c>
      <c r="V405" s="250">
        <v>3.3333333333333002</v>
      </c>
      <c r="W405" s="8">
        <v>153.86729217900708</v>
      </c>
      <c r="X405" s="8">
        <v>1.9233411522375885</v>
      </c>
      <c r="Y405" s="8">
        <v>9.619390269128429</v>
      </c>
      <c r="Z405" s="8">
        <v>25</v>
      </c>
      <c r="AA405" s="8">
        <v>119.29016656708882</v>
      </c>
      <c r="AB405" s="8">
        <v>1.7041452366726975</v>
      </c>
      <c r="AC405" s="8">
        <v>8.8672930930746361</v>
      </c>
      <c r="AD405" s="8">
        <v>22</v>
      </c>
      <c r="AE405" s="637"/>
      <c r="AF405" s="637" t="s">
        <v>22</v>
      </c>
      <c r="AG405" s="637" t="s">
        <v>3749</v>
      </c>
      <c r="AH405" s="3"/>
      <c r="AI405" s="1"/>
      <c r="AJ405" s="1"/>
      <c r="AK405" s="1"/>
    </row>
    <row r="406" spans="1:37" ht="16.5" x14ac:dyDescent="0.45">
      <c r="A406" s="9">
        <v>468</v>
      </c>
      <c r="B406" s="9" t="s">
        <v>510</v>
      </c>
      <c r="C406" s="243" t="s">
        <v>1843</v>
      </c>
      <c r="D406" s="9">
        <v>0</v>
      </c>
      <c r="E406" s="9">
        <v>10</v>
      </c>
      <c r="F406" s="9">
        <v>15</v>
      </c>
      <c r="G406" s="63" t="s">
        <v>161</v>
      </c>
      <c r="H406" s="63" t="s">
        <v>63</v>
      </c>
      <c r="I406" s="73" t="s">
        <v>76</v>
      </c>
      <c r="J406" s="608">
        <v>17</v>
      </c>
      <c r="K406" s="9">
        <v>1500</v>
      </c>
      <c r="L406" s="9">
        <v>117</v>
      </c>
      <c r="M406" s="7">
        <v>123.92836148671739</v>
      </c>
      <c r="N406" s="7">
        <v>125.02994692215488</v>
      </c>
      <c r="O406" s="7">
        <v>117.31884887409245</v>
      </c>
      <c r="P406" s="391">
        <v>1489.4812196958735</v>
      </c>
      <c r="Q406" s="391">
        <v>1480.3818606773521</v>
      </c>
      <c r="R406" s="7">
        <v>13.002768352889296</v>
      </c>
      <c r="S406" s="7">
        <v>108.15301621955392</v>
      </c>
      <c r="T406" s="594">
        <v>16.46625951354233</v>
      </c>
      <c r="U406" s="250">
        <v>5.4887531711807762</v>
      </c>
      <c r="V406" s="250">
        <v>2</v>
      </c>
      <c r="W406" s="8">
        <v>107.33053415560353</v>
      </c>
      <c r="X406" s="8">
        <v>1.5332933450800503</v>
      </c>
      <c r="Y406" s="8">
        <v>8.317691531859186</v>
      </c>
      <c r="Z406" s="8">
        <v>36</v>
      </c>
      <c r="AA406" s="8">
        <v>73.498091469729673</v>
      </c>
      <c r="AB406" s="8">
        <v>1.3363289358132668</v>
      </c>
      <c r="AC406" s="8">
        <v>7.8750457430596841</v>
      </c>
      <c r="AD406" s="8">
        <v>28.5</v>
      </c>
      <c r="AE406" s="637"/>
      <c r="AF406" s="637" t="s">
        <v>61</v>
      </c>
      <c r="AG406" s="637" t="s">
        <v>3905</v>
      </c>
      <c r="AH406" s="3"/>
      <c r="AI406" s="1"/>
      <c r="AJ406" s="1"/>
      <c r="AK406" s="1"/>
    </row>
    <row r="407" spans="1:37" ht="16.5" x14ac:dyDescent="0.45">
      <c r="A407" s="9">
        <v>469</v>
      </c>
      <c r="B407" s="9" t="s">
        <v>507</v>
      </c>
      <c r="C407" s="243" t="s">
        <v>1809</v>
      </c>
      <c r="D407" s="9">
        <v>0</v>
      </c>
      <c r="E407" s="9">
        <v>14</v>
      </c>
      <c r="F407" s="9">
        <v>15</v>
      </c>
      <c r="G407" s="245" t="s">
        <v>38</v>
      </c>
      <c r="H407" s="245" t="s">
        <v>126</v>
      </c>
      <c r="I407" s="14" t="s">
        <v>203</v>
      </c>
      <c r="J407" s="608">
        <v>19</v>
      </c>
      <c r="K407" s="9">
        <v>1497</v>
      </c>
      <c r="L407" s="9">
        <v>125</v>
      </c>
      <c r="M407" s="7">
        <v>134.50642653609421</v>
      </c>
      <c r="N407" s="7">
        <v>98.987413468121275</v>
      </c>
      <c r="O407" s="7">
        <v>125.18996409203574</v>
      </c>
      <c r="P407" s="391">
        <v>1405.8155754546331</v>
      </c>
      <c r="Q407" s="391">
        <v>1336.647242844678</v>
      </c>
      <c r="R407" s="7">
        <v>11.258933934891767</v>
      </c>
      <c r="S407" s="7">
        <v>95.632590845380406</v>
      </c>
      <c r="T407" s="594">
        <v>4.1474503809446048</v>
      </c>
      <c r="U407" s="250">
        <v>4.1474503809446048</v>
      </c>
      <c r="V407" s="250">
        <v>3</v>
      </c>
      <c r="W407" s="8">
        <v>95.423511428338145</v>
      </c>
      <c r="X407" s="8">
        <v>1.590391857138969</v>
      </c>
      <c r="Y407" s="8">
        <v>8.4939294784395347</v>
      </c>
      <c r="Z407" s="8">
        <v>21</v>
      </c>
      <c r="AA407" s="8">
        <v>58.703256983984417</v>
      </c>
      <c r="AB407" s="8">
        <v>1.3045168218663203</v>
      </c>
      <c r="AC407" s="8">
        <v>7.5571882936345931</v>
      </c>
      <c r="AD407" s="8">
        <v>16</v>
      </c>
      <c r="AE407" s="637"/>
      <c r="AF407" s="637" t="s">
        <v>29</v>
      </c>
      <c r="AG407" s="637" t="s">
        <v>3818</v>
      </c>
      <c r="AH407" s="3"/>
      <c r="AI407" s="1"/>
      <c r="AJ407" s="1"/>
      <c r="AK407" s="1"/>
    </row>
    <row r="408" spans="1:37" ht="16.5" x14ac:dyDescent="0.45">
      <c r="A408" s="9">
        <v>470</v>
      </c>
      <c r="B408" s="9" t="s">
        <v>291</v>
      </c>
      <c r="C408" s="77" t="s">
        <v>1803</v>
      </c>
      <c r="D408" s="9">
        <v>0</v>
      </c>
      <c r="E408" s="9">
        <v>5</v>
      </c>
      <c r="F408" s="9">
        <v>15</v>
      </c>
      <c r="G408" s="77" t="s">
        <v>64</v>
      </c>
      <c r="H408" s="77" t="s">
        <v>9</v>
      </c>
      <c r="I408" s="62" t="s">
        <v>1553</v>
      </c>
      <c r="J408" s="608">
        <v>19.5</v>
      </c>
      <c r="K408" s="9">
        <v>1500</v>
      </c>
      <c r="L408" s="9">
        <v>105</v>
      </c>
      <c r="M408" s="7">
        <v>127.41578854220992</v>
      </c>
      <c r="N408" s="7">
        <v>132.13489182155104</v>
      </c>
      <c r="O408" s="7">
        <v>105.00004796533966</v>
      </c>
      <c r="P408" s="391">
        <v>1462.0206434979368</v>
      </c>
      <c r="Q408" s="391">
        <v>1431.7095019198</v>
      </c>
      <c r="R408" s="7">
        <v>12.254867985686751</v>
      </c>
      <c r="S408" s="7">
        <v>116.18869202908125</v>
      </c>
      <c r="T408" s="594">
        <v>11.932274656921612</v>
      </c>
      <c r="U408" s="250">
        <v>5.9661373284608059</v>
      </c>
      <c r="V408" s="250">
        <v>2</v>
      </c>
      <c r="W408" s="8">
        <v>150.07647259438562</v>
      </c>
      <c r="X408" s="8">
        <v>1.8759559074298202</v>
      </c>
      <c r="Y408" s="8">
        <v>9.4810235544589716</v>
      </c>
      <c r="Z408" s="8">
        <v>41</v>
      </c>
      <c r="AA408" s="8">
        <v>75.53823629719281</v>
      </c>
      <c r="AB408" s="8">
        <v>1.3734224781307784</v>
      </c>
      <c r="AC408" s="8">
        <v>8.4072636080654384</v>
      </c>
      <c r="AD408" s="8">
        <v>28.5</v>
      </c>
      <c r="AE408" s="637"/>
      <c r="AF408" s="637" t="s">
        <v>12</v>
      </c>
      <c r="AG408" s="637" t="s">
        <v>3823</v>
      </c>
      <c r="AH408" s="3"/>
      <c r="AI408" s="1"/>
      <c r="AJ408" s="1"/>
      <c r="AK408" s="1"/>
    </row>
    <row r="409" spans="1:37" ht="16.5" x14ac:dyDescent="0.45">
      <c r="A409" s="9">
        <v>471</v>
      </c>
      <c r="B409" s="9" t="s">
        <v>307</v>
      </c>
      <c r="C409" s="247" t="s">
        <v>1799</v>
      </c>
      <c r="D409" s="9">
        <v>0</v>
      </c>
      <c r="E409" s="9">
        <v>15</v>
      </c>
      <c r="F409" s="9">
        <v>12</v>
      </c>
      <c r="G409" s="247" t="s">
        <v>240</v>
      </c>
      <c r="H409" s="247" t="s">
        <v>306</v>
      </c>
      <c r="I409" s="62" t="s">
        <v>1553</v>
      </c>
      <c r="J409" s="608">
        <v>18</v>
      </c>
      <c r="K409" s="9">
        <v>1500</v>
      </c>
      <c r="L409" s="9">
        <v>99</v>
      </c>
      <c r="M409" s="7">
        <v>134.88757225387315</v>
      </c>
      <c r="N409" s="7">
        <v>124.6859911590424</v>
      </c>
      <c r="O409" s="7">
        <v>99.182038421965544</v>
      </c>
      <c r="P409" s="391">
        <v>1406.5281224018295</v>
      </c>
      <c r="Q409" s="391">
        <v>1335.9473064679109</v>
      </c>
      <c r="R409" s="7">
        <v>10.975430672897604</v>
      </c>
      <c r="S409" s="7">
        <v>108.0906280862992</v>
      </c>
      <c r="T409" s="594">
        <v>10.469107572221896</v>
      </c>
      <c r="U409" s="250">
        <v>3.4897025240739654</v>
      </c>
      <c r="V409" s="250">
        <v>3.3333333333333002</v>
      </c>
      <c r="W409" s="8">
        <v>95.691075722218955</v>
      </c>
      <c r="X409" s="8">
        <v>2.1264683493826433</v>
      </c>
      <c r="Y409" s="8">
        <v>9.8484179170494812</v>
      </c>
      <c r="Z409" s="8">
        <v>14.5</v>
      </c>
      <c r="AA409" s="8">
        <v>79.909229768515786</v>
      </c>
      <c r="AB409" s="8">
        <v>1.452895086700287</v>
      </c>
      <c r="AC409" s="8">
        <v>7.8565326523277834</v>
      </c>
      <c r="AD409" s="8">
        <v>17.5</v>
      </c>
      <c r="AE409" s="637"/>
      <c r="AF409" s="637" t="s">
        <v>62</v>
      </c>
      <c r="AG409" s="637" t="s">
        <v>3838</v>
      </c>
      <c r="AH409" s="3"/>
      <c r="AI409" s="1"/>
      <c r="AJ409" s="1"/>
      <c r="AK409" s="1"/>
    </row>
    <row r="410" spans="1:37" ht="16.5" x14ac:dyDescent="0.45">
      <c r="A410" s="9">
        <v>472</v>
      </c>
      <c r="B410" s="9" t="s">
        <v>163</v>
      </c>
      <c r="C410" s="78" t="s">
        <v>1851</v>
      </c>
      <c r="D410" s="9">
        <v>1</v>
      </c>
      <c r="E410" s="9">
        <v>15</v>
      </c>
      <c r="F410" s="9">
        <v>14</v>
      </c>
      <c r="G410" s="245" t="s">
        <v>27</v>
      </c>
      <c r="H410" s="78" t="s">
        <v>79</v>
      </c>
      <c r="I410" s="14" t="s">
        <v>203</v>
      </c>
      <c r="J410" s="608">
        <v>21</v>
      </c>
      <c r="K410" s="9">
        <v>1498</v>
      </c>
      <c r="L410" s="9">
        <v>119</v>
      </c>
      <c r="M410" s="7">
        <v>113.86126141645283</v>
      </c>
      <c r="N410" s="7">
        <v>145.08128470806085</v>
      </c>
      <c r="O410" s="7">
        <v>119.37067729144248</v>
      </c>
      <c r="P410" s="391">
        <v>1572.4977317124774</v>
      </c>
      <c r="Q410" s="391">
        <v>1634.3973025355358</v>
      </c>
      <c r="R410" s="7">
        <v>15.077246577006871</v>
      </c>
      <c r="S410" s="7">
        <v>129.25118841313932</v>
      </c>
      <c r="T410" s="594">
        <v>2.4801963984138871</v>
      </c>
      <c r="U410" s="250">
        <v>2.4801963984138871</v>
      </c>
      <c r="V410" s="250">
        <v>4</v>
      </c>
      <c r="W410" s="8">
        <v>107.57414068579986</v>
      </c>
      <c r="X410" s="8">
        <v>1.6549867797815363</v>
      </c>
      <c r="Y410" s="8">
        <v>8.5725989657985817</v>
      </c>
      <c r="Z410" s="8">
        <v>17.25</v>
      </c>
      <c r="AA410" s="8">
        <v>49.846481147658267</v>
      </c>
      <c r="AB410" s="8">
        <v>1.1076995810590726</v>
      </c>
      <c r="AC410" s="8">
        <v>6.346831888148122</v>
      </c>
      <c r="AD410" s="8">
        <v>12.25</v>
      </c>
      <c r="AE410" s="637"/>
      <c r="AF410" s="637" t="s">
        <v>29</v>
      </c>
      <c r="AG410" s="637" t="s">
        <v>3833</v>
      </c>
      <c r="AH410" s="3"/>
      <c r="AI410" s="1"/>
      <c r="AJ410" s="1"/>
      <c r="AK410" s="1"/>
    </row>
    <row r="411" spans="1:37" ht="16.5" x14ac:dyDescent="0.45">
      <c r="A411" s="9">
        <v>473</v>
      </c>
      <c r="B411" s="9" t="s">
        <v>308</v>
      </c>
      <c r="C411" s="78" t="s">
        <v>1856</v>
      </c>
      <c r="D411" s="9">
        <v>0</v>
      </c>
      <c r="E411" s="9">
        <v>15</v>
      </c>
      <c r="F411" s="9">
        <v>7</v>
      </c>
      <c r="G411" s="247" t="s">
        <v>59</v>
      </c>
      <c r="H411" s="247" t="s">
        <v>306</v>
      </c>
      <c r="I411" s="50" t="s">
        <v>87</v>
      </c>
      <c r="J411" s="608">
        <v>17</v>
      </c>
      <c r="K411" s="9">
        <v>1500</v>
      </c>
      <c r="L411" s="9">
        <v>137</v>
      </c>
      <c r="M411" s="7">
        <v>136.04580127652974</v>
      </c>
      <c r="N411" s="7">
        <v>88.67762755271778</v>
      </c>
      <c r="O411" s="7">
        <v>137.14738671196724</v>
      </c>
      <c r="P411" s="391">
        <v>1398.9144734450422</v>
      </c>
      <c r="Q411" s="391">
        <v>1322.7425953208817</v>
      </c>
      <c r="R411" s="7">
        <v>11.15925841337641</v>
      </c>
      <c r="S411" s="7">
        <v>114.78567212710703</v>
      </c>
      <c r="T411" s="594">
        <v>5.2446289998277278</v>
      </c>
      <c r="U411" s="250">
        <v>2.6223144999138639</v>
      </c>
      <c r="V411" s="250">
        <v>4</v>
      </c>
      <c r="W411" s="8">
        <v>96.504152496123879</v>
      </c>
      <c r="X411" s="8">
        <v>2.144536722136086</v>
      </c>
      <c r="Y411" s="8">
        <v>10.286138009808559</v>
      </c>
      <c r="Z411" s="8">
        <v>12.25</v>
      </c>
      <c r="AA411" s="8">
        <v>89.429770829744342</v>
      </c>
      <c r="AB411" s="8">
        <v>1.6259958332680788</v>
      </c>
      <c r="AC411" s="8">
        <v>8.507565776512541</v>
      </c>
      <c r="AD411" s="8">
        <v>14.75</v>
      </c>
      <c r="AE411" s="637"/>
      <c r="AF411" s="637" t="s">
        <v>62</v>
      </c>
      <c r="AG411" s="637" t="s">
        <v>3840</v>
      </c>
      <c r="AH411" s="3"/>
      <c r="AI411" s="1"/>
      <c r="AJ411" s="1"/>
      <c r="AK411" s="1"/>
    </row>
    <row r="412" spans="1:37" ht="16.5" x14ac:dyDescent="0.45">
      <c r="A412" s="9">
        <v>474</v>
      </c>
      <c r="B412" s="9" t="s">
        <v>497</v>
      </c>
      <c r="C412" s="62" t="s">
        <v>1790</v>
      </c>
      <c r="D412" s="9">
        <v>1</v>
      </c>
      <c r="E412" s="9">
        <v>15</v>
      </c>
      <c r="F412" s="9">
        <v>13</v>
      </c>
      <c r="G412" s="62" t="s">
        <v>1539</v>
      </c>
      <c r="H412" s="62" t="s">
        <v>112</v>
      </c>
      <c r="I412" s="70" t="s">
        <v>9</v>
      </c>
      <c r="J412" s="608">
        <v>17</v>
      </c>
      <c r="K412" s="9">
        <v>1500</v>
      </c>
      <c r="L412" s="9">
        <v>116</v>
      </c>
      <c r="M412" s="7">
        <v>145.96007019546715</v>
      </c>
      <c r="N412" s="7">
        <v>90.880798423592751</v>
      </c>
      <c r="O412" s="7">
        <v>116.21726343865497</v>
      </c>
      <c r="P412" s="391">
        <v>1334.4979004937884</v>
      </c>
      <c r="Q412" s="391">
        <v>1215.3121742486219</v>
      </c>
      <c r="R412" s="7">
        <v>9.6639088637099633</v>
      </c>
      <c r="S412" s="7">
        <v>117.09763991658315</v>
      </c>
      <c r="T412" s="594">
        <v>2.138488547524644</v>
      </c>
      <c r="U412" s="250">
        <v>2.138488547524644</v>
      </c>
      <c r="V412" s="250">
        <v>5</v>
      </c>
      <c r="W412" s="8">
        <v>171.77328212869656</v>
      </c>
      <c r="X412" s="8">
        <v>2.1471660266087071</v>
      </c>
      <c r="Y412" s="8">
        <v>12.117005817005346</v>
      </c>
      <c r="Z412" s="8">
        <v>17</v>
      </c>
      <c r="AA412" s="8">
        <v>143.31106844058047</v>
      </c>
      <c r="AB412" s="8">
        <v>1.7913883555072558</v>
      </c>
      <c r="AC412" s="8">
        <v>10.442757952998518</v>
      </c>
      <c r="AD412" s="8">
        <v>17</v>
      </c>
      <c r="AE412" s="637"/>
      <c r="AF412" s="637" t="s">
        <v>68</v>
      </c>
      <c r="AG412" s="637" t="s">
        <v>3796</v>
      </c>
      <c r="AH412" s="3"/>
      <c r="AI412" s="1"/>
      <c r="AJ412" s="1"/>
      <c r="AK412" s="1"/>
    </row>
    <row r="413" spans="1:37" ht="16.5" x14ac:dyDescent="0.45">
      <c r="A413" s="9">
        <v>475</v>
      </c>
      <c r="B413" s="9" t="s">
        <v>235</v>
      </c>
      <c r="C413" s="56" t="s">
        <v>1871</v>
      </c>
      <c r="D413" s="9">
        <v>0</v>
      </c>
      <c r="E413" s="9">
        <v>15</v>
      </c>
      <c r="F413" s="9">
        <v>15</v>
      </c>
      <c r="G413" s="224" t="s">
        <v>101</v>
      </c>
      <c r="H413" s="56" t="s">
        <v>216</v>
      </c>
      <c r="I413" s="55" t="s">
        <v>82</v>
      </c>
      <c r="J413" s="608">
        <v>18</v>
      </c>
      <c r="K413" s="9">
        <v>1496</v>
      </c>
      <c r="L413" s="9">
        <v>104</v>
      </c>
      <c r="M413" s="7">
        <v>134.32081774860478</v>
      </c>
      <c r="N413" s="7">
        <v>119.01844610635865</v>
      </c>
      <c r="O413" s="7">
        <v>104.28282896938092</v>
      </c>
      <c r="P413" s="391">
        <v>1405.983653423566</v>
      </c>
      <c r="Q413" s="391">
        <v>1337.5776236743543</v>
      </c>
      <c r="R413" s="7">
        <v>11.061406930449136</v>
      </c>
      <c r="S413" s="7">
        <v>119.17447868162205</v>
      </c>
      <c r="T413" s="594">
        <v>17.763238055025877</v>
      </c>
      <c r="U413" s="250">
        <v>4.4408095137564692</v>
      </c>
      <c r="V413" s="250">
        <v>3</v>
      </c>
      <c r="W413" s="8">
        <v>105.77023784391173</v>
      </c>
      <c r="X413" s="8">
        <v>2.3504497298647049</v>
      </c>
      <c r="Y413" s="8">
        <v>10.773898784391173</v>
      </c>
      <c r="Z413" s="8">
        <v>16</v>
      </c>
      <c r="AA413" s="8">
        <v>95.293214059520565</v>
      </c>
      <c r="AB413" s="8">
        <v>1.732603891991283</v>
      </c>
      <c r="AC413" s="8">
        <v>9.1400718178477156</v>
      </c>
      <c r="AD413" s="8">
        <v>19.333333333333332</v>
      </c>
      <c r="AE413" s="637"/>
      <c r="AF413" s="637" t="s">
        <v>18</v>
      </c>
      <c r="AG413" s="637" t="s">
        <v>3860</v>
      </c>
      <c r="AH413" s="3"/>
      <c r="AI413" s="1"/>
      <c r="AJ413" s="1"/>
      <c r="AK413" s="1"/>
    </row>
    <row r="414" spans="1:37" ht="16.5" x14ac:dyDescent="0.45">
      <c r="A414" s="9">
        <v>476</v>
      </c>
      <c r="B414" s="9" t="s">
        <v>209</v>
      </c>
      <c r="C414" s="54" t="s">
        <v>1870</v>
      </c>
      <c r="D414" s="9">
        <v>0</v>
      </c>
      <c r="E414" s="9">
        <v>15</v>
      </c>
      <c r="F414" s="9">
        <v>15</v>
      </c>
      <c r="G414" s="246" t="s">
        <v>6</v>
      </c>
      <c r="H414" s="54" t="s">
        <v>40</v>
      </c>
      <c r="I414" s="51" t="s">
        <v>208</v>
      </c>
      <c r="J414" s="608">
        <v>28</v>
      </c>
      <c r="K414" s="9">
        <v>1497</v>
      </c>
      <c r="L414" s="9">
        <v>120</v>
      </c>
      <c r="M414" s="7">
        <v>95.429366444285634</v>
      </c>
      <c r="N414" s="7">
        <v>204.99641680624322</v>
      </c>
      <c r="O414" s="7">
        <v>120.17031330021155</v>
      </c>
      <c r="P414" s="391">
        <v>1768.0057344764464</v>
      </c>
      <c r="Q414" s="391">
        <v>2018.8664316495458</v>
      </c>
      <c r="R414" s="7">
        <v>20.414641631838695</v>
      </c>
      <c r="S414" s="7">
        <v>133.53586971980474</v>
      </c>
      <c r="T414" s="594">
        <v>3.4811635275514266</v>
      </c>
      <c r="U414" s="250">
        <v>1.7405817637757133</v>
      </c>
      <c r="V414" s="250">
        <v>4</v>
      </c>
      <c r="W414" s="8">
        <v>60.547924661234241</v>
      </c>
      <c r="X414" s="8">
        <v>1.3455094369163165</v>
      </c>
      <c r="Y414" s="8">
        <v>6.54118118397641</v>
      </c>
      <c r="Z414" s="8">
        <v>12.25</v>
      </c>
      <c r="AA414" s="8">
        <v>53.104434078579956</v>
      </c>
      <c r="AB414" s="8">
        <v>1.1800985350795545</v>
      </c>
      <c r="AC414" s="8">
        <v>5.9335492996781003</v>
      </c>
      <c r="AD414" s="8">
        <v>12.25</v>
      </c>
      <c r="AE414" s="637"/>
      <c r="AF414" s="637" t="s">
        <v>8</v>
      </c>
      <c r="AG414" s="637" t="s">
        <v>3859</v>
      </c>
      <c r="AH414" s="3"/>
      <c r="AI414" s="1"/>
      <c r="AJ414" s="1"/>
      <c r="AK414" s="1"/>
    </row>
    <row r="415" spans="1:37" ht="16.5" x14ac:dyDescent="0.45">
      <c r="A415" s="9">
        <v>477</v>
      </c>
      <c r="B415" s="9" t="s">
        <v>83</v>
      </c>
      <c r="C415" s="75" t="s">
        <v>1789</v>
      </c>
      <c r="D415" s="9">
        <v>0</v>
      </c>
      <c r="E415" s="9">
        <v>11</v>
      </c>
      <c r="F415" s="9">
        <v>15</v>
      </c>
      <c r="G415" s="75" t="s">
        <v>70</v>
      </c>
      <c r="H415" s="62" t="s">
        <v>52</v>
      </c>
      <c r="I415" s="224" t="s">
        <v>82</v>
      </c>
      <c r="J415" s="608">
        <v>24</v>
      </c>
      <c r="K415" s="9">
        <v>1500</v>
      </c>
      <c r="L415" s="9">
        <v>93</v>
      </c>
      <c r="M415" s="7">
        <v>117.79841688655414</v>
      </c>
      <c r="N415" s="7">
        <v>173.42544708298249</v>
      </c>
      <c r="O415" s="7">
        <v>93.584297859873558</v>
      </c>
      <c r="P415" s="391">
        <v>1540.4118184709025</v>
      </c>
      <c r="Q415" s="391">
        <v>1572.9264982389157</v>
      </c>
      <c r="R415" s="7">
        <v>13.744858370688453</v>
      </c>
      <c r="S415" s="7">
        <v>97.13720897960394</v>
      </c>
      <c r="T415" s="594">
        <v>6.5129659102907338</v>
      </c>
      <c r="U415" s="250">
        <v>2.1709886367635778</v>
      </c>
      <c r="V415" s="250">
        <v>3.6666666666666998</v>
      </c>
      <c r="W415" s="8">
        <v>100.53966226913825</v>
      </c>
      <c r="X415" s="8">
        <v>1.4362808895591179</v>
      </c>
      <c r="Y415" s="8">
        <v>7.0671669623568869</v>
      </c>
      <c r="Z415" s="8">
        <v>20.09090909090909</v>
      </c>
      <c r="AA415" s="8">
        <v>69.912073878634175</v>
      </c>
      <c r="AB415" s="8">
        <v>1.2711286159751669</v>
      </c>
      <c r="AC415" s="8">
        <v>6.4048064643804903</v>
      </c>
      <c r="AD415" s="8">
        <v>16</v>
      </c>
      <c r="AE415" s="637"/>
      <c r="AF415" s="637" t="s">
        <v>16</v>
      </c>
      <c r="AG415" s="637" t="s">
        <v>3778</v>
      </c>
      <c r="AH415" s="3"/>
      <c r="AI415" s="1"/>
      <c r="AJ415" s="1"/>
      <c r="AK415" s="1"/>
    </row>
    <row r="416" spans="1:37" ht="16.5" x14ac:dyDescent="0.45">
      <c r="A416" s="9">
        <v>478</v>
      </c>
      <c r="B416" s="9" t="s">
        <v>491</v>
      </c>
      <c r="C416" s="75" t="s">
        <v>1887</v>
      </c>
      <c r="D416" s="9">
        <v>0</v>
      </c>
      <c r="E416" s="9">
        <v>15</v>
      </c>
      <c r="F416" s="9">
        <v>15</v>
      </c>
      <c r="G416" s="247" t="s">
        <v>59</v>
      </c>
      <c r="H416" s="247" t="s">
        <v>306</v>
      </c>
      <c r="I416" s="75" t="s">
        <v>73</v>
      </c>
      <c r="J416" s="608">
        <v>28</v>
      </c>
      <c r="K416" s="9">
        <v>1500</v>
      </c>
      <c r="L416" s="9">
        <v>132</v>
      </c>
      <c r="M416" s="7">
        <v>120.87719749609514</v>
      </c>
      <c r="N416" s="7">
        <v>116.63589232079356</v>
      </c>
      <c r="O416" s="7">
        <v>132.1873446302327</v>
      </c>
      <c r="P416" s="391">
        <v>1514.4129622671364</v>
      </c>
      <c r="Q416" s="391">
        <v>1525.3005570818395</v>
      </c>
      <c r="R416" s="7">
        <v>13.787786952062003</v>
      </c>
      <c r="S416" s="7">
        <v>126.84172055568808</v>
      </c>
      <c r="T416" s="594">
        <v>4.7713685618781687</v>
      </c>
      <c r="U416" s="250">
        <v>2.3856842809390844</v>
      </c>
      <c r="V416" s="250">
        <v>4</v>
      </c>
      <c r="W416" s="8">
        <v>85.855792642258791</v>
      </c>
      <c r="X416" s="8">
        <v>1.9079065031613065</v>
      </c>
      <c r="Y416" s="8">
        <v>9.1995706777815087</v>
      </c>
      <c r="Z416" s="8">
        <v>12.25</v>
      </c>
      <c r="AA416" s="8">
        <v>95.284214046954204</v>
      </c>
      <c r="AB416" s="8">
        <v>1.7324402553991674</v>
      </c>
      <c r="AC416" s="8">
        <v>8.6838896888045163</v>
      </c>
      <c r="AD416" s="8">
        <v>14.75</v>
      </c>
      <c r="AE416" s="637"/>
      <c r="AF416" s="637" t="s">
        <v>62</v>
      </c>
      <c r="AG416" s="637" t="s">
        <v>3877</v>
      </c>
      <c r="AH416" s="3"/>
      <c r="AI416" s="1"/>
      <c r="AJ416" s="1"/>
      <c r="AK416" s="1"/>
    </row>
    <row r="417" spans="1:37" ht="16.5" x14ac:dyDescent="0.45">
      <c r="A417" s="9">
        <v>480</v>
      </c>
      <c r="B417" s="9" t="s">
        <v>488</v>
      </c>
      <c r="C417" s="224" t="s">
        <v>1800</v>
      </c>
      <c r="D417" s="9">
        <v>0</v>
      </c>
      <c r="E417" s="9">
        <v>13</v>
      </c>
      <c r="F417" s="9">
        <v>13</v>
      </c>
      <c r="G417" s="224" t="s">
        <v>101</v>
      </c>
      <c r="H417" s="224" t="s">
        <v>294</v>
      </c>
      <c r="I417" s="49" t="s">
        <v>222</v>
      </c>
      <c r="J417" s="608">
        <v>23</v>
      </c>
      <c r="K417" s="9">
        <v>1500</v>
      </c>
      <c r="L417" s="9">
        <v>124</v>
      </c>
      <c r="M417" s="7">
        <v>99.941860810738163</v>
      </c>
      <c r="N417" s="7">
        <v>181.30478595794168</v>
      </c>
      <c r="O417" s="7">
        <v>124.28667305950772</v>
      </c>
      <c r="P417" s="391">
        <v>1718.1226970292803</v>
      </c>
      <c r="Q417" s="391">
        <v>1914.9879148571763</v>
      </c>
      <c r="R417" s="7">
        <v>19.031323436613246</v>
      </c>
      <c r="S417" s="7">
        <v>140.65514885150498</v>
      </c>
      <c r="T417" s="594">
        <v>13.472744229180122</v>
      </c>
      <c r="U417" s="250">
        <v>3.3681860572950306</v>
      </c>
      <c r="V417" s="250">
        <v>3</v>
      </c>
      <c r="W417" s="8">
        <v>94.545581718850926</v>
      </c>
      <c r="X417" s="8">
        <v>1.4545474110592451</v>
      </c>
      <c r="Y417" s="8">
        <v>7.3907182188342606</v>
      </c>
      <c r="Z417" s="8">
        <v>22.666666666666668</v>
      </c>
      <c r="AA417" s="8">
        <v>65.962209526979805</v>
      </c>
      <c r="AB417" s="8">
        <v>1.0993701587829967</v>
      </c>
      <c r="AC417" s="8">
        <v>6.3488538415657345</v>
      </c>
      <c r="AD417" s="8">
        <v>21</v>
      </c>
      <c r="AE417" s="637"/>
      <c r="AF417" s="637" t="s">
        <v>18</v>
      </c>
      <c r="AG417" s="637" t="s">
        <v>3832</v>
      </c>
      <c r="AH417" s="3"/>
      <c r="AI417" s="1"/>
      <c r="AJ417" s="1"/>
      <c r="AK417" s="1"/>
    </row>
    <row r="418" spans="1:37" ht="16.5" x14ac:dyDescent="0.45">
      <c r="A418" s="9">
        <v>481</v>
      </c>
      <c r="B418" s="9" t="s">
        <v>486</v>
      </c>
      <c r="C418" s="224" t="s">
        <v>1800</v>
      </c>
      <c r="D418" s="9">
        <v>0</v>
      </c>
      <c r="E418" s="9">
        <v>13</v>
      </c>
      <c r="F418" s="9">
        <v>14</v>
      </c>
      <c r="G418" s="224" t="s">
        <v>101</v>
      </c>
      <c r="H418" s="224" t="s">
        <v>294</v>
      </c>
      <c r="I418" s="72" t="s">
        <v>132</v>
      </c>
      <c r="J418" s="608">
        <v>18.5</v>
      </c>
      <c r="K418" s="9">
        <v>1499</v>
      </c>
      <c r="L418" s="9">
        <v>117</v>
      </c>
      <c r="M418" s="7">
        <v>121.80865736206786</v>
      </c>
      <c r="N418" s="7">
        <v>129.27805616257203</v>
      </c>
      <c r="O418" s="7">
        <v>117.2121042540653</v>
      </c>
      <c r="P418" s="391">
        <v>1504.7012723093781</v>
      </c>
      <c r="Q418" s="391">
        <v>1508.929966089366</v>
      </c>
      <c r="R418" s="7">
        <v>13.39398431456233</v>
      </c>
      <c r="S418" s="7">
        <v>119.82035141359536</v>
      </c>
      <c r="T418" s="594">
        <v>16.201720438786069</v>
      </c>
      <c r="U418" s="250">
        <v>4.0504301096965172</v>
      </c>
      <c r="V418" s="250">
        <v>3</v>
      </c>
      <c r="W418" s="8">
        <v>115.01290329089552</v>
      </c>
      <c r="X418" s="8">
        <v>1.7694292813983927</v>
      </c>
      <c r="Y418" s="8">
        <v>8.9458333382788258</v>
      </c>
      <c r="Z418" s="8">
        <v>22.666666666666668</v>
      </c>
      <c r="AA418" s="8">
        <v>103.92831547094735</v>
      </c>
      <c r="AB418" s="8">
        <v>1.3857108729459646</v>
      </c>
      <c r="AC418" s="8">
        <v>7.8918872389753956</v>
      </c>
      <c r="AD418" s="8">
        <v>26</v>
      </c>
      <c r="AE418" s="637"/>
      <c r="AF418" s="637" t="s">
        <v>18</v>
      </c>
      <c r="AG418" s="637" t="s">
        <v>3786</v>
      </c>
      <c r="AH418" s="3"/>
      <c r="AI418" s="1"/>
      <c r="AJ418" s="1"/>
      <c r="AK418" s="1"/>
    </row>
    <row r="419" spans="1:37" ht="16.5" x14ac:dyDescent="0.45">
      <c r="A419" s="9">
        <v>482</v>
      </c>
      <c r="B419" s="9" t="s">
        <v>484</v>
      </c>
      <c r="C419" s="224" t="s">
        <v>1800</v>
      </c>
      <c r="D419" s="9">
        <v>0</v>
      </c>
      <c r="E419" s="9">
        <v>14</v>
      </c>
      <c r="F419" s="9">
        <v>11</v>
      </c>
      <c r="G419" s="224" t="s">
        <v>101</v>
      </c>
      <c r="H419" s="224" t="s">
        <v>294</v>
      </c>
      <c r="I419" s="68" t="s">
        <v>19</v>
      </c>
      <c r="J419" s="608">
        <v>17.5</v>
      </c>
      <c r="K419" s="9">
        <v>1500</v>
      </c>
      <c r="L419" s="9">
        <v>107</v>
      </c>
      <c r="M419" s="7">
        <v>150.88426298336847</v>
      </c>
      <c r="N419" s="7">
        <v>92.2070496009474</v>
      </c>
      <c r="O419" s="7">
        <v>107.29547589928424</v>
      </c>
      <c r="P419" s="391">
        <v>1306.149799423398</v>
      </c>
      <c r="Q419" s="391">
        <v>1168.7833261933033</v>
      </c>
      <c r="R419" s="7">
        <v>9.0332270890451625</v>
      </c>
      <c r="S419" s="7">
        <v>99.488548570684202</v>
      </c>
      <c r="T419" s="594">
        <v>19.830356020324388</v>
      </c>
      <c r="U419" s="250">
        <v>4.9575890050810969</v>
      </c>
      <c r="V419" s="250">
        <v>3</v>
      </c>
      <c r="W419" s="8">
        <v>142.22767015243289</v>
      </c>
      <c r="X419" s="8">
        <v>2.1881180023451212</v>
      </c>
      <c r="Y419" s="8">
        <v>11.013621996876028</v>
      </c>
      <c r="Z419" s="8">
        <v>22.666666666666668</v>
      </c>
      <c r="AA419" s="8">
        <v>138.30467931486533</v>
      </c>
      <c r="AB419" s="8">
        <v>1.7288084914358166</v>
      </c>
      <c r="AC419" s="8">
        <v>9.7773633536275142</v>
      </c>
      <c r="AD419" s="8">
        <v>27.666666666666668</v>
      </c>
      <c r="AE419" s="637"/>
      <c r="AF419" s="637" t="s">
        <v>18</v>
      </c>
      <c r="AG419" s="637" t="s">
        <v>3830</v>
      </c>
      <c r="AH419" s="3"/>
      <c r="AI419" s="1"/>
      <c r="AJ419" s="1"/>
      <c r="AK419" s="1"/>
    </row>
    <row r="420" spans="1:37" ht="16.5" x14ac:dyDescent="0.45">
      <c r="A420" s="9">
        <v>483</v>
      </c>
      <c r="B420" s="9" t="s">
        <v>481</v>
      </c>
      <c r="C420" s="57" t="s">
        <v>1888</v>
      </c>
      <c r="D420" s="9">
        <v>5</v>
      </c>
      <c r="E420" s="9">
        <v>15</v>
      </c>
      <c r="F420" s="9">
        <v>13</v>
      </c>
      <c r="G420" s="76" t="s">
        <v>253</v>
      </c>
      <c r="H420" s="76" t="s">
        <v>1489</v>
      </c>
      <c r="I420" s="49" t="s">
        <v>222</v>
      </c>
      <c r="J420" s="608">
        <v>13.5</v>
      </c>
      <c r="K420" s="9">
        <v>1497</v>
      </c>
      <c r="L420" s="9">
        <v>107</v>
      </c>
      <c r="M420" s="7">
        <v>137.43963021011371</v>
      </c>
      <c r="N420" s="7">
        <v>110.93341581244893</v>
      </c>
      <c r="O420" s="7">
        <v>107.00656923501711</v>
      </c>
      <c r="P420" s="391">
        <v>1385.8722625529758</v>
      </c>
      <c r="Q420" s="391">
        <v>1302.6359272800519</v>
      </c>
      <c r="R420" s="7">
        <v>10.684596685077967</v>
      </c>
      <c r="S420" s="7">
        <v>130.27990700914037</v>
      </c>
      <c r="T420" s="594">
        <v>5.2881164625555481</v>
      </c>
      <c r="U420" s="250">
        <v>5.2881164625555481</v>
      </c>
      <c r="V420" s="250">
        <v>3</v>
      </c>
      <c r="W420" s="8">
        <v>161.80436734583304</v>
      </c>
      <c r="X420" s="8">
        <v>2.4892979591666622</v>
      </c>
      <c r="Y420" s="8">
        <v>12.19324517799426</v>
      </c>
      <c r="Z420" s="8">
        <v>22.666666666666668</v>
      </c>
      <c r="AA420" s="8">
        <v>90.335759636573911</v>
      </c>
      <c r="AB420" s="8">
        <v>1.5055959939428984</v>
      </c>
      <c r="AC420" s="8">
        <v>9.3380042327468988</v>
      </c>
      <c r="AD420" s="8">
        <v>21</v>
      </c>
      <c r="AE420" s="637"/>
      <c r="AF420" s="637" t="s">
        <v>90</v>
      </c>
      <c r="AG420" s="637" t="s">
        <v>3906</v>
      </c>
      <c r="AH420" s="3"/>
      <c r="AI420" s="1"/>
      <c r="AJ420" s="1"/>
      <c r="AK420" s="1"/>
    </row>
    <row r="421" spans="1:37" ht="16.5" x14ac:dyDescent="0.45">
      <c r="A421" s="9">
        <v>484</v>
      </c>
      <c r="B421" s="9" t="s">
        <v>478</v>
      </c>
      <c r="C421" s="244" t="s">
        <v>1859</v>
      </c>
      <c r="D421" s="9">
        <v>0</v>
      </c>
      <c r="E421" s="9">
        <v>14</v>
      </c>
      <c r="F421" s="9">
        <v>12</v>
      </c>
      <c r="G421" s="76" t="s">
        <v>253</v>
      </c>
      <c r="H421" s="76" t="s">
        <v>1489</v>
      </c>
      <c r="I421" s="71" t="s">
        <v>197</v>
      </c>
      <c r="J421" s="608">
        <v>14</v>
      </c>
      <c r="K421" s="9">
        <v>1500</v>
      </c>
      <c r="L421" s="9">
        <v>100</v>
      </c>
      <c r="M421" s="7">
        <v>139.96036426507615</v>
      </c>
      <c r="N421" s="7">
        <v>114.46758363108013</v>
      </c>
      <c r="O421" s="7">
        <v>100.47154720457252</v>
      </c>
      <c r="P421" s="391">
        <v>1373.4740116847379</v>
      </c>
      <c r="Q421" s="391">
        <v>1279.3297813875977</v>
      </c>
      <c r="R421" s="7">
        <v>10.271055462926062</v>
      </c>
      <c r="S421" s="7">
        <v>127.3460583615994</v>
      </c>
      <c r="T421" s="594">
        <v>5.3667633650703763</v>
      </c>
      <c r="U421" s="250">
        <v>5.3667633650703763</v>
      </c>
      <c r="V421" s="250">
        <v>3</v>
      </c>
      <c r="W421" s="8">
        <v>164.7536261901391</v>
      </c>
      <c r="X421" s="8">
        <v>2.5346711721559863</v>
      </c>
      <c r="Y421" s="8">
        <v>12.398536724999877</v>
      </c>
      <c r="Z421" s="8">
        <v>22.666666666666668</v>
      </c>
      <c r="AA421" s="8">
        <v>142.91980936478723</v>
      </c>
      <c r="AB421" s="8">
        <v>1.9055974581971631</v>
      </c>
      <c r="AC421" s="8">
        <v>10.657265134290254</v>
      </c>
      <c r="AD421" s="8">
        <v>26</v>
      </c>
      <c r="AE421" s="637"/>
      <c r="AF421" s="637" t="s">
        <v>90</v>
      </c>
      <c r="AG421" s="637" t="s">
        <v>3843</v>
      </c>
      <c r="AH421" s="3"/>
      <c r="AI421" s="1"/>
      <c r="AJ421" s="1"/>
      <c r="AK421" s="1"/>
    </row>
    <row r="422" spans="1:37" ht="16.5" x14ac:dyDescent="0.45">
      <c r="A422" s="9">
        <v>485</v>
      </c>
      <c r="B422" s="9" t="s">
        <v>475</v>
      </c>
      <c r="C422" s="57" t="s">
        <v>1889</v>
      </c>
      <c r="D422" s="9">
        <v>0</v>
      </c>
      <c r="E422" s="9">
        <v>10</v>
      </c>
      <c r="F422" s="9">
        <v>14</v>
      </c>
      <c r="G422" s="73" t="s">
        <v>36</v>
      </c>
      <c r="H422" s="73" t="s">
        <v>19</v>
      </c>
      <c r="I422" s="54" t="s">
        <v>87</v>
      </c>
      <c r="J422" s="608">
        <v>15</v>
      </c>
      <c r="K422" s="9">
        <v>1498</v>
      </c>
      <c r="L422" s="9">
        <v>115</v>
      </c>
      <c r="M422" s="7">
        <v>129.86588525710357</v>
      </c>
      <c r="N422" s="7">
        <v>115.37885423240675</v>
      </c>
      <c r="O422" s="7">
        <v>115.37885423240675</v>
      </c>
      <c r="P422" s="391">
        <v>1440.4505355994529</v>
      </c>
      <c r="Q422" s="391">
        <v>1395.7254164208916</v>
      </c>
      <c r="R422" s="7">
        <v>11.896019174451787</v>
      </c>
      <c r="S422" s="7">
        <v>106.46757667389829</v>
      </c>
      <c r="T422" s="594">
        <v>10.116585145048671</v>
      </c>
      <c r="U422" s="250">
        <v>3.3721950483495569</v>
      </c>
      <c r="V422" s="250">
        <v>3.3333333333333002</v>
      </c>
      <c r="W422" s="8">
        <v>142.81354670075712</v>
      </c>
      <c r="X422" s="8">
        <v>1.7851693337594638</v>
      </c>
      <c r="Y422" s="8">
        <v>8.9498491144458594</v>
      </c>
      <c r="Z422" s="8">
        <v>25</v>
      </c>
      <c r="AA422" s="8">
        <v>85.412825417117318</v>
      </c>
      <c r="AB422" s="8">
        <v>1.5529604621294057</v>
      </c>
      <c r="AC422" s="8">
        <v>8.0602310694220005</v>
      </c>
      <c r="AD422" s="8">
        <v>17.5</v>
      </c>
      <c r="AE422" s="637"/>
      <c r="AF422" s="637" t="s">
        <v>22</v>
      </c>
      <c r="AG422" s="637" t="s">
        <v>3839</v>
      </c>
      <c r="AH422" s="3"/>
      <c r="AI422" s="1"/>
      <c r="AJ422" s="1"/>
      <c r="AK422" s="1"/>
    </row>
    <row r="423" spans="1:37" ht="16.5" x14ac:dyDescent="0.45">
      <c r="A423" s="9">
        <v>486</v>
      </c>
      <c r="B423" s="9" t="s">
        <v>293</v>
      </c>
      <c r="C423" s="62" t="s">
        <v>1790</v>
      </c>
      <c r="D423" s="9">
        <v>0</v>
      </c>
      <c r="E423" s="9">
        <v>6</v>
      </c>
      <c r="F423" s="9">
        <v>14</v>
      </c>
      <c r="G423" s="78" t="s">
        <v>1504</v>
      </c>
      <c r="H423" s="62" t="s">
        <v>1484</v>
      </c>
      <c r="I423" s="53" t="s">
        <v>187</v>
      </c>
      <c r="J423" s="608">
        <v>13</v>
      </c>
      <c r="K423" s="9">
        <v>1500</v>
      </c>
      <c r="L423" s="9">
        <v>113</v>
      </c>
      <c r="M423" s="7">
        <v>138.24358703590394</v>
      </c>
      <c r="N423" s="7">
        <v>104.04395400611587</v>
      </c>
      <c r="O423" s="7">
        <v>113.19596847887605</v>
      </c>
      <c r="P423" s="391">
        <v>1383.9759226415056</v>
      </c>
      <c r="Q423" s="391">
        <v>1297.4667707050464</v>
      </c>
      <c r="R423" s="7">
        <v>10.649002478596939</v>
      </c>
      <c r="S423" s="7">
        <v>87.121720500374863</v>
      </c>
      <c r="T423" s="594">
        <v>9.0872498416003804</v>
      </c>
      <c r="U423" s="250">
        <v>3.02908328053346</v>
      </c>
      <c r="V423" s="250">
        <v>2.6666666666666998</v>
      </c>
      <c r="W423" s="8">
        <v>162.74499683200762</v>
      </c>
      <c r="X423" s="8">
        <v>2.0343124604000953</v>
      </c>
      <c r="Y423" s="8">
        <v>8.1812095241294003</v>
      </c>
      <c r="Z423" s="8">
        <v>31</v>
      </c>
      <c r="AA423" s="8">
        <v>135.78749736000634</v>
      </c>
      <c r="AB423" s="8">
        <v>1.8104999648000846</v>
      </c>
      <c r="AC423" s="8">
        <v>7.587312090129096</v>
      </c>
      <c r="AD423" s="8">
        <v>29.125</v>
      </c>
      <c r="AE423" s="637"/>
      <c r="AF423" s="637" t="s">
        <v>3</v>
      </c>
      <c r="AG423" s="637" t="s">
        <v>3807</v>
      </c>
      <c r="AH423" s="3"/>
      <c r="AI423" s="1"/>
      <c r="AJ423" s="1"/>
      <c r="AK423" s="1"/>
    </row>
    <row r="424" spans="1:37" ht="16.5" x14ac:dyDescent="0.45">
      <c r="A424" s="9">
        <v>487</v>
      </c>
      <c r="B424" s="9" t="s">
        <v>262</v>
      </c>
      <c r="C424" s="75" t="s">
        <v>1890</v>
      </c>
      <c r="D424" s="9">
        <v>0</v>
      </c>
      <c r="E424" s="9">
        <v>11</v>
      </c>
      <c r="F424" s="9">
        <v>12</v>
      </c>
      <c r="G424" s="76" t="s">
        <v>253</v>
      </c>
      <c r="H424" s="76" t="s">
        <v>261</v>
      </c>
      <c r="I424" s="66" t="s">
        <v>151</v>
      </c>
      <c r="J424" s="608">
        <v>17</v>
      </c>
      <c r="K424" s="9">
        <v>1499</v>
      </c>
      <c r="L424" s="9">
        <v>163</v>
      </c>
      <c r="M424" s="7">
        <v>102.99823821340512</v>
      </c>
      <c r="N424" s="7">
        <v>129.98708138162357</v>
      </c>
      <c r="O424" s="7">
        <v>163.03464444474821</v>
      </c>
      <c r="P424" s="391">
        <v>1682.6996056348514</v>
      </c>
      <c r="Q424" s="391">
        <v>1845.3382891804911</v>
      </c>
      <c r="R424" s="7">
        <v>18.750563271306095</v>
      </c>
      <c r="S424" s="7">
        <v>133.71224775314397</v>
      </c>
      <c r="T424" s="594">
        <v>4.2135450322582395</v>
      </c>
      <c r="U424" s="250">
        <v>4.2135450322582395</v>
      </c>
      <c r="V424" s="250">
        <v>3</v>
      </c>
      <c r="W424" s="8">
        <v>41.169312903227997</v>
      </c>
      <c r="X424" s="8">
        <v>1.1762660829493714</v>
      </c>
      <c r="Y424" s="8">
        <v>7.1311056536505886</v>
      </c>
      <c r="Z424" s="8">
        <v>12.666666666666666</v>
      </c>
      <c r="AA424" s="8">
        <v>41.169312903227997</v>
      </c>
      <c r="AB424" s="8">
        <v>0.91487362007173323</v>
      </c>
      <c r="AC424" s="8">
        <v>6.523280524193849</v>
      </c>
      <c r="AD424" s="8">
        <v>16</v>
      </c>
      <c r="AE424" s="637"/>
      <c r="AF424" s="637" t="s">
        <v>90</v>
      </c>
      <c r="AG424" s="637" t="s">
        <v>3907</v>
      </c>
      <c r="AH424" s="3"/>
      <c r="AI424" s="1"/>
      <c r="AJ424" s="1"/>
      <c r="AK424" s="1"/>
    </row>
    <row r="425" spans="1:37" ht="16.5" x14ac:dyDescent="0.45">
      <c r="A425" s="9">
        <v>487</v>
      </c>
      <c r="B425" s="9" t="s">
        <v>471</v>
      </c>
      <c r="C425" s="75" t="s">
        <v>1890</v>
      </c>
      <c r="D425" s="9">
        <v>0</v>
      </c>
      <c r="E425" s="9">
        <v>10</v>
      </c>
      <c r="F425" s="9">
        <v>11</v>
      </c>
      <c r="G425" s="75" t="s">
        <v>49</v>
      </c>
      <c r="H425" s="75" t="s">
        <v>73</v>
      </c>
      <c r="I425" s="76" t="s">
        <v>252</v>
      </c>
      <c r="J425" s="608">
        <v>15.5</v>
      </c>
      <c r="K425" s="9">
        <v>1500</v>
      </c>
      <c r="L425" s="9">
        <v>155</v>
      </c>
      <c r="M425" s="7">
        <v>118.3370683952914</v>
      </c>
      <c r="N425" s="7">
        <v>103.61067766165513</v>
      </c>
      <c r="O425" s="7">
        <v>155.15304522938206</v>
      </c>
      <c r="P425" s="391">
        <v>1535.2899825274674</v>
      </c>
      <c r="Q425" s="391">
        <v>1563.7962848484899</v>
      </c>
      <c r="R425" s="7">
        <v>14.551920675127894</v>
      </c>
      <c r="S425" s="7">
        <v>136.39625261762851</v>
      </c>
      <c r="T425" s="594">
        <v>6.5381748008996379</v>
      </c>
      <c r="U425" s="250">
        <v>3.2690874004498189</v>
      </c>
      <c r="V425" s="250">
        <v>4</v>
      </c>
      <c r="W425" s="8">
        <v>93.302913348327294</v>
      </c>
      <c r="X425" s="8">
        <v>1.6964166063332236</v>
      </c>
      <c r="Y425" s="8">
        <v>9.3730756003059188</v>
      </c>
      <c r="Z425" s="8">
        <v>14.75</v>
      </c>
      <c r="AA425" s="8">
        <v>84.072622013494566</v>
      </c>
      <c r="AB425" s="8">
        <v>1.4012103668915761</v>
      </c>
      <c r="AC425" s="8">
        <v>8.3193083137651165</v>
      </c>
      <c r="AD425" s="8">
        <v>16</v>
      </c>
      <c r="AE425" s="637"/>
      <c r="AF425" s="637" t="s">
        <v>16</v>
      </c>
      <c r="AG425" s="637" t="s">
        <v>3908</v>
      </c>
      <c r="AH425" s="3"/>
      <c r="AI425" s="1"/>
      <c r="AJ425" s="1"/>
      <c r="AK425" s="1"/>
    </row>
    <row r="426" spans="1:37" ht="16.5" x14ac:dyDescent="0.45">
      <c r="A426" s="9">
        <v>488</v>
      </c>
      <c r="B426" s="9" t="s">
        <v>466</v>
      </c>
      <c r="C426" s="224" t="s">
        <v>1800</v>
      </c>
      <c r="D426" s="9">
        <v>1</v>
      </c>
      <c r="E426" s="9">
        <v>15</v>
      </c>
      <c r="F426" s="9">
        <v>15</v>
      </c>
      <c r="G426" s="224" t="s">
        <v>1483</v>
      </c>
      <c r="H426" s="224" t="s">
        <v>294</v>
      </c>
      <c r="I426" s="12" t="s">
        <v>1482</v>
      </c>
      <c r="J426" s="608">
        <v>20</v>
      </c>
      <c r="K426" s="9">
        <v>1496</v>
      </c>
      <c r="L426" s="9">
        <v>164</v>
      </c>
      <c r="M426" s="7">
        <v>91.402201529231647</v>
      </c>
      <c r="N426" s="7">
        <v>163.09020272862904</v>
      </c>
      <c r="O426" s="7">
        <v>164.28500274861898</v>
      </c>
      <c r="P426" s="391">
        <v>1816.8607053381875</v>
      </c>
      <c r="Q426" s="391">
        <v>2122.2830039763435</v>
      </c>
      <c r="R426" s="7">
        <v>22.996318931022493</v>
      </c>
      <c r="S426" s="7">
        <v>162.62779924301211</v>
      </c>
      <c r="T426" s="594">
        <v>3.1388115157840204</v>
      </c>
      <c r="U426" s="250">
        <v>1.5694057578920102</v>
      </c>
      <c r="V426" s="250">
        <v>4.5</v>
      </c>
      <c r="W426" s="8">
        <v>86.55246063136083</v>
      </c>
      <c r="X426" s="8">
        <v>1.3315763174055513</v>
      </c>
      <c r="Y426" s="8">
        <v>7.0719057137281203</v>
      </c>
      <c r="Z426" s="8">
        <v>15.444444444444445</v>
      </c>
      <c r="AA426" s="8">
        <v>66.352574093400634</v>
      </c>
      <c r="AB426" s="8">
        <v>1.1058762348900106</v>
      </c>
      <c r="AC426" s="8">
        <v>6.0891616882763326</v>
      </c>
      <c r="AD426" s="8">
        <v>14.333333333333334</v>
      </c>
      <c r="AE426" s="637"/>
      <c r="AF426" s="637" t="s">
        <v>18</v>
      </c>
      <c r="AG426" s="637" t="s">
        <v>3852</v>
      </c>
      <c r="AH426" s="3"/>
      <c r="AI426" s="1"/>
      <c r="AJ426" s="1"/>
      <c r="AK426" s="1"/>
    </row>
    <row r="427" spans="1:37" ht="16.5" x14ac:dyDescent="0.45">
      <c r="A427" s="9">
        <v>491</v>
      </c>
      <c r="B427" s="9" t="s">
        <v>289</v>
      </c>
      <c r="C427" s="74" t="s">
        <v>1792</v>
      </c>
      <c r="D427" s="9">
        <v>0</v>
      </c>
      <c r="E427" s="9">
        <v>10</v>
      </c>
      <c r="F427" s="9">
        <v>14</v>
      </c>
      <c r="G427" s="74" t="s">
        <v>20</v>
      </c>
      <c r="H427" s="56" t="s">
        <v>187</v>
      </c>
      <c r="I427" s="74" t="s">
        <v>160</v>
      </c>
      <c r="J427" s="608">
        <v>15</v>
      </c>
      <c r="K427" s="9">
        <v>1500</v>
      </c>
      <c r="L427" s="9">
        <v>96</v>
      </c>
      <c r="M427" s="7">
        <v>147.45728007280684</v>
      </c>
      <c r="N427" s="7">
        <v>107.6179447548906</v>
      </c>
      <c r="O427" s="7">
        <v>96.235277521200246</v>
      </c>
      <c r="P427" s="391">
        <v>1326.1423483320484</v>
      </c>
      <c r="Q427" s="391">
        <v>1201.2729145825842</v>
      </c>
      <c r="R427" s="7">
        <v>9.3275147314047526</v>
      </c>
      <c r="S427" s="7">
        <v>93.601750208498061</v>
      </c>
      <c r="T427" s="594">
        <v>6.7508339228394671</v>
      </c>
      <c r="U427" s="250">
        <v>2.2502779742798222</v>
      </c>
      <c r="V427" s="250">
        <v>4.3333333333333002</v>
      </c>
      <c r="W427" s="8">
        <v>144.77084807098666</v>
      </c>
      <c r="X427" s="8">
        <v>1.9302779742798222</v>
      </c>
      <c r="Y427" s="8">
        <v>10.035014996368851</v>
      </c>
      <c r="Z427" s="8">
        <v>18.307692307692307</v>
      </c>
      <c r="AA427" s="8">
        <v>93.013342765431474</v>
      </c>
      <c r="AB427" s="8">
        <v>1.8602668553086295</v>
      </c>
      <c r="AC427" s="8">
        <v>9.4890500128379305</v>
      </c>
      <c r="AD427" s="8">
        <v>12.538461538461538</v>
      </c>
      <c r="AE427" s="637"/>
      <c r="AF427" s="637" t="s">
        <v>78</v>
      </c>
      <c r="AG427" s="637" t="s">
        <v>3775</v>
      </c>
      <c r="AH427" s="3"/>
      <c r="AI427" s="1"/>
      <c r="AJ427" s="1"/>
      <c r="AK427" s="1"/>
    </row>
    <row r="428" spans="1:37" ht="16.5" x14ac:dyDescent="0.45">
      <c r="A428" s="9">
        <v>496</v>
      </c>
      <c r="B428" s="9" t="s">
        <v>459</v>
      </c>
      <c r="C428" s="77" t="s">
        <v>1803</v>
      </c>
      <c r="D428" s="9">
        <v>15</v>
      </c>
      <c r="E428" s="9">
        <v>15</v>
      </c>
      <c r="F428" s="9">
        <v>15</v>
      </c>
      <c r="G428" s="77" t="s">
        <v>24</v>
      </c>
      <c r="H428" s="77" t="s">
        <v>23</v>
      </c>
      <c r="I428" s="62" t="s">
        <v>1481</v>
      </c>
      <c r="J428" s="608">
        <v>40</v>
      </c>
      <c r="K428" s="9">
        <v>1441</v>
      </c>
      <c r="L428" s="9">
        <v>134</v>
      </c>
      <c r="M428" s="7">
        <v>108.27110136965329</v>
      </c>
      <c r="N428" s="7">
        <v>131.98010166957738</v>
      </c>
      <c r="O428" s="7">
        <v>134.35100169956979</v>
      </c>
      <c r="P428" s="391">
        <v>1544.689808989473</v>
      </c>
      <c r="Q428" s="391">
        <v>1632.3170453962025</v>
      </c>
      <c r="R428" s="7">
        <v>15.623360867950733</v>
      </c>
      <c r="S428" s="7">
        <v>126.89339307945492</v>
      </c>
      <c r="T428" s="594">
        <v>5.2225729534164786</v>
      </c>
      <c r="U428" s="250">
        <v>2.6112864767082393</v>
      </c>
      <c r="V428" s="250">
        <v>4</v>
      </c>
      <c r="W428" s="8">
        <v>77.006313161496621</v>
      </c>
      <c r="X428" s="8">
        <v>1.5401262632299324</v>
      </c>
      <c r="Y428" s="8">
        <v>8.1220291940999711</v>
      </c>
      <c r="Z428" s="8">
        <v>13.5</v>
      </c>
      <c r="AA428" s="8">
        <v>43.225729534164785</v>
      </c>
      <c r="AB428" s="8">
        <v>0.96057176742588413</v>
      </c>
      <c r="AC428" s="8">
        <v>5.9267512160924474</v>
      </c>
      <c r="AD428" s="8">
        <v>12.25</v>
      </c>
      <c r="AE428" s="637"/>
      <c r="AF428" s="637" t="s">
        <v>12</v>
      </c>
      <c r="AG428" s="637" t="s">
        <v>3823</v>
      </c>
      <c r="AH428" s="3"/>
      <c r="AI428" s="1"/>
      <c r="AJ428" s="1"/>
      <c r="AK428" s="1"/>
    </row>
    <row r="429" spans="1:37" ht="16.5" x14ac:dyDescent="0.45">
      <c r="A429" s="9">
        <v>497</v>
      </c>
      <c r="B429" s="9" t="s">
        <v>25</v>
      </c>
      <c r="C429" s="77" t="s">
        <v>1803</v>
      </c>
      <c r="D429" s="9">
        <v>0</v>
      </c>
      <c r="E429" s="9">
        <v>10</v>
      </c>
      <c r="F429" s="9">
        <v>15</v>
      </c>
      <c r="G429" s="77" t="s">
        <v>24</v>
      </c>
      <c r="H429" s="77" t="s">
        <v>23</v>
      </c>
      <c r="I429" s="14" t="s">
        <v>203</v>
      </c>
      <c r="J429" s="608">
        <v>25.5</v>
      </c>
      <c r="K429" s="9">
        <v>1500</v>
      </c>
      <c r="L429" s="9">
        <v>132</v>
      </c>
      <c r="M429" s="7">
        <v>108.60768555004233</v>
      </c>
      <c r="N429" s="7">
        <v>144.36052613483889</v>
      </c>
      <c r="O429" s="7">
        <v>132.21805197396458</v>
      </c>
      <c r="P429" s="391">
        <v>1625.7977301932603</v>
      </c>
      <c r="Q429" s="391">
        <v>1733.5468848300375</v>
      </c>
      <c r="R429" s="7">
        <v>16.651736069716051</v>
      </c>
      <c r="S429" s="7">
        <v>135.63852762910673</v>
      </c>
      <c r="T429" s="594">
        <v>5.2356997364516511</v>
      </c>
      <c r="U429" s="250">
        <v>2.6178498682258255</v>
      </c>
      <c r="V429" s="250">
        <v>4</v>
      </c>
      <c r="W429" s="8">
        <v>77.242595256129718</v>
      </c>
      <c r="X429" s="8">
        <v>1.5448519051225944</v>
      </c>
      <c r="Y429" s="8">
        <v>8.1456087858483368</v>
      </c>
      <c r="Z429" s="8">
        <v>13.5</v>
      </c>
      <c r="AA429" s="8">
        <v>39.827247584140139</v>
      </c>
      <c r="AB429" s="8">
        <v>0.88504994631422529</v>
      </c>
      <c r="AC429" s="8">
        <v>5.6553517225861771</v>
      </c>
      <c r="AD429" s="8">
        <v>12.25</v>
      </c>
      <c r="AE429" s="637"/>
      <c r="AF429" s="637" t="s">
        <v>12</v>
      </c>
      <c r="AG429" s="637" t="s">
        <v>3847</v>
      </c>
      <c r="AH429" s="3"/>
      <c r="AI429" s="1"/>
      <c r="AJ429" s="1"/>
      <c r="AK429" s="1"/>
    </row>
    <row r="430" spans="1:37" ht="16.5" x14ac:dyDescent="0.45">
      <c r="A430" s="9">
        <v>498</v>
      </c>
      <c r="B430" s="9" t="s">
        <v>455</v>
      </c>
      <c r="C430" s="73" t="s">
        <v>1802</v>
      </c>
      <c r="D430" s="9">
        <v>15</v>
      </c>
      <c r="E430" s="9">
        <v>15</v>
      </c>
      <c r="F430" s="9">
        <v>15</v>
      </c>
      <c r="G430" s="73" t="s">
        <v>138</v>
      </c>
      <c r="H430" s="73" t="s">
        <v>76</v>
      </c>
      <c r="I430" s="13" t="s">
        <v>1466</v>
      </c>
      <c r="J430" s="608">
        <v>40</v>
      </c>
      <c r="K430" s="9">
        <v>1083</v>
      </c>
      <c r="L430" s="9">
        <v>140</v>
      </c>
      <c r="M430" s="7">
        <v>102.739001299671</v>
      </c>
      <c r="N430" s="7">
        <v>79.030000999746932</v>
      </c>
      <c r="O430" s="7">
        <v>140.67340177954952</v>
      </c>
      <c r="P430" s="391">
        <v>1092.6797080331016</v>
      </c>
      <c r="Q430" s="391">
        <v>1100.2650496295657</v>
      </c>
      <c r="R430" s="7">
        <v>10.253839216438214</v>
      </c>
      <c r="S430" s="7">
        <v>67.020053339375352</v>
      </c>
      <c r="T430" s="594">
        <v>5.8081852608246027</v>
      </c>
      <c r="U430" s="250">
        <v>2.9040926304123014</v>
      </c>
      <c r="V430" s="250">
        <v>3</v>
      </c>
      <c r="W430" s="8">
        <v>73.122778912369043</v>
      </c>
      <c r="X430" s="8">
        <v>1.3295050711339826</v>
      </c>
      <c r="Y430" s="8">
        <v>6.5360936449962708</v>
      </c>
      <c r="Z430" s="8">
        <v>19.333333333333332</v>
      </c>
      <c r="AA430" s="8">
        <v>41.068210506871694</v>
      </c>
      <c r="AB430" s="8">
        <v>1.1733774430534769</v>
      </c>
      <c r="AC430" s="8">
        <v>5.9170493048696216</v>
      </c>
      <c r="AD430" s="8">
        <v>12.666666666666666</v>
      </c>
      <c r="AE430" s="637"/>
      <c r="AF430" s="637" t="s">
        <v>22</v>
      </c>
      <c r="AG430" s="637" t="s">
        <v>3749</v>
      </c>
      <c r="AH430" s="3"/>
      <c r="AI430" s="1"/>
      <c r="AJ430" s="1"/>
      <c r="AK430" s="1"/>
    </row>
    <row r="431" spans="1:37" ht="16.5" x14ac:dyDescent="0.45">
      <c r="A431" s="9">
        <v>499</v>
      </c>
      <c r="B431" s="9" t="s">
        <v>453</v>
      </c>
      <c r="C431" s="56" t="s">
        <v>1861</v>
      </c>
      <c r="D431" s="9">
        <v>0</v>
      </c>
      <c r="E431" s="9">
        <v>15</v>
      </c>
      <c r="F431" s="9">
        <v>15</v>
      </c>
      <c r="G431" s="73" t="s">
        <v>138</v>
      </c>
      <c r="H431" s="73" t="s">
        <v>76</v>
      </c>
      <c r="I431" s="54" t="s">
        <v>1474</v>
      </c>
      <c r="J431" s="608">
        <v>29.5</v>
      </c>
      <c r="K431" s="9">
        <v>1492</v>
      </c>
      <c r="L431" s="9">
        <v>161</v>
      </c>
      <c r="M431" s="7">
        <v>125.5245827083244</v>
      </c>
      <c r="N431" s="7">
        <v>87.794650333567944</v>
      </c>
      <c r="O431" s="7">
        <v>161.07778821530647</v>
      </c>
      <c r="P431" s="391">
        <v>1466.0709834301138</v>
      </c>
      <c r="Q431" s="391">
        <v>1445.0886279297686</v>
      </c>
      <c r="R431" s="7">
        <v>12.994124120182073</v>
      </c>
      <c r="S431" s="7">
        <v>102.25141445322632</v>
      </c>
      <c r="T431" s="594">
        <v>6.8745504707495826</v>
      </c>
      <c r="U431" s="250">
        <v>3.4372752353747913</v>
      </c>
      <c r="V431" s="250">
        <v>3</v>
      </c>
      <c r="W431" s="8">
        <v>89.118257061243739</v>
      </c>
      <c r="X431" s="8">
        <v>1.6203319465680679</v>
      </c>
      <c r="Y431" s="8">
        <v>7.869050157402496</v>
      </c>
      <c r="Z431" s="8">
        <v>19.333333333333332</v>
      </c>
      <c r="AA431" s="8">
        <v>58.113685132287607</v>
      </c>
      <c r="AB431" s="8">
        <v>0.96856141887146008</v>
      </c>
      <c r="AC431" s="8">
        <v>6.0409138018944493</v>
      </c>
      <c r="AD431" s="8">
        <v>21</v>
      </c>
      <c r="AE431" s="637"/>
      <c r="AF431" s="637" t="s">
        <v>22</v>
      </c>
      <c r="AG431" s="637" t="s">
        <v>3839</v>
      </c>
      <c r="AH431" s="3"/>
      <c r="AI431" s="1"/>
      <c r="AJ431" s="1"/>
      <c r="AK431" s="1"/>
    </row>
    <row r="432" spans="1:37" ht="16.5" x14ac:dyDescent="0.45">
      <c r="A432" s="9">
        <v>500</v>
      </c>
      <c r="B432" s="9" t="s">
        <v>226</v>
      </c>
      <c r="C432" s="56" t="s">
        <v>1861</v>
      </c>
      <c r="D432" s="9">
        <v>0</v>
      </c>
      <c r="E432" s="9">
        <v>11</v>
      </c>
      <c r="F432" s="9">
        <v>14</v>
      </c>
      <c r="G432" s="73" t="s">
        <v>138</v>
      </c>
      <c r="H432" s="56" t="s">
        <v>187</v>
      </c>
      <c r="I432" s="54" t="s">
        <v>40</v>
      </c>
      <c r="J432" s="608">
        <v>19</v>
      </c>
      <c r="K432" s="9">
        <v>1497</v>
      </c>
      <c r="L432" s="9">
        <v>149</v>
      </c>
      <c r="M432" s="7">
        <v>136.83554214710881</v>
      </c>
      <c r="N432" s="7">
        <v>80.354488580004329</v>
      </c>
      <c r="O432" s="7">
        <v>149.06339910493557</v>
      </c>
      <c r="P432" s="391">
        <v>1390.1235024003688</v>
      </c>
      <c r="Q432" s="391">
        <v>1309.738205383652</v>
      </c>
      <c r="R432" s="7">
        <v>11.082305784796128</v>
      </c>
      <c r="S432" s="7">
        <v>108.11487327791704</v>
      </c>
      <c r="T432" s="594">
        <v>7.4039033724846925</v>
      </c>
      <c r="U432" s="250">
        <v>3.7019516862423463</v>
      </c>
      <c r="V432" s="250">
        <v>3</v>
      </c>
      <c r="W432" s="8">
        <v>161.09758431211731</v>
      </c>
      <c r="X432" s="8">
        <v>2.1479677908282309</v>
      </c>
      <c r="Y432" s="8">
        <v>9.7556298641606141</v>
      </c>
      <c r="Z432" s="8">
        <v>26</v>
      </c>
      <c r="AA432" s="8">
        <v>72.154481916496579</v>
      </c>
      <c r="AB432" s="8">
        <v>1.6034329314777018</v>
      </c>
      <c r="AC432" s="8">
        <v>7.9802348256332358</v>
      </c>
      <c r="AD432" s="8">
        <v>16</v>
      </c>
      <c r="AE432" s="637"/>
      <c r="AF432" s="637" t="s">
        <v>22</v>
      </c>
      <c r="AG432" s="637" t="s">
        <v>3781</v>
      </c>
      <c r="AH432" s="3"/>
      <c r="AI432" s="1"/>
      <c r="AJ432" s="1"/>
      <c r="AK432" s="1"/>
    </row>
    <row r="433" spans="1:37" ht="16.5" x14ac:dyDescent="0.45">
      <c r="A433" s="9">
        <v>501</v>
      </c>
      <c r="B433" s="9" t="s">
        <v>448</v>
      </c>
      <c r="C433" s="244" t="s">
        <v>1805</v>
      </c>
      <c r="D433" s="9">
        <v>15</v>
      </c>
      <c r="E433" s="9">
        <v>15</v>
      </c>
      <c r="F433" s="9">
        <v>15</v>
      </c>
      <c r="G433" s="244" t="s">
        <v>121</v>
      </c>
      <c r="H433" s="244" t="s">
        <v>305</v>
      </c>
      <c r="I433" s="65" t="s">
        <v>1477</v>
      </c>
      <c r="J433" s="608">
        <v>40</v>
      </c>
      <c r="K433" s="9">
        <v>1046</v>
      </c>
      <c r="L433" s="9">
        <v>127</v>
      </c>
      <c r="M433" s="7">
        <v>104.31960131966595</v>
      </c>
      <c r="N433" s="7">
        <v>79.030000999746932</v>
      </c>
      <c r="O433" s="7">
        <v>127.23830160959255</v>
      </c>
      <c r="P433" s="391">
        <v>1032.4059837652107</v>
      </c>
      <c r="Q433" s="391">
        <v>1021.5843899264437</v>
      </c>
      <c r="R433" s="7">
        <v>9.3016970034832376</v>
      </c>
      <c r="S433" s="7">
        <v>60.091823409967681</v>
      </c>
      <c r="T433" s="594">
        <v>3.4410786708801835</v>
      </c>
      <c r="U433" s="250">
        <v>3.4410786708801835</v>
      </c>
      <c r="V433" s="250">
        <v>3</v>
      </c>
      <c r="W433" s="8">
        <v>41.684644514669721</v>
      </c>
      <c r="X433" s="8">
        <v>1.1909898432762778</v>
      </c>
      <c r="Y433" s="8">
        <v>6.4603075532846201</v>
      </c>
      <c r="Z433" s="8">
        <v>12.666666666666666</v>
      </c>
      <c r="AA433" s="8">
        <v>34.903870428891437</v>
      </c>
      <c r="AB433" s="8">
        <v>0.99725344082546963</v>
      </c>
      <c r="AC433" s="8">
        <v>5.9249832833547567</v>
      </c>
      <c r="AD433" s="8">
        <v>12.666666666666666</v>
      </c>
      <c r="AE433" s="637"/>
      <c r="AF433" s="637" t="s">
        <v>111</v>
      </c>
      <c r="AG433" s="637" t="s">
        <v>3870</v>
      </c>
      <c r="AH433" s="3"/>
      <c r="AI433" s="1"/>
      <c r="AJ433" s="1"/>
      <c r="AK433" s="1"/>
    </row>
    <row r="434" spans="1:37" ht="16.5" x14ac:dyDescent="0.45">
      <c r="A434" s="9">
        <v>502</v>
      </c>
      <c r="B434" s="9" t="s">
        <v>445</v>
      </c>
      <c r="C434" s="244" t="s">
        <v>1805</v>
      </c>
      <c r="D434" s="9">
        <v>0</v>
      </c>
      <c r="E434" s="9">
        <v>15</v>
      </c>
      <c r="F434" s="9">
        <v>15</v>
      </c>
      <c r="G434" s="244" t="s">
        <v>121</v>
      </c>
      <c r="H434" s="244" t="s">
        <v>305</v>
      </c>
      <c r="I434" s="245" t="s">
        <v>26</v>
      </c>
      <c r="J434" s="608">
        <v>36</v>
      </c>
      <c r="K434" s="9">
        <v>1500</v>
      </c>
      <c r="L434" s="9">
        <v>150</v>
      </c>
      <c r="M434" s="7">
        <v>122.01615033643883</v>
      </c>
      <c r="N434" s="7">
        <v>100.52902952247476</v>
      </c>
      <c r="O434" s="7">
        <v>150.40984569774849</v>
      </c>
      <c r="P434" s="391">
        <v>1504.2616476389112</v>
      </c>
      <c r="Q434" s="391">
        <v>1507.3743888086422</v>
      </c>
      <c r="R434" s="7">
        <v>13.701914282910124</v>
      </c>
      <c r="S434" s="7">
        <v>101.2103159386384</v>
      </c>
      <c r="T434" s="594">
        <v>3.8551779178726688</v>
      </c>
      <c r="U434" s="250">
        <v>3.8551779178726688</v>
      </c>
      <c r="V434" s="250">
        <v>3</v>
      </c>
      <c r="W434" s="8">
        <v>48.586298631211143</v>
      </c>
      <c r="X434" s="8">
        <v>1.3881799608917469</v>
      </c>
      <c r="Y434" s="8">
        <v>7.3865821847151807</v>
      </c>
      <c r="Z434" s="8">
        <v>12.666666666666666</v>
      </c>
      <c r="AA434" s="8">
        <v>36.689723973408356</v>
      </c>
      <c r="AB434" s="8">
        <v>1.0482778278116673</v>
      </c>
      <c r="AC434" s="8">
        <v>6.447378922257065</v>
      </c>
      <c r="AD434" s="8">
        <v>12.666666666666666</v>
      </c>
      <c r="AE434" s="637"/>
      <c r="AF434" s="637" t="s">
        <v>111</v>
      </c>
      <c r="AG434" s="637" t="s">
        <v>3791</v>
      </c>
      <c r="AH434" s="3"/>
      <c r="AI434" s="1"/>
      <c r="AJ434" s="1"/>
      <c r="AK434" s="1"/>
    </row>
    <row r="435" spans="1:37" ht="16.5" x14ac:dyDescent="0.45">
      <c r="A435" s="9">
        <v>503</v>
      </c>
      <c r="B435" s="9" t="s">
        <v>442</v>
      </c>
      <c r="C435" s="244" t="s">
        <v>1805</v>
      </c>
      <c r="D435" s="9">
        <v>0</v>
      </c>
      <c r="E435" s="9">
        <v>14</v>
      </c>
      <c r="F435" s="9">
        <v>14</v>
      </c>
      <c r="G435" s="245" t="s">
        <v>27</v>
      </c>
      <c r="H435" s="244" t="s">
        <v>197</v>
      </c>
      <c r="I435" s="67" t="s">
        <v>97</v>
      </c>
      <c r="J435" s="608">
        <v>20</v>
      </c>
      <c r="K435" s="9">
        <v>1500</v>
      </c>
      <c r="L435" s="9">
        <v>137</v>
      </c>
      <c r="M435" s="7">
        <v>126.64880211893536</v>
      </c>
      <c r="N435" s="7">
        <v>102.15540170914126</v>
      </c>
      <c r="O435" s="7">
        <v>137.40200229884496</v>
      </c>
      <c r="P435" s="391">
        <v>1467.4736866356895</v>
      </c>
      <c r="Q435" s="391">
        <v>1441.5972745463537</v>
      </c>
      <c r="R435" s="7">
        <v>12.698109551928422</v>
      </c>
      <c r="S435" s="7">
        <v>115.11400867744055</v>
      </c>
      <c r="T435" s="594">
        <v>2.64643442754616</v>
      </c>
      <c r="U435" s="250">
        <v>2.64643442754616</v>
      </c>
      <c r="V435" s="250">
        <v>4</v>
      </c>
      <c r="W435" s="8">
        <v>129.42188534860045</v>
      </c>
      <c r="X435" s="8">
        <v>1.7256251379813394</v>
      </c>
      <c r="Y435" s="8">
        <v>9.0654446007640992</v>
      </c>
      <c r="Z435" s="8">
        <v>19.75</v>
      </c>
      <c r="AA435" s="8">
        <v>83.321721377307995</v>
      </c>
      <c r="AB435" s="8">
        <v>1.5149403886783273</v>
      </c>
      <c r="AC435" s="8">
        <v>8.1159454071910293</v>
      </c>
      <c r="AD435" s="8">
        <v>14.75</v>
      </c>
      <c r="AE435" s="637"/>
      <c r="AF435" s="637" t="s">
        <v>29</v>
      </c>
      <c r="AG435" s="637" t="s">
        <v>3791</v>
      </c>
      <c r="AH435" s="3"/>
      <c r="AI435" s="1"/>
      <c r="AJ435" s="1"/>
      <c r="AK435" s="1"/>
    </row>
    <row r="436" spans="1:37" ht="16.5" x14ac:dyDescent="0.45">
      <c r="A436" s="9">
        <v>505</v>
      </c>
      <c r="B436" s="9" t="s">
        <v>67</v>
      </c>
      <c r="C436" s="62" t="s">
        <v>1790</v>
      </c>
      <c r="D436" s="9">
        <v>0</v>
      </c>
      <c r="E436" s="9">
        <v>15</v>
      </c>
      <c r="F436" s="9">
        <v>15</v>
      </c>
      <c r="G436" s="74" t="s">
        <v>66</v>
      </c>
      <c r="H436" s="62" t="s">
        <v>1479</v>
      </c>
      <c r="I436" s="77" t="s">
        <v>23</v>
      </c>
      <c r="J436" s="608">
        <v>33</v>
      </c>
      <c r="K436" s="9">
        <v>1500</v>
      </c>
      <c r="L436" s="9">
        <v>127</v>
      </c>
      <c r="M436" s="7">
        <v>123.71057574173257</v>
      </c>
      <c r="N436" s="7">
        <v>115.46320402561706</v>
      </c>
      <c r="O436" s="7">
        <v>127.45938106723962</v>
      </c>
      <c r="P436" s="391">
        <v>1491.0132128080693</v>
      </c>
      <c r="Q436" s="391">
        <v>1483.2523981957684</v>
      </c>
      <c r="R436" s="7">
        <v>13.145953051909551</v>
      </c>
      <c r="S436" s="7">
        <v>92.834330667459881</v>
      </c>
      <c r="T436" s="594">
        <v>4.2164749692850467</v>
      </c>
      <c r="U436" s="250">
        <v>4.2164749692850467</v>
      </c>
      <c r="V436" s="250">
        <v>2</v>
      </c>
      <c r="W436" s="8">
        <v>78.195399262841121</v>
      </c>
      <c r="X436" s="8">
        <v>1.5639079852568225</v>
      </c>
      <c r="Y436" s="8">
        <v>7.061818211344896</v>
      </c>
      <c r="Z436" s="8">
        <v>26</v>
      </c>
      <c r="AA436" s="8">
        <v>73.370686808913561</v>
      </c>
      <c r="AB436" s="8">
        <v>1.4674137361782713</v>
      </c>
      <c r="AC436" s="8">
        <v>6.8762523477322981</v>
      </c>
      <c r="AD436" s="8">
        <v>26</v>
      </c>
      <c r="AE436" s="637"/>
      <c r="AF436" s="637" t="s">
        <v>78</v>
      </c>
      <c r="AG436" s="637" t="s">
        <v>3796</v>
      </c>
      <c r="AH436" s="3"/>
      <c r="AI436" s="1"/>
      <c r="AJ436" s="1"/>
      <c r="AK436" s="1"/>
    </row>
    <row r="437" spans="1:37" ht="16.5" x14ac:dyDescent="0.45">
      <c r="A437" s="9">
        <v>507</v>
      </c>
      <c r="B437" s="9" t="s">
        <v>432</v>
      </c>
      <c r="C437" s="62" t="s">
        <v>1790</v>
      </c>
      <c r="D437" s="9">
        <v>6</v>
      </c>
      <c r="E437" s="9">
        <v>15</v>
      </c>
      <c r="F437" s="9">
        <v>15</v>
      </c>
      <c r="G437" s="75" t="s">
        <v>272</v>
      </c>
      <c r="H437" s="246" t="s">
        <v>182</v>
      </c>
      <c r="I437" s="63" t="s">
        <v>84</v>
      </c>
      <c r="J437" s="608">
        <v>40</v>
      </c>
      <c r="K437" s="9">
        <v>1494</v>
      </c>
      <c r="L437" s="9">
        <v>140</v>
      </c>
      <c r="M437" s="7">
        <v>119.33530150961786</v>
      </c>
      <c r="N437" s="7">
        <v>111.43230140964317</v>
      </c>
      <c r="O437" s="7">
        <v>140.67340177954952</v>
      </c>
      <c r="P437" s="391">
        <v>1518.1966065809916</v>
      </c>
      <c r="Q437" s="391">
        <v>1537.7510978580526</v>
      </c>
      <c r="R437" s="7">
        <v>14.036412454059246</v>
      </c>
      <c r="S437" s="7">
        <v>95.694588679586872</v>
      </c>
      <c r="T437" s="594">
        <v>3.3270383794375484</v>
      </c>
      <c r="U437" s="250">
        <v>3.3270383794375484</v>
      </c>
      <c r="V437" s="250">
        <v>3</v>
      </c>
      <c r="W437" s="8">
        <v>70.811151383126457</v>
      </c>
      <c r="X437" s="8">
        <v>1.2874754796932084</v>
      </c>
      <c r="Y437" s="8">
        <v>6.8175959485938709</v>
      </c>
      <c r="Z437" s="8">
        <v>19.333333333333332</v>
      </c>
      <c r="AA437" s="8">
        <v>70.811151383126457</v>
      </c>
      <c r="AB437" s="8">
        <v>1.180185856385441</v>
      </c>
      <c r="AC437" s="8">
        <v>6.5405675700894017</v>
      </c>
      <c r="AD437" s="8">
        <v>21</v>
      </c>
      <c r="AE437" s="637"/>
      <c r="AF437" s="637" t="s">
        <v>16</v>
      </c>
      <c r="AG437" s="637" t="s">
        <v>3857</v>
      </c>
      <c r="AH437" s="3"/>
      <c r="AI437" s="1"/>
      <c r="AJ437" s="1"/>
      <c r="AK437" s="1"/>
    </row>
    <row r="438" spans="1:37" ht="16.5" x14ac:dyDescent="0.45">
      <c r="A438" s="9">
        <v>508</v>
      </c>
      <c r="B438" s="9" t="s">
        <v>174</v>
      </c>
      <c r="C438" s="62" t="s">
        <v>1790</v>
      </c>
      <c r="D438" s="9">
        <v>0</v>
      </c>
      <c r="E438" s="9">
        <v>15</v>
      </c>
      <c r="F438" s="9">
        <v>13</v>
      </c>
      <c r="G438" s="75" t="s">
        <v>272</v>
      </c>
      <c r="H438" s="246" t="s">
        <v>94</v>
      </c>
      <c r="I438" s="65" t="s">
        <v>91</v>
      </c>
      <c r="J438" s="608">
        <v>20</v>
      </c>
      <c r="K438" s="9">
        <v>1498</v>
      </c>
      <c r="L438" s="9">
        <v>126</v>
      </c>
      <c r="M438" s="7">
        <v>123.06440205896548</v>
      </c>
      <c r="N438" s="7">
        <v>117.68780196901069</v>
      </c>
      <c r="O438" s="7">
        <v>126.05140210894038</v>
      </c>
      <c r="P438" s="391">
        <v>1493.7378494734908</v>
      </c>
      <c r="Q438" s="391">
        <v>1489.6227088741985</v>
      </c>
      <c r="R438" s="7">
        <v>13.267267498108108</v>
      </c>
      <c r="S438" s="7">
        <v>109.44517137113232</v>
      </c>
      <c r="T438" s="594">
        <v>3.3997558401498269</v>
      </c>
      <c r="U438" s="250">
        <v>3.3997558401498269</v>
      </c>
      <c r="V438" s="250">
        <v>3</v>
      </c>
      <c r="W438" s="8">
        <v>80.991861338327567</v>
      </c>
      <c r="X438" s="8">
        <v>1.7998191408517237</v>
      </c>
      <c r="Y438" s="8">
        <v>8.249262433785935</v>
      </c>
      <c r="Z438" s="8">
        <v>16</v>
      </c>
      <c r="AA438" s="8">
        <v>56.9943029368293</v>
      </c>
      <c r="AB438" s="8">
        <v>1.2665400652628733</v>
      </c>
      <c r="AC438" s="8">
        <v>6.7494150336922942</v>
      </c>
      <c r="AD438" s="8">
        <v>16</v>
      </c>
      <c r="AE438" s="637"/>
      <c r="AF438" s="637" t="s">
        <v>16</v>
      </c>
      <c r="AG438" s="637" t="s">
        <v>3891</v>
      </c>
      <c r="AH438" s="3"/>
      <c r="AI438" s="1"/>
      <c r="AJ438" s="1"/>
      <c r="AK438" s="1"/>
    </row>
    <row r="439" spans="1:37" ht="16.5" x14ac:dyDescent="0.45">
      <c r="A439" s="9">
        <v>510</v>
      </c>
      <c r="B439" s="9" t="s">
        <v>162</v>
      </c>
      <c r="C439" s="74" t="s">
        <v>1792</v>
      </c>
      <c r="D439" s="9">
        <v>0</v>
      </c>
      <c r="E439" s="9">
        <v>14</v>
      </c>
      <c r="F439" s="9">
        <v>15</v>
      </c>
      <c r="G439" s="74" t="s">
        <v>20</v>
      </c>
      <c r="H439" s="74" t="s">
        <v>160</v>
      </c>
      <c r="I439" s="61" t="s">
        <v>250</v>
      </c>
      <c r="J439" s="608">
        <v>31.5</v>
      </c>
      <c r="K439" s="9">
        <v>1495</v>
      </c>
      <c r="L439" s="9">
        <v>131</v>
      </c>
      <c r="M439" s="7">
        <v>138.52690306065631</v>
      </c>
      <c r="N439" s="7">
        <v>88.894269343736667</v>
      </c>
      <c r="O439" s="7">
        <v>131.11904728201156</v>
      </c>
      <c r="P439" s="391">
        <v>1376.3084718367231</v>
      </c>
      <c r="Q439" s="391">
        <v>1287.7907157656459</v>
      </c>
      <c r="R439" s="7">
        <v>10.694472008790985</v>
      </c>
      <c r="S439" s="7">
        <v>95.584809070122944</v>
      </c>
      <c r="T439" s="594">
        <v>6.4025492193655964</v>
      </c>
      <c r="U439" s="250">
        <v>2.1341830731218656</v>
      </c>
      <c r="V439" s="250">
        <v>4.3333333333333002</v>
      </c>
      <c r="W439" s="8">
        <v>87.440787509849542</v>
      </c>
      <c r="X439" s="8">
        <v>1.7488157501969908</v>
      </c>
      <c r="Y439" s="8">
        <v>8.9377772920019876</v>
      </c>
      <c r="Z439" s="8">
        <v>12.538461538461538</v>
      </c>
      <c r="AA439" s="8">
        <v>118.05523308625459</v>
      </c>
      <c r="AB439" s="8">
        <v>1.5740697744833945</v>
      </c>
      <c r="AC439" s="8">
        <v>8.4660051326627297</v>
      </c>
      <c r="AD439" s="8">
        <v>18.307692307692307</v>
      </c>
      <c r="AE439" s="637"/>
      <c r="AF439" s="637" t="s">
        <v>78</v>
      </c>
      <c r="AG439" s="637" t="s">
        <v>3909</v>
      </c>
      <c r="AH439" s="3"/>
      <c r="AI439" s="1"/>
      <c r="AJ439" s="1"/>
      <c r="AK439" s="1"/>
    </row>
    <row r="440" spans="1:37" ht="16.5" x14ac:dyDescent="0.45">
      <c r="A440" s="9">
        <v>512</v>
      </c>
      <c r="B440" s="9" t="s">
        <v>420</v>
      </c>
      <c r="C440" s="77" t="s">
        <v>1803</v>
      </c>
      <c r="D440" s="9">
        <v>0</v>
      </c>
      <c r="E440" s="9">
        <v>14</v>
      </c>
      <c r="F440" s="9">
        <v>15</v>
      </c>
      <c r="G440" s="77" t="s">
        <v>24</v>
      </c>
      <c r="H440" s="77" t="s">
        <v>9</v>
      </c>
      <c r="I440" s="74" t="s">
        <v>91</v>
      </c>
      <c r="J440" s="608">
        <v>24</v>
      </c>
      <c r="K440" s="9">
        <v>1497</v>
      </c>
      <c r="L440" s="9">
        <v>128</v>
      </c>
      <c r="M440" s="7">
        <v>134.81374377016752</v>
      </c>
      <c r="N440" s="7">
        <v>96.202040457352538</v>
      </c>
      <c r="O440" s="7">
        <v>128.26938727647007</v>
      </c>
      <c r="P440" s="391">
        <v>1403.9801964007272</v>
      </c>
      <c r="Q440" s="391">
        <v>1333.3357098448107</v>
      </c>
      <c r="R440" s="7">
        <v>11.233204029983005</v>
      </c>
      <c r="S440" s="7">
        <v>118.38162364014259</v>
      </c>
      <c r="T440" s="594">
        <v>6.2577360070365335</v>
      </c>
      <c r="U440" s="250">
        <v>3.1288680035182668</v>
      </c>
      <c r="V440" s="250">
        <v>4</v>
      </c>
      <c r="W440" s="8">
        <v>158.73208021109599</v>
      </c>
      <c r="X440" s="8">
        <v>1.9841510026386999</v>
      </c>
      <c r="Y440" s="8">
        <v>10.538544775307681</v>
      </c>
      <c r="Z440" s="8">
        <v>21</v>
      </c>
      <c r="AA440" s="8">
        <v>62.340253415426226</v>
      </c>
      <c r="AB440" s="8">
        <v>1.3853389647872494</v>
      </c>
      <c r="AC440" s="8">
        <v>7.9624504861229983</v>
      </c>
      <c r="AD440" s="8">
        <v>12.25</v>
      </c>
      <c r="AE440" s="637"/>
      <c r="AF440" s="637" t="s">
        <v>12</v>
      </c>
      <c r="AG440" s="637" t="s">
        <v>3866</v>
      </c>
      <c r="AH440" s="3"/>
      <c r="AI440" s="1"/>
      <c r="AJ440" s="1"/>
      <c r="AK440" s="1"/>
    </row>
    <row r="441" spans="1:37" ht="16.5" x14ac:dyDescent="0.45">
      <c r="A441" s="9">
        <v>514</v>
      </c>
      <c r="B441" s="9" t="s">
        <v>414</v>
      </c>
      <c r="C441" s="73" t="s">
        <v>1802</v>
      </c>
      <c r="D441" s="9">
        <v>0</v>
      </c>
      <c r="E441" s="9">
        <v>14</v>
      </c>
      <c r="F441" s="9">
        <v>15</v>
      </c>
      <c r="G441" s="73" t="s">
        <v>36</v>
      </c>
      <c r="H441" s="73" t="s">
        <v>76</v>
      </c>
      <c r="I441" s="74" t="s">
        <v>91</v>
      </c>
      <c r="J441" s="608">
        <v>24</v>
      </c>
      <c r="K441" s="9">
        <v>1497</v>
      </c>
      <c r="L441" s="9">
        <v>128</v>
      </c>
      <c r="M441" s="7">
        <v>134.81374377016752</v>
      </c>
      <c r="N441" s="7">
        <v>96.202040457352538</v>
      </c>
      <c r="O441" s="7">
        <v>128.26938727647007</v>
      </c>
      <c r="P441" s="391">
        <v>1403.9801964007272</v>
      </c>
      <c r="Q441" s="391">
        <v>1333.3357098448107</v>
      </c>
      <c r="R441" s="7">
        <v>11.233204029983005</v>
      </c>
      <c r="S441" s="7">
        <v>98.332794316790498</v>
      </c>
      <c r="T441" s="594">
        <v>10.463924812665761</v>
      </c>
      <c r="U441" s="250">
        <v>3.4879749375552538</v>
      </c>
      <c r="V441" s="250">
        <v>3.3333333333333002</v>
      </c>
      <c r="W441" s="8">
        <v>95.639248126657606</v>
      </c>
      <c r="X441" s="8">
        <v>1.7388954204846838</v>
      </c>
      <c r="Y441" s="8">
        <v>8.7537619769325303</v>
      </c>
      <c r="Z441" s="8">
        <v>17.5</v>
      </c>
      <c r="AA441" s="8">
        <v>62.340253415426226</v>
      </c>
      <c r="AB441" s="8">
        <v>1.3853389647872494</v>
      </c>
      <c r="AC441" s="8">
        <v>7.5467527636153209</v>
      </c>
      <c r="AD441" s="8">
        <v>14.5</v>
      </c>
      <c r="AE441" s="637"/>
      <c r="AF441" s="637" t="s">
        <v>22</v>
      </c>
      <c r="AG441" s="637" t="s">
        <v>3855</v>
      </c>
      <c r="AH441" s="3"/>
      <c r="AI441" s="1"/>
      <c r="AJ441" s="1"/>
      <c r="AK441" s="1"/>
    </row>
    <row r="442" spans="1:37" ht="16.5" x14ac:dyDescent="0.45">
      <c r="A442" s="9">
        <v>516</v>
      </c>
      <c r="B442" s="9" t="s">
        <v>408</v>
      </c>
      <c r="C442" s="244" t="s">
        <v>1805</v>
      </c>
      <c r="D442" s="9">
        <v>0</v>
      </c>
      <c r="E442" s="9">
        <v>14</v>
      </c>
      <c r="F442" s="9">
        <v>15</v>
      </c>
      <c r="G442" s="244" t="s">
        <v>121</v>
      </c>
      <c r="H442" s="244" t="s">
        <v>197</v>
      </c>
      <c r="I442" s="74" t="s">
        <v>91</v>
      </c>
      <c r="J442" s="608">
        <v>24</v>
      </c>
      <c r="K442" s="9">
        <v>1497</v>
      </c>
      <c r="L442" s="9">
        <v>128</v>
      </c>
      <c r="M442" s="7">
        <v>134.81374377016752</v>
      </c>
      <c r="N442" s="7">
        <v>96.202040457352538</v>
      </c>
      <c r="O442" s="7">
        <v>128.26938727647007</v>
      </c>
      <c r="P442" s="391">
        <v>1403.9801964007272</v>
      </c>
      <c r="Q442" s="391">
        <v>1333.3357098448107</v>
      </c>
      <c r="R442" s="7">
        <v>11.233204029983005</v>
      </c>
      <c r="S442" s="7">
        <v>104.36820685367574</v>
      </c>
      <c r="T442" s="594">
        <v>4.1546416042219203</v>
      </c>
      <c r="U442" s="250">
        <v>4.1546416042219203</v>
      </c>
      <c r="V442" s="250">
        <v>3</v>
      </c>
      <c r="W442" s="8">
        <v>137.70113618294988</v>
      </c>
      <c r="X442" s="8">
        <v>1.8360151491059984</v>
      </c>
      <c r="Y442" s="8">
        <v>9.2910452418653033</v>
      </c>
      <c r="Z442" s="8">
        <v>26</v>
      </c>
      <c r="AA442" s="8">
        <v>62.340253415426226</v>
      </c>
      <c r="AB442" s="8">
        <v>1.3853389647872494</v>
      </c>
      <c r="AC442" s="8">
        <v>7.7912423424221897</v>
      </c>
      <c r="AD442" s="8">
        <v>16</v>
      </c>
      <c r="AE442" s="637"/>
      <c r="AF442" s="637" t="s">
        <v>111</v>
      </c>
      <c r="AG442" s="637" t="s">
        <v>3870</v>
      </c>
      <c r="AH442" s="3"/>
      <c r="AI442" s="1"/>
      <c r="AJ442" s="1"/>
      <c r="AK442" s="1"/>
    </row>
    <row r="443" spans="1:37" ht="16.5" x14ac:dyDescent="0.45">
      <c r="A443" s="9">
        <v>520</v>
      </c>
      <c r="B443" s="9" t="s">
        <v>402</v>
      </c>
      <c r="C443" s="62" t="s">
        <v>1811</v>
      </c>
      <c r="D443" s="9">
        <v>15</v>
      </c>
      <c r="E443" s="9">
        <v>15</v>
      </c>
      <c r="F443" s="9">
        <v>15</v>
      </c>
      <c r="G443" s="243" t="s">
        <v>158</v>
      </c>
      <c r="H443" s="243" t="s">
        <v>228</v>
      </c>
      <c r="I443" s="73" t="s">
        <v>269</v>
      </c>
      <c r="J443" s="608">
        <v>40</v>
      </c>
      <c r="K443" s="9">
        <v>1442</v>
      </c>
      <c r="L443" s="9">
        <v>136</v>
      </c>
      <c r="M443" s="7">
        <v>125.65770158959762</v>
      </c>
      <c r="N443" s="7">
        <v>96.416601219691259</v>
      </c>
      <c r="O443" s="7">
        <v>136.72190172956218</v>
      </c>
      <c r="P443" s="391">
        <v>1399.9719911262457</v>
      </c>
      <c r="Q443" s="391">
        <v>1366.682305540048</v>
      </c>
      <c r="R443" s="7">
        <v>11.959557846252093</v>
      </c>
      <c r="S443" s="7">
        <v>96.062352143168255</v>
      </c>
      <c r="T443" s="594">
        <v>9.8211706515897532</v>
      </c>
      <c r="U443" s="250">
        <v>3.2737235505299176</v>
      </c>
      <c r="V443" s="250">
        <v>3</v>
      </c>
      <c r="W443" s="8">
        <v>79.410405791908914</v>
      </c>
      <c r="X443" s="8">
        <v>1.7646756842646425</v>
      </c>
      <c r="Y443" s="8">
        <v>8.0322661906161059</v>
      </c>
      <c r="Z443" s="8">
        <v>16</v>
      </c>
      <c r="AA443" s="8">
        <v>78.593630731576539</v>
      </c>
      <c r="AB443" s="8">
        <v>1.0479150764210206</v>
      </c>
      <c r="AC443" s="8">
        <v>6.1706430574932503</v>
      </c>
      <c r="AD443" s="8">
        <v>26</v>
      </c>
      <c r="AE443" s="637"/>
      <c r="AF443" s="637" t="s">
        <v>72</v>
      </c>
      <c r="AG443" s="637" t="s">
        <v>3900</v>
      </c>
      <c r="AH443" s="3"/>
      <c r="AI443" s="1"/>
      <c r="AJ443" s="1"/>
      <c r="AK443" s="1"/>
    </row>
    <row r="444" spans="1:37" ht="16.5" x14ac:dyDescent="0.45">
      <c r="A444" s="9">
        <v>521</v>
      </c>
      <c r="B444" s="9" t="s">
        <v>278</v>
      </c>
      <c r="C444" s="62" t="s">
        <v>1811</v>
      </c>
      <c r="D444" s="9">
        <v>0</v>
      </c>
      <c r="E444" s="9">
        <v>15</v>
      </c>
      <c r="F444" s="9">
        <v>14</v>
      </c>
      <c r="G444" s="243" t="s">
        <v>158</v>
      </c>
      <c r="H444" s="62" t="s">
        <v>112</v>
      </c>
      <c r="I444" s="243" t="s">
        <v>228</v>
      </c>
      <c r="J444" s="608">
        <v>20.5</v>
      </c>
      <c r="K444" s="9">
        <v>1498</v>
      </c>
      <c r="L444" s="9">
        <v>123</v>
      </c>
      <c r="M444" s="7">
        <v>136.69015055083966</v>
      </c>
      <c r="N444" s="7">
        <v>97.37661167559817</v>
      </c>
      <c r="O444" s="7">
        <v>123.38402970075794</v>
      </c>
      <c r="P444" s="391">
        <v>1391.9828582322286</v>
      </c>
      <c r="Q444" s="391">
        <v>1312.3986525348532</v>
      </c>
      <c r="R444" s="7">
        <v>10.914505657096381</v>
      </c>
      <c r="S444" s="7">
        <v>100.6413491498721</v>
      </c>
      <c r="T444" s="594">
        <v>10.595648568668944</v>
      </c>
      <c r="U444" s="250">
        <v>3.5318828562229814</v>
      </c>
      <c r="V444" s="250">
        <v>3</v>
      </c>
      <c r="W444" s="8">
        <v>160.9274761444824</v>
      </c>
      <c r="X444" s="8">
        <v>2.0115934518060299</v>
      </c>
      <c r="Y444" s="8">
        <v>9.2208802039913937</v>
      </c>
      <c r="Z444" s="8">
        <v>27.666666666666668</v>
      </c>
      <c r="AA444" s="8">
        <v>86.294653943723958</v>
      </c>
      <c r="AB444" s="8">
        <v>1.917658976527199</v>
      </c>
      <c r="AC444" s="8">
        <v>8.7045560491917922</v>
      </c>
      <c r="AD444" s="8">
        <v>16</v>
      </c>
      <c r="AE444" s="637"/>
      <c r="AF444" s="637" t="s">
        <v>72</v>
      </c>
      <c r="AG444" s="637" t="s">
        <v>3825</v>
      </c>
      <c r="AH444" s="3"/>
      <c r="AI444" s="1"/>
      <c r="AJ444" s="1"/>
      <c r="AK444" s="1"/>
    </row>
    <row r="445" spans="1:37" ht="16.5" x14ac:dyDescent="0.45">
      <c r="A445" s="9">
        <v>523</v>
      </c>
      <c r="B445" s="9" t="s">
        <v>396</v>
      </c>
      <c r="C445" s="246" t="s">
        <v>1804</v>
      </c>
      <c r="D445" s="9">
        <v>1</v>
      </c>
      <c r="E445" s="9">
        <v>15</v>
      </c>
      <c r="F445" s="9">
        <v>15</v>
      </c>
      <c r="G445" s="246" t="s">
        <v>6</v>
      </c>
      <c r="H445" s="246" t="s">
        <v>94</v>
      </c>
      <c r="I445" s="73" t="s">
        <v>1468</v>
      </c>
      <c r="J445" s="608">
        <v>23</v>
      </c>
      <c r="K445" s="9">
        <v>1496</v>
      </c>
      <c r="L445" s="9">
        <v>125</v>
      </c>
      <c r="M445" s="7">
        <v>135.81842622997749</v>
      </c>
      <c r="N445" s="7">
        <v>96.73859604116322</v>
      </c>
      <c r="O445" s="7">
        <v>125.56797896733769</v>
      </c>
      <c r="P445" s="391">
        <v>1396.2341377291777</v>
      </c>
      <c r="Q445" s="391">
        <v>1320.5851981311325</v>
      </c>
      <c r="R445" s="7">
        <v>11.025712552466375</v>
      </c>
      <c r="S445" s="7">
        <v>122.76748966133444</v>
      </c>
      <c r="T445" s="594">
        <v>5.2375348983752978</v>
      </c>
      <c r="U445" s="250">
        <v>2.6187674491876489</v>
      </c>
      <c r="V445" s="250">
        <v>4</v>
      </c>
      <c r="W445" s="8">
        <v>106.93837245938245</v>
      </c>
      <c r="X445" s="8">
        <v>2.3764082768751655</v>
      </c>
      <c r="Y445" s="8">
        <v>11.134653572468856</v>
      </c>
      <c r="Z445" s="8">
        <v>12.25</v>
      </c>
      <c r="AA445" s="8">
        <v>62.797383934639761</v>
      </c>
      <c r="AB445" s="8">
        <v>1.2559476786927952</v>
      </c>
      <c r="AC445" s="8">
        <v>7.0764427444063243</v>
      </c>
      <c r="AD445" s="8">
        <v>13.5</v>
      </c>
      <c r="AE445" s="637"/>
      <c r="AF445" s="637" t="s">
        <v>8</v>
      </c>
      <c r="AG445" s="637" t="s">
        <v>3861</v>
      </c>
      <c r="AH445" s="3"/>
      <c r="AI445" s="1"/>
      <c r="AJ445" s="1"/>
      <c r="AK445" s="1"/>
    </row>
    <row r="446" spans="1:37" ht="16.5" x14ac:dyDescent="0.45">
      <c r="A446" s="9">
        <v>524</v>
      </c>
      <c r="B446" s="9" t="s">
        <v>2401</v>
      </c>
      <c r="C446" s="54" t="s">
        <v>1806</v>
      </c>
      <c r="D446" s="9">
        <v>15</v>
      </c>
      <c r="E446" s="9">
        <v>15</v>
      </c>
      <c r="F446" s="9">
        <v>15</v>
      </c>
      <c r="G446" s="54" t="s">
        <v>248</v>
      </c>
      <c r="H446" s="54" t="s">
        <v>87</v>
      </c>
      <c r="I446" s="78" t="s">
        <v>1490</v>
      </c>
      <c r="J446" s="608">
        <v>40</v>
      </c>
      <c r="K446" s="9">
        <v>1205</v>
      </c>
      <c r="L446" s="9">
        <v>127</v>
      </c>
      <c r="M446" s="7">
        <v>107.48080135965583</v>
      </c>
      <c r="N446" s="7">
        <v>98.787501249683658</v>
      </c>
      <c r="O446" s="7">
        <v>127.23830160959255</v>
      </c>
      <c r="P446" s="391">
        <v>1222.0824475134423</v>
      </c>
      <c r="Q446" s="391">
        <v>1235.9139933000531</v>
      </c>
      <c r="R446" s="7">
        <v>11.418051847550934</v>
      </c>
      <c r="S446" s="7">
        <v>84.941815855555916</v>
      </c>
      <c r="T446" s="594">
        <v>11.060203007263786</v>
      </c>
      <c r="U446" s="250">
        <v>3.6867343357545952</v>
      </c>
      <c r="V446" s="250">
        <v>2.6666666666666998</v>
      </c>
      <c r="W446" s="8">
        <v>84.835025060531549</v>
      </c>
      <c r="X446" s="8">
        <v>1.5424550011005735</v>
      </c>
      <c r="Y446" s="8">
        <v>7.4392564501951481</v>
      </c>
      <c r="Z446" s="8">
        <v>21.625</v>
      </c>
      <c r="AA446" s="8">
        <v>56.890016707021033</v>
      </c>
      <c r="AB446" s="8">
        <v>0.94816694511701727</v>
      </c>
      <c r="AC446" s="8">
        <v>5.950703798361678</v>
      </c>
      <c r="AD446" s="8">
        <v>23.5</v>
      </c>
      <c r="AE446" s="637"/>
      <c r="AF446" s="637" t="s">
        <v>43</v>
      </c>
      <c r="AG446" s="637" t="s">
        <v>3783</v>
      </c>
      <c r="AH446" s="3"/>
      <c r="AI446" s="1"/>
      <c r="AJ446" s="1"/>
      <c r="AK446" s="1"/>
    </row>
    <row r="447" spans="1:37" ht="16.5" x14ac:dyDescent="0.45">
      <c r="A447" s="9">
        <v>525</v>
      </c>
      <c r="B447" s="9" t="s">
        <v>2402</v>
      </c>
      <c r="C447" s="54" t="s">
        <v>1806</v>
      </c>
      <c r="D447" s="9">
        <v>0</v>
      </c>
      <c r="E447" s="9">
        <v>15</v>
      </c>
      <c r="F447" s="9">
        <v>15</v>
      </c>
      <c r="G447" s="54" t="s">
        <v>248</v>
      </c>
      <c r="H447" s="54" t="s">
        <v>87</v>
      </c>
      <c r="I447" s="78" t="s">
        <v>1490</v>
      </c>
      <c r="J447" s="608">
        <v>28</v>
      </c>
      <c r="K447" s="9">
        <v>1494</v>
      </c>
      <c r="L447" s="9">
        <v>132</v>
      </c>
      <c r="M447" s="7">
        <v>122.99785008374593</v>
      </c>
      <c r="N447" s="7">
        <v>111.68770294960838</v>
      </c>
      <c r="O447" s="7">
        <v>132.1873446302327</v>
      </c>
      <c r="P447" s="391">
        <v>1488.4303100166496</v>
      </c>
      <c r="Q447" s="391">
        <v>1483.5944439342798</v>
      </c>
      <c r="R447" s="7">
        <v>13.261617224182411</v>
      </c>
      <c r="S447" s="7">
        <v>112.20244348212901</v>
      </c>
      <c r="T447" s="594">
        <v>12.51259876783862</v>
      </c>
      <c r="U447" s="250">
        <v>4.1708662559462066</v>
      </c>
      <c r="V447" s="250">
        <v>2.6666666666666998</v>
      </c>
      <c r="W447" s="8">
        <v>96.938323065321825</v>
      </c>
      <c r="X447" s="8">
        <v>1.7625149648240332</v>
      </c>
      <c r="Y447" s="8">
        <v>8.4606908482872747</v>
      </c>
      <c r="Z447" s="8">
        <v>21.625</v>
      </c>
      <c r="AA447" s="8">
        <v>64.958882043547888</v>
      </c>
      <c r="AB447" s="8">
        <v>1.0826480340591316</v>
      </c>
      <c r="AC447" s="8">
        <v>6.757590332014364</v>
      </c>
      <c r="AD447" s="8">
        <v>23.5</v>
      </c>
      <c r="AE447" s="637"/>
      <c r="AF447" s="637" t="s">
        <v>43</v>
      </c>
      <c r="AG447" s="637" t="s">
        <v>3783</v>
      </c>
      <c r="AH447" s="3"/>
      <c r="AI447" s="1"/>
      <c r="AJ447" s="1"/>
      <c r="AK447" s="1"/>
    </row>
    <row r="448" spans="1:37" ht="16.5" x14ac:dyDescent="0.45">
      <c r="A448" s="9">
        <v>526</v>
      </c>
      <c r="B448" s="9" t="s">
        <v>2403</v>
      </c>
      <c r="C448" s="54" t="s">
        <v>1806</v>
      </c>
      <c r="D448" s="9">
        <v>0</v>
      </c>
      <c r="E448" s="9">
        <v>11</v>
      </c>
      <c r="F448" s="9">
        <v>15</v>
      </c>
      <c r="G448" s="54" t="s">
        <v>248</v>
      </c>
      <c r="H448" s="54" t="s">
        <v>40</v>
      </c>
      <c r="I448" s="56" t="s">
        <v>1732</v>
      </c>
      <c r="J448" s="608">
        <v>17.5</v>
      </c>
      <c r="K448" s="9">
        <v>1499</v>
      </c>
      <c r="L448" s="9">
        <v>119</v>
      </c>
      <c r="M448" s="7">
        <v>126.29571642311583</v>
      </c>
      <c r="N448" s="7">
        <v>118.47208797212636</v>
      </c>
      <c r="O448" s="7">
        <v>119.03091857576847</v>
      </c>
      <c r="P448" s="391">
        <v>1469.2971370201708</v>
      </c>
      <c r="Q448" s="391">
        <v>1445.3602627559419</v>
      </c>
      <c r="R448" s="7">
        <v>12.604854980551272</v>
      </c>
      <c r="S448" s="7">
        <v>107.13472461796781</v>
      </c>
      <c r="T448" s="594">
        <v>12.821279057203643</v>
      </c>
      <c r="U448" s="250">
        <v>4.2737596857345475</v>
      </c>
      <c r="V448" s="250">
        <v>2.6666666666666998</v>
      </c>
      <c r="W448" s="8">
        <v>79.808527048024288</v>
      </c>
      <c r="X448" s="8">
        <v>1.7735228232894287</v>
      </c>
      <c r="Y448" s="8">
        <v>8.4994809367717359</v>
      </c>
      <c r="Z448" s="8">
        <v>17.875</v>
      </c>
      <c r="AA448" s="8">
        <v>70.778383323771507</v>
      </c>
      <c r="AB448" s="8">
        <v>1.7694595830942876</v>
      </c>
      <c r="AC448" s="8">
        <v>8.4302986631118575</v>
      </c>
      <c r="AD448" s="8">
        <v>16</v>
      </c>
      <c r="AE448" s="637"/>
      <c r="AF448" s="637" t="s">
        <v>43</v>
      </c>
      <c r="AG448" s="637" t="s">
        <v>3882</v>
      </c>
      <c r="AH448" s="3"/>
      <c r="AI448" s="1"/>
      <c r="AJ448" s="1"/>
      <c r="AK448" s="1"/>
    </row>
    <row r="449" spans="1:37" ht="16.5" x14ac:dyDescent="0.45">
      <c r="A449" s="9">
        <v>527</v>
      </c>
      <c r="B449" s="9" t="s">
        <v>2822</v>
      </c>
      <c r="C449" s="243" t="s">
        <v>1844</v>
      </c>
      <c r="D449" s="9">
        <v>15</v>
      </c>
      <c r="E449" s="9">
        <v>15</v>
      </c>
      <c r="F449" s="9">
        <v>15</v>
      </c>
      <c r="G449" s="224" t="s">
        <v>101</v>
      </c>
      <c r="H449" s="224" t="s">
        <v>58</v>
      </c>
      <c r="I449" s="14" t="s">
        <v>203</v>
      </c>
      <c r="J449" s="608">
        <v>40</v>
      </c>
      <c r="K449" s="9">
        <v>1016</v>
      </c>
      <c r="L449" s="9">
        <v>140</v>
      </c>
      <c r="M449" s="7">
        <v>96.416601219691259</v>
      </c>
      <c r="N449" s="7">
        <v>79.030000999746932</v>
      </c>
      <c r="O449" s="7">
        <v>140.67340177954952</v>
      </c>
      <c r="P449" s="391">
        <v>1047.3790036050323</v>
      </c>
      <c r="Q449" s="391">
        <v>1072.664502882652</v>
      </c>
      <c r="R449" s="7">
        <v>10.253839216438214</v>
      </c>
      <c r="S449" s="7">
        <v>65.699189222129164</v>
      </c>
      <c r="T449" s="594">
        <v>13.03279183221747</v>
      </c>
      <c r="U449" s="250">
        <v>3.2581979580543674</v>
      </c>
      <c r="V449" s="250">
        <v>3</v>
      </c>
      <c r="W449" s="8">
        <v>53.64346426595143</v>
      </c>
      <c r="X449" s="8">
        <v>1.1920769836878096</v>
      </c>
      <c r="Y449" s="8">
        <v>6.4072771022979342</v>
      </c>
      <c r="Z449" s="8">
        <v>16</v>
      </c>
      <c r="AA449" s="8">
        <v>42.362721923247548</v>
      </c>
      <c r="AB449" s="8">
        <v>0.94139382051661213</v>
      </c>
      <c r="AC449" s="8">
        <v>5.7022307058789412</v>
      </c>
      <c r="AD449" s="8">
        <v>16</v>
      </c>
      <c r="AE449" s="637"/>
      <c r="AF449" s="637" t="s">
        <v>18</v>
      </c>
      <c r="AG449" s="637" t="s">
        <v>3822</v>
      </c>
      <c r="AH449" s="3"/>
      <c r="AI449" s="1"/>
      <c r="AJ449" s="1"/>
      <c r="AK449" s="1"/>
    </row>
    <row r="450" spans="1:37" ht="16.5" x14ac:dyDescent="0.45">
      <c r="A450" s="9">
        <v>528</v>
      </c>
      <c r="B450" s="9" t="s">
        <v>3196</v>
      </c>
      <c r="C450" s="243" t="s">
        <v>1844</v>
      </c>
      <c r="D450" s="9">
        <v>0</v>
      </c>
      <c r="E450" s="9">
        <v>12</v>
      </c>
      <c r="F450" s="9">
        <v>15</v>
      </c>
      <c r="G450" s="224" t="s">
        <v>101</v>
      </c>
      <c r="H450" s="224" t="s">
        <v>294</v>
      </c>
      <c r="I450" s="243" t="s">
        <v>203</v>
      </c>
      <c r="J450" s="608">
        <v>37.5</v>
      </c>
      <c r="K450" s="9">
        <v>1497</v>
      </c>
      <c r="L450" s="9">
        <v>141</v>
      </c>
      <c r="M450" s="7">
        <v>124.94645645557816</v>
      </c>
      <c r="N450" s="7">
        <v>101.66450804770646</v>
      </c>
      <c r="O450" s="7">
        <v>141.24382034108837</v>
      </c>
      <c r="P450" s="391">
        <v>1476.5285268271514</v>
      </c>
      <c r="Q450" s="391">
        <v>1460.1606247635532</v>
      </c>
      <c r="R450" s="7">
        <v>13.011852092911267</v>
      </c>
      <c r="S450" s="7">
        <v>119.30549262444525</v>
      </c>
      <c r="T450" s="594">
        <v>16.593317765656156</v>
      </c>
      <c r="U450" s="250">
        <v>4.148329441414039</v>
      </c>
      <c r="V450" s="250">
        <v>3</v>
      </c>
      <c r="W450" s="8">
        <v>117.94988324242117</v>
      </c>
      <c r="X450" s="8">
        <v>1.814613588344941</v>
      </c>
      <c r="Y450" s="8">
        <v>9.1689862267525886</v>
      </c>
      <c r="Z450" s="8">
        <v>22.666666666666668</v>
      </c>
      <c r="AA450" s="8">
        <v>54.602029819443032</v>
      </c>
      <c r="AB450" s="8">
        <v>1.2133784404320673</v>
      </c>
      <c r="AC450" s="8">
        <v>7.3016857150408514</v>
      </c>
      <c r="AD450" s="8">
        <v>16</v>
      </c>
      <c r="AE450" s="637"/>
      <c r="AF450" s="637" t="s">
        <v>18</v>
      </c>
      <c r="AG450" s="637" t="s">
        <v>3822</v>
      </c>
      <c r="AH450" s="3"/>
      <c r="AI450" s="1"/>
      <c r="AJ450" s="1"/>
      <c r="AK450" s="1"/>
    </row>
    <row r="451" spans="1:37" ht="16.5" x14ac:dyDescent="0.45">
      <c r="A451" s="9">
        <v>529</v>
      </c>
      <c r="B451" s="9" t="s">
        <v>393</v>
      </c>
      <c r="C451" s="78" t="s">
        <v>1793</v>
      </c>
      <c r="D451" s="9">
        <v>15</v>
      </c>
      <c r="E451" s="9">
        <v>15</v>
      </c>
      <c r="F451" s="9">
        <v>15</v>
      </c>
      <c r="G451" s="78" t="s">
        <v>80</v>
      </c>
      <c r="H451" s="78" t="s">
        <v>1473</v>
      </c>
      <c r="I451" s="54" t="s">
        <v>1474</v>
      </c>
      <c r="J451" s="608">
        <v>40</v>
      </c>
      <c r="K451" s="9">
        <v>1376</v>
      </c>
      <c r="L451" s="9">
        <v>134</v>
      </c>
      <c r="M451" s="7">
        <v>133.56070168957231</v>
      </c>
      <c r="N451" s="7">
        <v>79.030000999746932</v>
      </c>
      <c r="O451" s="7">
        <v>134.35100169956979</v>
      </c>
      <c r="P451" s="391">
        <v>1262.2374427777518</v>
      </c>
      <c r="Q451" s="391">
        <v>1177.8711750184846</v>
      </c>
      <c r="R451" s="7">
        <v>9.814388964305147</v>
      </c>
      <c r="S451" s="7">
        <v>84.788969609595924</v>
      </c>
      <c r="T451" s="594">
        <v>12.459508204965305</v>
      </c>
      <c r="U451" s="250">
        <v>4.1531694016551013</v>
      </c>
      <c r="V451" s="250">
        <v>2.6666666666666998</v>
      </c>
      <c r="W451" s="8">
        <v>84.341877854293131</v>
      </c>
      <c r="X451" s="8">
        <v>1.8742639523176252</v>
      </c>
      <c r="Y451" s="8">
        <v>8.6392509934110748</v>
      </c>
      <c r="Z451" s="8">
        <v>17.875</v>
      </c>
      <c r="AA451" s="8">
        <v>61.770119268755401</v>
      </c>
      <c r="AB451" s="8">
        <v>1.0295019878125899</v>
      </c>
      <c r="AC451" s="8">
        <v>6.6049545023827729</v>
      </c>
      <c r="AD451" s="8">
        <v>23.5</v>
      </c>
      <c r="AE451" s="637"/>
      <c r="AF451" s="637" t="s">
        <v>3</v>
      </c>
      <c r="AG451" s="637" t="s">
        <v>3772</v>
      </c>
      <c r="AH451" s="3"/>
      <c r="AI451" s="1"/>
      <c r="AJ451" s="1"/>
      <c r="AK451" s="1"/>
    </row>
    <row r="452" spans="1:37" ht="16.5" x14ac:dyDescent="0.45">
      <c r="A452" s="9">
        <v>530</v>
      </c>
      <c r="B452" s="9" t="s">
        <v>390</v>
      </c>
      <c r="C452" s="78" t="s">
        <v>1820</v>
      </c>
      <c r="D452" s="9">
        <v>2</v>
      </c>
      <c r="E452" s="9">
        <v>15</v>
      </c>
      <c r="F452" s="9">
        <v>14</v>
      </c>
      <c r="G452" s="78" t="s">
        <v>80</v>
      </c>
      <c r="H452" s="78" t="s">
        <v>79</v>
      </c>
      <c r="I452" s="54" t="s">
        <v>40</v>
      </c>
      <c r="J452" s="608">
        <v>17</v>
      </c>
      <c r="K452" s="9">
        <v>1496</v>
      </c>
      <c r="L452" s="9">
        <v>141</v>
      </c>
      <c r="M452" s="7">
        <v>141.55372845371718</v>
      </c>
      <c r="N452" s="7">
        <v>79.314151351499135</v>
      </c>
      <c r="O452" s="7">
        <v>141.00293573599845</v>
      </c>
      <c r="P452" s="391">
        <v>1358.3137584992551</v>
      </c>
      <c r="Q452" s="391">
        <v>1256.6999404279895</v>
      </c>
      <c r="R452" s="7">
        <v>10.361483101613967</v>
      </c>
      <c r="S452" s="7">
        <v>98.122707106564093</v>
      </c>
      <c r="T452" s="594">
        <v>13.145309901328934</v>
      </c>
      <c r="U452" s="250">
        <v>4.3817699671096451</v>
      </c>
      <c r="V452" s="250">
        <v>2.6666666666666998</v>
      </c>
      <c r="W452" s="8">
        <v>133.4942898326793</v>
      </c>
      <c r="X452" s="8">
        <v>2.0537583051181429</v>
      </c>
      <c r="Y452" s="8">
        <v>9.469948089890714</v>
      </c>
      <c r="Z452" s="8">
        <v>25.375</v>
      </c>
      <c r="AA452" s="8">
        <v>74.607938795932938</v>
      </c>
      <c r="AB452" s="8">
        <v>1.6579541954651764</v>
      </c>
      <c r="AC452" s="8">
        <v>8.310506684806052</v>
      </c>
      <c r="AD452" s="8">
        <v>17.875</v>
      </c>
      <c r="AE452" s="637"/>
      <c r="AF452" s="637" t="s">
        <v>3</v>
      </c>
      <c r="AG452" s="637" t="s">
        <v>3772</v>
      </c>
      <c r="AH452" s="3"/>
      <c r="AI452" s="1"/>
      <c r="AJ452" s="1"/>
      <c r="AK452" s="1"/>
    </row>
    <row r="453" spans="1:37" ht="16.5" x14ac:dyDescent="0.45">
      <c r="A453" s="9">
        <v>531</v>
      </c>
      <c r="B453" s="9" t="s">
        <v>3197</v>
      </c>
      <c r="C453" s="62" t="s">
        <v>1790</v>
      </c>
      <c r="D453" s="9">
        <v>1</v>
      </c>
      <c r="E453" s="9">
        <v>15</v>
      </c>
      <c r="F453" s="9">
        <v>15</v>
      </c>
      <c r="G453" s="62" t="s">
        <v>287</v>
      </c>
      <c r="H453" s="62" t="s">
        <v>112</v>
      </c>
      <c r="I453" s="12" t="s">
        <v>63</v>
      </c>
      <c r="J453" s="608">
        <v>40</v>
      </c>
      <c r="K453" s="9">
        <v>1499</v>
      </c>
      <c r="L453" s="9">
        <v>193</v>
      </c>
      <c r="M453" s="7">
        <v>90.884501149708967</v>
      </c>
      <c r="N453" s="7">
        <v>140.67340177954952</v>
      </c>
      <c r="O453" s="7">
        <v>193.62350244937997</v>
      </c>
      <c r="P453" s="391">
        <v>1829.9529605678304</v>
      </c>
      <c r="Q453" s="391">
        <v>2145.5171004479607</v>
      </c>
      <c r="R453" s="7">
        <v>23.801700382508045</v>
      </c>
      <c r="S453" s="7">
        <v>115.07528673907015</v>
      </c>
      <c r="T453" s="594">
        <v>4.5444955448386501</v>
      </c>
      <c r="U453" s="250">
        <v>2.2722477724193251</v>
      </c>
      <c r="V453" s="250">
        <v>2</v>
      </c>
      <c r="W453" s="8">
        <v>107.3348663451595</v>
      </c>
      <c r="X453" s="8">
        <v>1.3416858293144938</v>
      </c>
      <c r="Y453" s="8">
        <v>4.8347506644373777</v>
      </c>
      <c r="Z453" s="8">
        <v>41</v>
      </c>
      <c r="AA453" s="8">
        <v>65.982418322041909</v>
      </c>
      <c r="AB453" s="8">
        <v>0.94260597602917018</v>
      </c>
      <c r="AC453" s="8">
        <v>4.0419747321310631</v>
      </c>
      <c r="AD453" s="8">
        <v>36</v>
      </c>
      <c r="AE453" s="637"/>
      <c r="AF453" s="637" t="s">
        <v>68</v>
      </c>
      <c r="AG453" s="637" t="s">
        <v>3768</v>
      </c>
      <c r="AH453" s="3"/>
      <c r="AI453" s="1"/>
      <c r="AJ453" s="1"/>
      <c r="AK453" s="1"/>
    </row>
    <row r="454" spans="1:37" ht="16.5" x14ac:dyDescent="0.45">
      <c r="A454" s="9">
        <v>532</v>
      </c>
      <c r="B454" s="9" t="s">
        <v>2404</v>
      </c>
      <c r="C454" s="56" t="s">
        <v>1798</v>
      </c>
      <c r="D454" s="9">
        <v>15</v>
      </c>
      <c r="E454" s="9">
        <v>15</v>
      </c>
      <c r="F454" s="9">
        <v>14</v>
      </c>
      <c r="G454" s="56" t="s">
        <v>140</v>
      </c>
      <c r="H454" s="56" t="s">
        <v>106</v>
      </c>
      <c r="I454" s="54" t="s">
        <v>1474</v>
      </c>
      <c r="J454" s="608">
        <v>40</v>
      </c>
      <c r="K454" s="9">
        <v>1312</v>
      </c>
      <c r="L454" s="9">
        <v>154</v>
      </c>
      <c r="M454" s="7">
        <v>117.75470148962293</v>
      </c>
      <c r="N454" s="7">
        <v>80.610601019741864</v>
      </c>
      <c r="O454" s="7">
        <v>154.10850194950652</v>
      </c>
      <c r="P454" s="391">
        <v>1288.6392125937896</v>
      </c>
      <c r="Q454" s="391">
        <v>1269.8906007754426</v>
      </c>
      <c r="R454" s="7">
        <v>11.487979615714924</v>
      </c>
      <c r="S454" s="7">
        <v>53.960643724305321</v>
      </c>
      <c r="T454" s="594">
        <v>4.6739466864762358</v>
      </c>
      <c r="U454" s="250">
        <v>2.3369733432381179</v>
      </c>
      <c r="V454" s="250">
        <v>2.5</v>
      </c>
      <c r="W454" s="8">
        <v>37.739466864762356</v>
      </c>
      <c r="X454" s="8">
        <v>1.078270481850353</v>
      </c>
      <c r="Y454" s="8">
        <v>4.6971395780064</v>
      </c>
      <c r="Z454" s="8">
        <v>15</v>
      </c>
      <c r="AA454" s="8">
        <v>54.578389177778433</v>
      </c>
      <c r="AB454" s="8">
        <v>0.90963981962964058</v>
      </c>
      <c r="AC454" s="8">
        <v>4.426629976619731</v>
      </c>
      <c r="AD454" s="8">
        <v>25</v>
      </c>
      <c r="AE454" s="637"/>
      <c r="AF454" s="637" t="s">
        <v>47</v>
      </c>
      <c r="AG454" s="637" t="s">
        <v>3781</v>
      </c>
      <c r="AH454" s="3"/>
      <c r="AI454" s="1"/>
      <c r="AJ454" s="1"/>
      <c r="AK454" s="1"/>
    </row>
    <row r="455" spans="1:37" ht="16.5" x14ac:dyDescent="0.45">
      <c r="A455" s="9">
        <v>533</v>
      </c>
      <c r="B455" s="9" t="s">
        <v>2405</v>
      </c>
      <c r="C455" s="56" t="s">
        <v>1798</v>
      </c>
      <c r="D455" s="9">
        <v>0</v>
      </c>
      <c r="E455" s="9">
        <v>13</v>
      </c>
      <c r="F455" s="9">
        <v>13</v>
      </c>
      <c r="G455" s="61" t="s">
        <v>171</v>
      </c>
      <c r="H455" s="54" t="s">
        <v>87</v>
      </c>
      <c r="I455" s="56" t="s">
        <v>106</v>
      </c>
      <c r="J455" s="608">
        <v>26.5</v>
      </c>
      <c r="K455" s="9">
        <v>1499</v>
      </c>
      <c r="L455" s="9">
        <v>145</v>
      </c>
      <c r="M455" s="7">
        <v>123.78328553267764</v>
      </c>
      <c r="N455" s="7">
        <v>101.08968318502008</v>
      </c>
      <c r="O455" s="7">
        <v>145.10151804108324</v>
      </c>
      <c r="P455" s="391">
        <v>1488.3115937734533</v>
      </c>
      <c r="Q455" s="391">
        <v>1479.6801082948818</v>
      </c>
      <c r="R455" s="7">
        <v>13.312270821962532</v>
      </c>
      <c r="S455" s="7">
        <v>101.34723900419412</v>
      </c>
      <c r="T455" s="594">
        <v>5.8275481357744283</v>
      </c>
      <c r="U455" s="250">
        <v>2.9137740678872142</v>
      </c>
      <c r="V455" s="250">
        <v>3.5</v>
      </c>
      <c r="W455" s="8">
        <v>81.459135596240472</v>
      </c>
      <c r="X455" s="8">
        <v>1.4810751926589176</v>
      </c>
      <c r="Y455" s="8">
        <v>7.613069202062194</v>
      </c>
      <c r="Z455" s="8">
        <v>16.714285714285715</v>
      </c>
      <c r="AA455" s="8">
        <v>39.620385086195427</v>
      </c>
      <c r="AB455" s="8">
        <v>1.1320110024627266</v>
      </c>
      <c r="AC455" s="8">
        <v>6.250738705915234</v>
      </c>
      <c r="AD455" s="8">
        <v>11</v>
      </c>
      <c r="AE455" s="637"/>
      <c r="AF455" s="637" t="s">
        <v>32</v>
      </c>
      <c r="AG455" s="637" t="s">
        <v>3882</v>
      </c>
      <c r="AH455" s="3"/>
      <c r="AI455" s="1"/>
      <c r="AJ455" s="1"/>
      <c r="AK455" s="1"/>
    </row>
    <row r="456" spans="1:37" ht="16.5" x14ac:dyDescent="0.45">
      <c r="A456" s="9">
        <v>534</v>
      </c>
      <c r="B456" s="9" t="s">
        <v>2406</v>
      </c>
      <c r="C456" s="56" t="s">
        <v>1798</v>
      </c>
      <c r="D456" s="9">
        <v>3</v>
      </c>
      <c r="E456" s="9">
        <v>15</v>
      </c>
      <c r="F456" s="9">
        <v>14</v>
      </c>
      <c r="G456" s="56" t="s">
        <v>45</v>
      </c>
      <c r="H456" s="56" t="s">
        <v>187</v>
      </c>
      <c r="I456" s="54" t="s">
        <v>87</v>
      </c>
      <c r="J456" s="608">
        <v>16.5</v>
      </c>
      <c r="K456" s="9">
        <v>1497</v>
      </c>
      <c r="L456" s="9">
        <v>134</v>
      </c>
      <c r="M456" s="7">
        <v>133.48840244232446</v>
      </c>
      <c r="N456" s="7">
        <v>93.875990335455811</v>
      </c>
      <c r="O456" s="7">
        <v>134.03103822461031</v>
      </c>
      <c r="P456" s="391">
        <v>1412.9787568062798</v>
      </c>
      <c r="Q456" s="391">
        <v>1348.9173630041375</v>
      </c>
      <c r="R456" s="7">
        <v>11.499825223418055</v>
      </c>
      <c r="S456" s="7">
        <v>131.84481787498964</v>
      </c>
      <c r="T456" s="594">
        <v>9.3296763124010464</v>
      </c>
      <c r="U456" s="250">
        <v>4.6648381562005232</v>
      </c>
      <c r="V456" s="250">
        <v>3.5</v>
      </c>
      <c r="W456" s="8">
        <v>157.18143085751962</v>
      </c>
      <c r="X456" s="8">
        <v>2.0957524114335948</v>
      </c>
      <c r="Y456" s="8">
        <v>11.464941015495004</v>
      </c>
      <c r="Z456" s="8">
        <v>22.428571428571427</v>
      </c>
      <c r="AA456" s="8">
        <v>87.767461587510894</v>
      </c>
      <c r="AB456" s="8">
        <v>1.5957720288638344</v>
      </c>
      <c r="AC456" s="8">
        <v>9.6367899854242189</v>
      </c>
      <c r="AD456" s="8">
        <v>16.714285714285715</v>
      </c>
      <c r="AE456" s="637"/>
      <c r="AF456" s="637" t="s">
        <v>47</v>
      </c>
      <c r="AG456" s="637" t="s">
        <v>3781</v>
      </c>
      <c r="AH456" s="3"/>
      <c r="AI456" s="1"/>
      <c r="AJ456" s="1"/>
      <c r="AK456" s="1"/>
    </row>
    <row r="457" spans="1:37" ht="16.5" x14ac:dyDescent="0.45">
      <c r="A457" s="9">
        <v>536</v>
      </c>
      <c r="B457" s="9" t="s">
        <v>2408</v>
      </c>
      <c r="C457" s="78" t="s">
        <v>1847</v>
      </c>
      <c r="D457" s="9">
        <v>15</v>
      </c>
      <c r="E457" s="9">
        <v>15</v>
      </c>
      <c r="F457" s="9">
        <v>14</v>
      </c>
      <c r="G457" s="78" t="s">
        <v>144</v>
      </c>
      <c r="H457" s="78" t="s">
        <v>153</v>
      </c>
      <c r="I457" s="52" t="s">
        <v>167</v>
      </c>
      <c r="J457" s="608">
        <v>40</v>
      </c>
      <c r="K457" s="9">
        <v>1388</v>
      </c>
      <c r="L457" s="9">
        <v>154</v>
      </c>
      <c r="M457" s="7">
        <v>113.01290142963811</v>
      </c>
      <c r="N457" s="7">
        <v>97.997201239686191</v>
      </c>
      <c r="O457" s="7">
        <v>154.10850194950652</v>
      </c>
      <c r="P457" s="391">
        <v>1428.1665737530645</v>
      </c>
      <c r="Q457" s="391">
        <v>1460.4390171831399</v>
      </c>
      <c r="R457" s="7">
        <v>13.744633386927253</v>
      </c>
      <c r="S457" s="7">
        <v>106.66102493397743</v>
      </c>
      <c r="T457" s="594">
        <v>3.6445018934535316</v>
      </c>
      <c r="U457" s="250">
        <v>1.8222509467267658</v>
      </c>
      <c r="V457" s="250">
        <v>4.5</v>
      </c>
      <c r="W457" s="8">
        <v>80.335056803605951</v>
      </c>
      <c r="X457" s="8">
        <v>1.4606373964291992</v>
      </c>
      <c r="Y457" s="8">
        <v>7.760194246826873</v>
      </c>
      <c r="Z457" s="8">
        <v>13.222222222222221</v>
      </c>
      <c r="AA457" s="8">
        <v>81.804224522191248</v>
      </c>
      <c r="AB457" s="8">
        <v>1.2585265311106346</v>
      </c>
      <c r="AC457" s="8">
        <v>7.0009398832676313</v>
      </c>
      <c r="AD457" s="8">
        <v>15.444444444444445</v>
      </c>
      <c r="AE457" s="637"/>
      <c r="AF457" s="637" t="s">
        <v>3</v>
      </c>
      <c r="AG457" s="637" t="s">
        <v>3764</v>
      </c>
      <c r="AH457" s="3"/>
      <c r="AI457" s="1"/>
      <c r="AJ457" s="1"/>
      <c r="AK457" s="1"/>
    </row>
    <row r="458" spans="1:37" ht="16.5" x14ac:dyDescent="0.45">
      <c r="A458" s="9">
        <v>537</v>
      </c>
      <c r="B458" s="9" t="s">
        <v>2409</v>
      </c>
      <c r="C458" s="78" t="s">
        <v>1847</v>
      </c>
      <c r="D458" s="9">
        <v>1</v>
      </c>
      <c r="E458" s="9">
        <v>15</v>
      </c>
      <c r="F458" s="9">
        <v>15</v>
      </c>
      <c r="G458" s="78" t="s">
        <v>144</v>
      </c>
      <c r="H458" s="78" t="s">
        <v>153</v>
      </c>
      <c r="I458" s="52" t="s">
        <v>124</v>
      </c>
      <c r="J458" s="608">
        <v>22</v>
      </c>
      <c r="K458" s="9">
        <v>1500</v>
      </c>
      <c r="L458" s="9">
        <v>155</v>
      </c>
      <c r="M458" s="7">
        <v>118.42119166595324</v>
      </c>
      <c r="N458" s="7">
        <v>103.3835800258322</v>
      </c>
      <c r="O458" s="7">
        <v>155.38865361458414</v>
      </c>
      <c r="P458" s="391">
        <v>1535.3245647468614</v>
      </c>
      <c r="Q458" s="391">
        <v>1563.3940956364354</v>
      </c>
      <c r="R458" s="7">
        <v>14.52301374978666</v>
      </c>
      <c r="S458" s="7">
        <v>117.72100641743094</v>
      </c>
      <c r="T458" s="594">
        <v>3.7710558849833062</v>
      </c>
      <c r="U458" s="250">
        <v>1.8855279424916531</v>
      </c>
      <c r="V458" s="250">
        <v>4.5</v>
      </c>
      <c r="W458" s="8">
        <v>84.131676549499176</v>
      </c>
      <c r="X458" s="8">
        <v>1.5296668463545304</v>
      </c>
      <c r="Y458" s="8">
        <v>8.1058248959628116</v>
      </c>
      <c r="Z458" s="8">
        <v>13.222222222222221</v>
      </c>
      <c r="AA458" s="8">
        <v>62.579019666295686</v>
      </c>
      <c r="AB458" s="8">
        <v>1.2515803933259138</v>
      </c>
      <c r="AC458" s="8">
        <v>6.8969171673929042</v>
      </c>
      <c r="AD458" s="8">
        <v>12.111111111111111</v>
      </c>
      <c r="AE458" s="637"/>
      <c r="AF458" s="637" t="s">
        <v>3</v>
      </c>
      <c r="AG458" s="637" t="s">
        <v>3764</v>
      </c>
      <c r="AH458" s="3"/>
      <c r="AI458" s="1"/>
      <c r="AJ458" s="1"/>
      <c r="AK458" s="1"/>
    </row>
    <row r="459" spans="1:37" ht="16.5" x14ac:dyDescent="0.45">
      <c r="A459" s="9">
        <v>538</v>
      </c>
      <c r="B459" s="9" t="s">
        <v>2410</v>
      </c>
      <c r="C459" s="56" t="s">
        <v>1798</v>
      </c>
      <c r="D459" s="9">
        <v>0</v>
      </c>
      <c r="E459" s="9">
        <v>11</v>
      </c>
      <c r="F459" s="9">
        <v>15</v>
      </c>
      <c r="G459" s="56" t="s">
        <v>140</v>
      </c>
      <c r="H459" s="56" t="s">
        <v>187</v>
      </c>
      <c r="I459" s="13" t="s">
        <v>1466</v>
      </c>
      <c r="J459" s="608">
        <v>22.5</v>
      </c>
      <c r="K459" s="9">
        <v>1497</v>
      </c>
      <c r="L459" s="9">
        <v>174</v>
      </c>
      <c r="M459" s="7">
        <v>108.98766142230913</v>
      </c>
      <c r="N459" s="7">
        <v>108.35401222799338</v>
      </c>
      <c r="O459" s="7">
        <v>174.25352843683146</v>
      </c>
      <c r="P459" s="391">
        <v>1617.8413879080288</v>
      </c>
      <c r="Q459" s="391">
        <v>1720.9656267257426</v>
      </c>
      <c r="R459" s="7">
        <v>17.010447853002926</v>
      </c>
      <c r="S459" s="7">
        <v>106.73879854926581</v>
      </c>
      <c r="T459" s="594">
        <v>4.400415036376045</v>
      </c>
      <c r="U459" s="250">
        <v>2.2002075181880225</v>
      </c>
      <c r="V459" s="250">
        <v>2.5</v>
      </c>
      <c r="W459" s="8">
        <v>128.51556386410169</v>
      </c>
      <c r="X459" s="8">
        <v>1.7135408515213559</v>
      </c>
      <c r="Y459" s="8">
        <v>6.2748964325723353</v>
      </c>
      <c r="Z459" s="8">
        <v>31</v>
      </c>
      <c r="AA459" s="8">
        <v>43.50518795470056</v>
      </c>
      <c r="AB459" s="8">
        <v>1.2430053701343018</v>
      </c>
      <c r="AC459" s="8">
        <v>4.9538728806221917</v>
      </c>
      <c r="AD459" s="8">
        <v>15</v>
      </c>
      <c r="AE459" s="637"/>
      <c r="AF459" s="637" t="s">
        <v>47</v>
      </c>
      <c r="AG459" s="637" t="s">
        <v>3795</v>
      </c>
      <c r="AH459" s="3"/>
      <c r="AI459" s="1"/>
      <c r="AJ459" s="1"/>
      <c r="AK459" s="1"/>
    </row>
    <row r="460" spans="1:37" ht="16.5" x14ac:dyDescent="0.45">
      <c r="A460" s="9">
        <v>539</v>
      </c>
      <c r="B460" s="9" t="s">
        <v>2411</v>
      </c>
      <c r="C460" s="56" t="s">
        <v>1798</v>
      </c>
      <c r="D460" s="9">
        <v>0</v>
      </c>
      <c r="E460" s="9">
        <v>15</v>
      </c>
      <c r="F460" s="9">
        <v>15</v>
      </c>
      <c r="G460" s="61" t="s">
        <v>171</v>
      </c>
      <c r="H460" s="56" t="s">
        <v>187</v>
      </c>
      <c r="I460" s="62" t="s">
        <v>1466</v>
      </c>
      <c r="J460" s="608">
        <v>20</v>
      </c>
      <c r="K460" s="9">
        <v>1495</v>
      </c>
      <c r="L460" s="9">
        <v>117</v>
      </c>
      <c r="M460" s="7">
        <v>137.99940230883993</v>
      </c>
      <c r="N460" s="7">
        <v>100.36320167915632</v>
      </c>
      <c r="O460" s="7">
        <v>117.09040195901571</v>
      </c>
      <c r="P460" s="391">
        <v>1380.3270739410525</v>
      </c>
      <c r="Q460" s="391">
        <v>1294.277869904337</v>
      </c>
      <c r="R460" s="7">
        <v>10.671471545524442</v>
      </c>
      <c r="S460" s="7">
        <v>109.83210084128798</v>
      </c>
      <c r="T460" s="594">
        <v>6.3819766900447572</v>
      </c>
      <c r="U460" s="250">
        <v>3.1909883450223786</v>
      </c>
      <c r="V460" s="250">
        <v>3.5</v>
      </c>
      <c r="W460" s="8">
        <v>162.45930070134273</v>
      </c>
      <c r="X460" s="8">
        <v>2.1661240093512362</v>
      </c>
      <c r="Y460" s="8">
        <v>10.292123290845579</v>
      </c>
      <c r="Z460" s="8">
        <v>22.428571428571427</v>
      </c>
      <c r="AA460" s="8">
        <v>54.819766900447576</v>
      </c>
      <c r="AB460" s="8">
        <v>1.5662790542985021</v>
      </c>
      <c r="AC460" s="8">
        <v>7.8845136682428514</v>
      </c>
      <c r="AD460" s="8">
        <v>11</v>
      </c>
      <c r="AE460" s="637"/>
      <c r="AF460" s="637" t="s">
        <v>32</v>
      </c>
      <c r="AG460" s="637" t="s">
        <v>3795</v>
      </c>
      <c r="AH460" s="3"/>
      <c r="AI460" s="1"/>
      <c r="AJ460" s="1"/>
      <c r="AK460" s="1"/>
    </row>
    <row r="461" spans="1:37" ht="16.5" x14ac:dyDescent="0.45">
      <c r="A461" s="9">
        <v>544</v>
      </c>
      <c r="B461" s="9" t="s">
        <v>2413</v>
      </c>
      <c r="C461" s="61" t="s">
        <v>1810</v>
      </c>
      <c r="D461" s="9">
        <v>15</v>
      </c>
      <c r="E461" s="9">
        <v>15</v>
      </c>
      <c r="F461" s="9">
        <v>15</v>
      </c>
      <c r="G461" s="245" t="s">
        <v>38</v>
      </c>
      <c r="H461" s="61" t="s">
        <v>124</v>
      </c>
      <c r="I461" s="245" t="s">
        <v>1520</v>
      </c>
      <c r="J461" s="608">
        <v>40</v>
      </c>
      <c r="K461" s="9">
        <v>1144</v>
      </c>
      <c r="L461" s="9">
        <v>106</v>
      </c>
      <c r="M461" s="7">
        <v>90.884501149708967</v>
      </c>
      <c r="N461" s="7">
        <v>148.57640187952424</v>
      </c>
      <c r="O461" s="7">
        <v>106.69050134965836</v>
      </c>
      <c r="P461" s="391">
        <v>1275.5875749288266</v>
      </c>
      <c r="Q461" s="391">
        <v>1391.4141167073753</v>
      </c>
      <c r="R461" s="7">
        <v>13.711842393294717</v>
      </c>
      <c r="S461" s="7">
        <v>85.238672835104197</v>
      </c>
      <c r="T461" s="594">
        <v>3.1266973269031899</v>
      </c>
      <c r="U461" s="250">
        <v>3.1266973269031899</v>
      </c>
      <c r="V461" s="250">
        <v>3</v>
      </c>
      <c r="W461" s="8">
        <v>57.711928717418395</v>
      </c>
      <c r="X461" s="8">
        <v>1.1542385743483679</v>
      </c>
      <c r="Y461" s="8">
        <v>6.216427405611598</v>
      </c>
      <c r="Z461" s="8">
        <v>17.666666666666668</v>
      </c>
      <c r="AA461" s="8">
        <v>54.167433172579749</v>
      </c>
      <c r="AB461" s="8">
        <v>0.98486242131963175</v>
      </c>
      <c r="AC461" s="8">
        <v>5.7667353878864605</v>
      </c>
      <c r="AD461" s="8">
        <v>19.333333333333332</v>
      </c>
      <c r="AE461" s="637"/>
      <c r="AF461" s="637" t="s">
        <v>29</v>
      </c>
      <c r="AG461" s="637" t="s">
        <v>5798</v>
      </c>
      <c r="AH461" s="3"/>
      <c r="AI461" s="1"/>
      <c r="AJ461" s="1"/>
      <c r="AK461" s="1"/>
    </row>
    <row r="462" spans="1:37" ht="16.5" x14ac:dyDescent="0.45">
      <c r="A462" s="9">
        <v>545</v>
      </c>
      <c r="B462" s="9" t="s">
        <v>2414</v>
      </c>
      <c r="C462" s="61" t="s">
        <v>1810</v>
      </c>
      <c r="D462" s="9">
        <v>1</v>
      </c>
      <c r="E462" s="9">
        <v>15</v>
      </c>
      <c r="F462" s="9">
        <v>14</v>
      </c>
      <c r="G462" s="61" t="s">
        <v>171</v>
      </c>
      <c r="H462" s="245" t="s">
        <v>97</v>
      </c>
      <c r="I462" s="52" t="s">
        <v>124</v>
      </c>
      <c r="J462" s="608">
        <v>23</v>
      </c>
      <c r="K462" s="9">
        <v>1500</v>
      </c>
      <c r="L462" s="9">
        <v>108</v>
      </c>
      <c r="M462" s="7">
        <v>130.69320259865759</v>
      </c>
      <c r="N462" s="7">
        <v>121.72406124384776</v>
      </c>
      <c r="O462" s="7">
        <v>108.270349211633</v>
      </c>
      <c r="P462" s="391">
        <v>1436.8981352885357</v>
      </c>
      <c r="Q462" s="391">
        <v>1388.06555496698</v>
      </c>
      <c r="R462" s="7">
        <v>11.719636823835367</v>
      </c>
      <c r="S462" s="7">
        <v>111.38555089788572</v>
      </c>
      <c r="T462" s="594">
        <v>7.1164418816171757</v>
      </c>
      <c r="U462" s="250">
        <v>3.5582209408085879</v>
      </c>
      <c r="V462" s="250">
        <v>3.5</v>
      </c>
      <c r="W462" s="8">
        <v>102.94069802695293</v>
      </c>
      <c r="X462" s="8">
        <v>1.8716490550355078</v>
      </c>
      <c r="Y462" s="8">
        <v>9.5041811083556844</v>
      </c>
      <c r="Z462" s="8">
        <v>16.714285714285715</v>
      </c>
      <c r="AA462" s="8">
        <v>82.552558421562338</v>
      </c>
      <c r="AB462" s="8">
        <v>1.6510511684312468</v>
      </c>
      <c r="AC462" s="8">
        <v>8.7260747946896746</v>
      </c>
      <c r="AD462" s="8">
        <v>15.285714285714286</v>
      </c>
      <c r="AE462" s="637"/>
      <c r="AF462" s="637" t="s">
        <v>32</v>
      </c>
      <c r="AG462" s="637" t="s">
        <v>3819</v>
      </c>
      <c r="AH462" s="3"/>
      <c r="AI462" s="1"/>
      <c r="AJ462" s="1"/>
      <c r="AK462" s="1"/>
    </row>
    <row r="463" spans="1:37" ht="16.5" x14ac:dyDescent="0.45">
      <c r="A463" s="9">
        <v>550</v>
      </c>
      <c r="B463" s="9" t="s">
        <v>2415</v>
      </c>
      <c r="C463" s="244" t="s">
        <v>1805</v>
      </c>
      <c r="D463" s="9">
        <v>0</v>
      </c>
      <c r="E463" s="9">
        <v>11</v>
      </c>
      <c r="F463" s="9">
        <v>15</v>
      </c>
      <c r="G463" s="244" t="s">
        <v>121</v>
      </c>
      <c r="H463" s="244" t="s">
        <v>305</v>
      </c>
      <c r="I463" s="244" t="s">
        <v>1505</v>
      </c>
      <c r="J463" s="608">
        <v>27.5</v>
      </c>
      <c r="K463" s="9">
        <v>1500</v>
      </c>
      <c r="L463" s="9">
        <v>131</v>
      </c>
      <c r="M463" s="7">
        <v>132.40260887518843</v>
      </c>
      <c r="N463" s="7">
        <v>98.07600657421365</v>
      </c>
      <c r="O463" s="7">
        <v>131.00152306698538</v>
      </c>
      <c r="P463" s="391">
        <v>1425.0292358011916</v>
      </c>
      <c r="Q463" s="391">
        <v>1367.1932710526976</v>
      </c>
      <c r="R463" s="7">
        <v>11.700425821437577</v>
      </c>
      <c r="S463" s="7">
        <v>92.787082965572083</v>
      </c>
      <c r="T463" s="594">
        <v>4.0982210476794094</v>
      </c>
      <c r="U463" s="250">
        <v>4.0982210476794094</v>
      </c>
      <c r="V463" s="250">
        <v>3</v>
      </c>
      <c r="W463" s="8">
        <v>52.637017461323488</v>
      </c>
      <c r="X463" s="8">
        <v>1.5039147846092424</v>
      </c>
      <c r="Y463" s="8">
        <v>7.9302312908618369</v>
      </c>
      <c r="Z463" s="8">
        <v>12.666666666666666</v>
      </c>
      <c r="AA463" s="8">
        <v>47.473315715191141</v>
      </c>
      <c r="AB463" s="8">
        <v>1.0549625714486921</v>
      </c>
      <c r="AC463" s="8">
        <v>6.8091644643988927</v>
      </c>
      <c r="AD463" s="8">
        <v>16</v>
      </c>
      <c r="AE463" s="637"/>
      <c r="AF463" s="637" t="s">
        <v>111</v>
      </c>
      <c r="AG463" s="637" t="s">
        <v>3910</v>
      </c>
      <c r="AH463" s="3"/>
      <c r="AI463" s="1"/>
      <c r="AJ463" s="1"/>
      <c r="AK463" s="1"/>
    </row>
    <row r="464" spans="1:37" ht="16.5" x14ac:dyDescent="0.45">
      <c r="A464" s="9">
        <v>550</v>
      </c>
      <c r="B464" s="9" t="s">
        <v>2416</v>
      </c>
      <c r="C464" s="244" t="s">
        <v>1805</v>
      </c>
      <c r="D464" s="9">
        <v>0</v>
      </c>
      <c r="E464" s="9">
        <v>11</v>
      </c>
      <c r="F464" s="9">
        <v>15</v>
      </c>
      <c r="G464" s="244" t="s">
        <v>121</v>
      </c>
      <c r="H464" s="244" t="s">
        <v>305</v>
      </c>
      <c r="I464" s="244" t="s">
        <v>1505</v>
      </c>
      <c r="J464" s="608">
        <v>27.5</v>
      </c>
      <c r="K464" s="9">
        <v>1500</v>
      </c>
      <c r="L464" s="9">
        <v>131</v>
      </c>
      <c r="M464" s="7">
        <v>132.40260887518843</v>
      </c>
      <c r="N464" s="7">
        <v>98.07600657421365</v>
      </c>
      <c r="O464" s="7">
        <v>131.00152306698538</v>
      </c>
      <c r="P464" s="391">
        <v>1425.0292358011916</v>
      </c>
      <c r="Q464" s="391">
        <v>1367.1932710526976</v>
      </c>
      <c r="R464" s="7">
        <v>11.700425821437577</v>
      </c>
      <c r="S464" s="7">
        <v>92.787082965572083</v>
      </c>
      <c r="T464" s="594">
        <v>4.0982210476794094</v>
      </c>
      <c r="U464" s="250">
        <v>4.0982210476794094</v>
      </c>
      <c r="V464" s="250">
        <v>3</v>
      </c>
      <c r="W464" s="8">
        <v>52.637017461323488</v>
      </c>
      <c r="X464" s="8">
        <v>1.5039147846092424</v>
      </c>
      <c r="Y464" s="8">
        <v>7.9302312908618369</v>
      </c>
      <c r="Z464" s="8">
        <v>12.666666666666666</v>
      </c>
      <c r="AA464" s="8">
        <v>47.473315715191141</v>
      </c>
      <c r="AB464" s="8">
        <v>1.0549625714486921</v>
      </c>
      <c r="AC464" s="8">
        <v>6.8091644643988927</v>
      </c>
      <c r="AD464" s="8">
        <v>16</v>
      </c>
      <c r="AE464" s="637"/>
      <c r="AF464" s="637" t="s">
        <v>111</v>
      </c>
      <c r="AG464" s="637" t="s">
        <v>3910</v>
      </c>
      <c r="AH464" s="3"/>
      <c r="AI464" s="1"/>
      <c r="AJ464" s="1"/>
      <c r="AK464" s="1"/>
    </row>
    <row r="465" spans="1:37" ht="16.5" x14ac:dyDescent="0.45">
      <c r="A465" s="9">
        <v>554</v>
      </c>
      <c r="B465" s="9" t="s">
        <v>2823</v>
      </c>
      <c r="C465" s="73" t="s">
        <v>1802</v>
      </c>
      <c r="D465" s="9">
        <v>15</v>
      </c>
      <c r="E465" s="9">
        <v>15</v>
      </c>
      <c r="F465" s="9">
        <v>15</v>
      </c>
      <c r="G465" s="73" t="s">
        <v>1498</v>
      </c>
      <c r="H465" s="73" t="s">
        <v>1468</v>
      </c>
      <c r="I465" s="73" t="s">
        <v>13</v>
      </c>
      <c r="J465" s="608">
        <v>40</v>
      </c>
      <c r="K465" s="9">
        <v>1442</v>
      </c>
      <c r="L465" s="9">
        <v>147</v>
      </c>
      <c r="M465" s="7">
        <v>132.77040167957483</v>
      </c>
      <c r="N465" s="7">
        <v>79.820301009744398</v>
      </c>
      <c r="O465" s="7">
        <v>147.78610186952676</v>
      </c>
      <c r="P465" s="391">
        <v>1348.6486321070201</v>
      </c>
      <c r="Q465" s="391">
        <v>1278.3155497294733</v>
      </c>
      <c r="R465" s="7">
        <v>10.866237870745996</v>
      </c>
      <c r="S465" s="7">
        <v>86.071661608884185</v>
      </c>
      <c r="T465" s="594">
        <v>9.2848730648054705</v>
      </c>
      <c r="U465" s="250">
        <v>4.6424365324027352</v>
      </c>
      <c r="V465" s="250">
        <v>2.5</v>
      </c>
      <c r="W465" s="8">
        <v>73.49263931704786</v>
      </c>
      <c r="X465" s="8">
        <v>1.4698527863409572</v>
      </c>
      <c r="Y465" s="8">
        <v>7.9210176173858358</v>
      </c>
      <c r="Z465" s="8">
        <v>21</v>
      </c>
      <c r="AA465" s="8">
        <v>57.958502320537605</v>
      </c>
      <c r="AB465" s="8">
        <v>1.4489625580134402</v>
      </c>
      <c r="AC465" s="8">
        <v>7.7786756964106685</v>
      </c>
      <c r="AD465" s="8">
        <v>17</v>
      </c>
      <c r="AE465" s="637"/>
      <c r="AF465" s="637" t="s">
        <v>22</v>
      </c>
      <c r="AG465" s="637" t="s">
        <v>3911</v>
      </c>
      <c r="AH465" s="3"/>
      <c r="AI465" s="1"/>
      <c r="AJ465" s="1"/>
      <c r="AK465" s="1"/>
    </row>
    <row r="466" spans="1:37" ht="16.5" x14ac:dyDescent="0.45">
      <c r="A466" s="9">
        <v>554</v>
      </c>
      <c r="B466" s="9" t="s">
        <v>3935</v>
      </c>
      <c r="C466" s="247" t="s">
        <v>1799</v>
      </c>
      <c r="D466" s="9">
        <v>15</v>
      </c>
      <c r="E466" s="9">
        <v>15</v>
      </c>
      <c r="F466" s="9">
        <v>15</v>
      </c>
      <c r="G466" s="247" t="s">
        <v>1496</v>
      </c>
      <c r="H466" s="247" t="s">
        <v>189</v>
      </c>
      <c r="I466" s="247" t="s">
        <v>114</v>
      </c>
      <c r="J466" s="608">
        <v>40</v>
      </c>
      <c r="K466" s="9">
        <v>1442</v>
      </c>
      <c r="L466" s="9">
        <v>147</v>
      </c>
      <c r="M466" s="7">
        <v>132.77040167957483</v>
      </c>
      <c r="N466" s="7">
        <v>79.820301009744398</v>
      </c>
      <c r="O466" s="7">
        <v>147.78610186952676</v>
      </c>
      <c r="P466" s="391">
        <v>1348.6486321070201</v>
      </c>
      <c r="Q466" s="391">
        <v>1278.3155497294733</v>
      </c>
      <c r="R466" s="7">
        <v>10.866237870745996</v>
      </c>
      <c r="S466" s="7">
        <v>92.759132032009049</v>
      </c>
      <c r="T466" s="594">
        <v>9.2848730648054705</v>
      </c>
      <c r="U466" s="250">
        <v>4.6424365324027352</v>
      </c>
      <c r="V466" s="250">
        <v>2.5</v>
      </c>
      <c r="W466" s="8">
        <v>94.204821979061535</v>
      </c>
      <c r="X466" s="8">
        <v>1.7128149450738461</v>
      </c>
      <c r="Y466" s="8">
        <v>8.5364532909531174</v>
      </c>
      <c r="Z466" s="8">
        <v>23</v>
      </c>
      <c r="AA466" s="8">
        <v>57.958502320537605</v>
      </c>
      <c r="AB466" s="8">
        <v>1.4489625580134402</v>
      </c>
      <c r="AC466" s="8">
        <v>7.7786756964106685</v>
      </c>
      <c r="AD466" s="8">
        <v>17</v>
      </c>
      <c r="AE466" s="637"/>
      <c r="AF466" s="637" t="s">
        <v>62</v>
      </c>
      <c r="AG466" s="637" t="s">
        <v>3874</v>
      </c>
      <c r="AH466" s="3"/>
      <c r="AI466" s="1"/>
      <c r="AJ466" s="1"/>
      <c r="AK466" s="1"/>
    </row>
    <row r="467" spans="1:37" ht="16.5" x14ac:dyDescent="0.45">
      <c r="A467" s="9">
        <v>555</v>
      </c>
      <c r="B467" s="9" t="s">
        <v>5345</v>
      </c>
      <c r="C467" s="73" t="s">
        <v>1802</v>
      </c>
      <c r="D467" s="9">
        <v>0</v>
      </c>
      <c r="E467" s="9">
        <v>15</v>
      </c>
      <c r="F467" s="9">
        <v>11</v>
      </c>
      <c r="G467" s="73" t="s">
        <v>1498</v>
      </c>
      <c r="H467" s="73" t="s">
        <v>48</v>
      </c>
      <c r="I467" s="56" t="s">
        <v>187</v>
      </c>
      <c r="J467" s="608">
        <v>18</v>
      </c>
      <c r="K467" s="9">
        <v>1498</v>
      </c>
      <c r="L467" s="9">
        <v>138</v>
      </c>
      <c r="M467" s="7">
        <v>149.05643488558252</v>
      </c>
      <c r="N467" s="7">
        <v>73.111331179620322</v>
      </c>
      <c r="O467" s="7">
        <v>138.28809928548338</v>
      </c>
      <c r="P467" s="391">
        <v>1314.4583179729084</v>
      </c>
      <c r="Q467" s="391">
        <v>1183.4662873037955</v>
      </c>
      <c r="R467" s="7">
        <v>9.4019729450595264</v>
      </c>
      <c r="S467" s="7">
        <v>108.5133048220049</v>
      </c>
      <c r="T467" s="594">
        <v>10.30112153686035</v>
      </c>
      <c r="U467" s="250">
        <v>5.1505607684301751</v>
      </c>
      <c r="V467" s="250">
        <v>2.5</v>
      </c>
      <c r="W467" s="8">
        <v>152.14322497398067</v>
      </c>
      <c r="X467" s="8">
        <v>2.7662404540723755</v>
      </c>
      <c r="Y467" s="8">
        <v>11.541546168671502</v>
      </c>
      <c r="Z467" s="8">
        <v>23</v>
      </c>
      <c r="AA467" s="8">
        <v>146.33002401344297</v>
      </c>
      <c r="AB467" s="8">
        <v>1.9510669868459063</v>
      </c>
      <c r="AC467" s="8">
        <v>9.7047370021402664</v>
      </c>
      <c r="AD467" s="8">
        <v>31</v>
      </c>
      <c r="AE467" s="637"/>
      <c r="AF467" s="637" t="s">
        <v>22</v>
      </c>
      <c r="AG467" s="637" t="s">
        <v>3813</v>
      </c>
      <c r="AH467" s="3"/>
      <c r="AI467" s="1"/>
      <c r="AJ467" s="1"/>
      <c r="AK467" s="1"/>
    </row>
    <row r="468" spans="1:37" ht="16.5" x14ac:dyDescent="0.45">
      <c r="A468" s="9">
        <v>555</v>
      </c>
      <c r="B468" s="9" t="s">
        <v>5408</v>
      </c>
      <c r="C468" s="247" t="s">
        <v>1799</v>
      </c>
      <c r="D468" s="9">
        <v>0</v>
      </c>
      <c r="E468" s="9">
        <v>15</v>
      </c>
      <c r="F468" s="9">
        <v>11</v>
      </c>
      <c r="G468" s="247" t="s">
        <v>1496</v>
      </c>
      <c r="H468" s="73" t="s">
        <v>48</v>
      </c>
      <c r="I468" s="247" t="s">
        <v>306</v>
      </c>
      <c r="J468" s="608">
        <v>18</v>
      </c>
      <c r="K468" s="9">
        <v>1498</v>
      </c>
      <c r="L468" s="9">
        <v>138</v>
      </c>
      <c r="M468" s="7">
        <v>149.05643488558252</v>
      </c>
      <c r="N468" s="7">
        <v>73.111331179620322</v>
      </c>
      <c r="O468" s="7">
        <v>138.28809928548338</v>
      </c>
      <c r="P468" s="391">
        <v>1314.4583179729084</v>
      </c>
      <c r="Q468" s="391">
        <v>1183.4662873037955</v>
      </c>
      <c r="R468" s="7">
        <v>9.4019729450595264</v>
      </c>
      <c r="S468" s="7">
        <v>98.215880821755519</v>
      </c>
      <c r="T468" s="594">
        <v>10.30112153686035</v>
      </c>
      <c r="U468" s="250">
        <v>5.1505607684301751</v>
      </c>
      <c r="V468" s="250">
        <v>2.5</v>
      </c>
      <c r="W468" s="8">
        <v>126.95268747831723</v>
      </c>
      <c r="X468" s="8">
        <v>2.3082306814239497</v>
      </c>
      <c r="Y468" s="8">
        <v>10.446305407990481</v>
      </c>
      <c r="Z468" s="8">
        <v>23</v>
      </c>
      <c r="AA468" s="8">
        <v>105.63761728967893</v>
      </c>
      <c r="AB468" s="8">
        <v>2.3475026064373097</v>
      </c>
      <c r="AC468" s="8">
        <v>10.439353216916953</v>
      </c>
      <c r="AD468" s="8">
        <v>19</v>
      </c>
      <c r="AE468" s="637"/>
      <c r="AF468" s="637" t="s">
        <v>62</v>
      </c>
      <c r="AG468" s="637" t="s">
        <v>5291</v>
      </c>
      <c r="AH468" s="3"/>
      <c r="AI468" s="1"/>
      <c r="AJ468" s="1"/>
      <c r="AK468" s="1"/>
    </row>
    <row r="469" spans="1:37" ht="16.5" x14ac:dyDescent="0.45">
      <c r="A469" s="9">
        <v>556</v>
      </c>
      <c r="B469" s="9" t="s">
        <v>2417</v>
      </c>
      <c r="C469" s="77" t="s">
        <v>1803</v>
      </c>
      <c r="D469" s="9">
        <v>0</v>
      </c>
      <c r="E469" s="9">
        <v>13</v>
      </c>
      <c r="F469" s="9">
        <v>14</v>
      </c>
      <c r="G469" s="77" t="s">
        <v>3536</v>
      </c>
      <c r="H469" s="77" t="s">
        <v>9</v>
      </c>
      <c r="I469" s="243" t="s">
        <v>203</v>
      </c>
      <c r="J469" s="608">
        <v>25</v>
      </c>
      <c r="K469" s="9">
        <v>1497</v>
      </c>
      <c r="L469" s="9">
        <v>130</v>
      </c>
      <c r="M469" s="7">
        <v>134.25473439361375</v>
      </c>
      <c r="N469" s="7">
        <v>95.514562280033658</v>
      </c>
      <c r="O469" s="7">
        <v>130.24713038186408</v>
      </c>
      <c r="P469" s="391">
        <v>1407.7047479646085</v>
      </c>
      <c r="Q469" s="391">
        <v>1339.8063957301899</v>
      </c>
      <c r="R469" s="7">
        <v>11.334302184502034</v>
      </c>
      <c r="S469" s="7">
        <v>114.41325241717142</v>
      </c>
      <c r="T469" s="594">
        <v>6.2359346413509362</v>
      </c>
      <c r="U469" s="250">
        <v>2.0786448804503119</v>
      </c>
      <c r="V469" s="250">
        <v>4.3333333333333002</v>
      </c>
      <c r="W469" s="8">
        <v>158.07803924052808</v>
      </c>
      <c r="X469" s="8">
        <v>1.9759754905066012</v>
      </c>
      <c r="Y469" s="8">
        <v>10.094424037292253</v>
      </c>
      <c r="Z469" s="8">
        <v>19.461538461538463</v>
      </c>
      <c r="AA469" s="8">
        <v>48.996067545716919</v>
      </c>
      <c r="AB469" s="8">
        <v>1.0888015010159315</v>
      </c>
      <c r="AC469" s="8">
        <v>6.1997698442912981</v>
      </c>
      <c r="AD469" s="8">
        <v>11.384615384615385</v>
      </c>
      <c r="AE469" s="637"/>
      <c r="AF469" s="637" t="s">
        <v>12</v>
      </c>
      <c r="AG469" s="637" t="s">
        <v>3847</v>
      </c>
      <c r="AH469" s="3"/>
      <c r="AI469" s="1"/>
      <c r="AJ469" s="1"/>
      <c r="AK469" s="1"/>
    </row>
    <row r="470" spans="1:37" ht="16.5" x14ac:dyDescent="0.45">
      <c r="A470" s="9">
        <v>557</v>
      </c>
      <c r="B470" s="9" t="s">
        <v>2418</v>
      </c>
      <c r="C470" s="245" t="s">
        <v>1852</v>
      </c>
      <c r="D470" s="9">
        <v>15</v>
      </c>
      <c r="E470" s="9">
        <v>15</v>
      </c>
      <c r="F470" s="9">
        <v>15</v>
      </c>
      <c r="G470" s="54" t="s">
        <v>248</v>
      </c>
      <c r="H470" s="245" t="s">
        <v>26</v>
      </c>
      <c r="I470" s="54" t="s">
        <v>285</v>
      </c>
      <c r="J470" s="608">
        <v>40</v>
      </c>
      <c r="K470" s="9">
        <v>1224</v>
      </c>
      <c r="L470" s="9">
        <v>120</v>
      </c>
      <c r="M470" s="7">
        <v>105.10990132966342</v>
      </c>
      <c r="N470" s="7">
        <v>113.01290142963811</v>
      </c>
      <c r="O470" s="7">
        <v>120.12560151961533</v>
      </c>
      <c r="P470" s="391">
        <v>1267.4713533668601</v>
      </c>
      <c r="Q470" s="391">
        <v>1302.7717471804685</v>
      </c>
      <c r="R470" s="7">
        <v>12.184538161361017</v>
      </c>
      <c r="S470" s="7">
        <v>73.59122898224939</v>
      </c>
      <c r="T470" s="594">
        <v>10.838286764456496</v>
      </c>
      <c r="U470" s="250">
        <v>3.6127622548188323</v>
      </c>
      <c r="V470" s="250">
        <v>2.6666666666666998</v>
      </c>
      <c r="W470" s="8">
        <v>37.893575366711858</v>
      </c>
      <c r="X470" s="8">
        <v>1.0826735819060531</v>
      </c>
      <c r="Y470" s="8">
        <v>6.0397224751298433</v>
      </c>
      <c r="Z470" s="8">
        <v>14.125</v>
      </c>
      <c r="AA470" s="8">
        <v>41.992861518568731</v>
      </c>
      <c r="AB470" s="8">
        <v>1.0498215379642182</v>
      </c>
      <c r="AC470" s="8">
        <v>6.0115184588032005</v>
      </c>
      <c r="AD470" s="8">
        <v>16</v>
      </c>
      <c r="AE470" s="637"/>
      <c r="AF470" s="637" t="s">
        <v>43</v>
      </c>
      <c r="AG470" s="637" t="s">
        <v>3895</v>
      </c>
      <c r="AH470" s="3"/>
      <c r="AI470" s="1"/>
      <c r="AJ470" s="1"/>
      <c r="AK470" s="1"/>
    </row>
    <row r="471" spans="1:37" ht="16.5" x14ac:dyDescent="0.45">
      <c r="A471" s="9">
        <v>558</v>
      </c>
      <c r="B471" s="9" t="s">
        <v>2419</v>
      </c>
      <c r="C471" s="245" t="s">
        <v>1852</v>
      </c>
      <c r="D471" s="9">
        <v>0</v>
      </c>
      <c r="E471" s="9">
        <v>11</v>
      </c>
      <c r="F471" s="9">
        <v>15</v>
      </c>
      <c r="G471" s="245" t="s">
        <v>27</v>
      </c>
      <c r="H471" s="54" t="s">
        <v>40</v>
      </c>
      <c r="I471" s="67" t="s">
        <v>26</v>
      </c>
      <c r="J471" s="608">
        <v>22.5</v>
      </c>
      <c r="K471" s="9">
        <v>1499</v>
      </c>
      <c r="L471" s="9">
        <v>118</v>
      </c>
      <c r="M471" s="7">
        <v>119.12604853136114</v>
      </c>
      <c r="N471" s="7">
        <v>133.69998000062341</v>
      </c>
      <c r="O471" s="7">
        <v>118.49239933704538</v>
      </c>
      <c r="P471" s="391">
        <v>1527.1641297469896</v>
      </c>
      <c r="Q471" s="391">
        <v>1549.7447121320449</v>
      </c>
      <c r="R471" s="7">
        <v>13.916025331556314</v>
      </c>
      <c r="S471" s="7">
        <v>122.1103115890255</v>
      </c>
      <c r="T471" s="594">
        <v>2.8583663570892339</v>
      </c>
      <c r="U471" s="250">
        <v>2.8583663570892339</v>
      </c>
      <c r="V471" s="250">
        <v>4</v>
      </c>
      <c r="W471" s="8">
        <v>75.33465428356935</v>
      </c>
      <c r="X471" s="8">
        <v>1.6741034285237633</v>
      </c>
      <c r="Y471" s="8">
        <v>8.7747980245569988</v>
      </c>
      <c r="Z471" s="8">
        <v>12.25</v>
      </c>
      <c r="AA471" s="8">
        <v>42.813243034507757</v>
      </c>
      <c r="AB471" s="8">
        <v>1.2232355152716501</v>
      </c>
      <c r="AC471" s="8">
        <v>6.9563024265680564</v>
      </c>
      <c r="AD471" s="8">
        <v>9.75</v>
      </c>
      <c r="AE471" s="637"/>
      <c r="AF471" s="637" t="s">
        <v>29</v>
      </c>
      <c r="AG471" s="637" t="s">
        <v>3912</v>
      </c>
      <c r="AH471" s="3"/>
      <c r="AI471" s="1"/>
      <c r="AJ471" s="1"/>
      <c r="AK471" s="1"/>
    </row>
    <row r="472" spans="1:37" ht="16.5" x14ac:dyDescent="0.45">
      <c r="A472" s="9">
        <v>559</v>
      </c>
      <c r="B472" s="9" t="s">
        <v>2824</v>
      </c>
      <c r="C472" s="56" t="s">
        <v>2856</v>
      </c>
      <c r="D472" s="9">
        <v>15</v>
      </c>
      <c r="E472" s="9">
        <v>15</v>
      </c>
      <c r="F472" s="9">
        <v>15</v>
      </c>
      <c r="G472" s="74" t="s">
        <v>14</v>
      </c>
      <c r="H472" s="74" t="s">
        <v>30</v>
      </c>
      <c r="I472" s="53" t="s">
        <v>106</v>
      </c>
      <c r="J472" s="608">
        <v>40</v>
      </c>
      <c r="K472" s="9">
        <v>1372</v>
      </c>
      <c r="L472" s="9">
        <v>120</v>
      </c>
      <c r="M472" s="7">
        <v>116.17410146962798</v>
      </c>
      <c r="N472" s="7">
        <v>116.17410146962798</v>
      </c>
      <c r="O472" s="7">
        <v>120.12560151961533</v>
      </c>
      <c r="P472" s="391">
        <v>1380.0753954365321</v>
      </c>
      <c r="Q472" s="391">
        <v>1386.2438962311849</v>
      </c>
      <c r="R472" s="7">
        <v>12.489890383587888</v>
      </c>
      <c r="S472" s="7">
        <v>87.982042273307357</v>
      </c>
      <c r="T472" s="594">
        <v>6.4369479487785899</v>
      </c>
      <c r="U472" s="250">
        <v>3.2184739743892949</v>
      </c>
      <c r="V472" s="250">
        <v>3</v>
      </c>
      <c r="W472" s="8">
        <v>64.431059402416878</v>
      </c>
      <c r="X472" s="8">
        <v>1.4318013200537083</v>
      </c>
      <c r="Y472" s="8">
        <v>7.0442605636410187</v>
      </c>
      <c r="Z472" s="8">
        <v>16</v>
      </c>
      <c r="AA472" s="8">
        <v>37.24631965852393</v>
      </c>
      <c r="AB472" s="8">
        <v>1.0641805616721123</v>
      </c>
      <c r="AC472" s="8">
        <v>5.9048828441893972</v>
      </c>
      <c r="AD472" s="8">
        <v>12.666666666666666</v>
      </c>
      <c r="AE472" s="637"/>
      <c r="AF472" s="637" t="s">
        <v>78</v>
      </c>
      <c r="AG472" s="637" t="s">
        <v>3913</v>
      </c>
      <c r="AH472" s="3"/>
      <c r="AI472" s="1"/>
      <c r="AJ472" s="1"/>
      <c r="AK472" s="1"/>
    </row>
    <row r="473" spans="1:37" ht="16.5" x14ac:dyDescent="0.45">
      <c r="A473" s="9">
        <v>560</v>
      </c>
      <c r="B473" s="9" t="s">
        <v>2825</v>
      </c>
      <c r="C473" s="56" t="s">
        <v>2856</v>
      </c>
      <c r="D473" s="9">
        <v>0</v>
      </c>
      <c r="E473" s="9">
        <v>8</v>
      </c>
      <c r="F473" s="9">
        <v>15</v>
      </c>
      <c r="G473" s="56" t="s">
        <v>45</v>
      </c>
      <c r="H473" s="74" t="s">
        <v>30</v>
      </c>
      <c r="I473" s="53" t="s">
        <v>44</v>
      </c>
      <c r="J473" s="608">
        <v>25.5</v>
      </c>
      <c r="K473" s="9">
        <v>1500</v>
      </c>
      <c r="L473" s="9">
        <v>120</v>
      </c>
      <c r="M473" s="7">
        <v>109.95684934569503</v>
      </c>
      <c r="N473" s="7">
        <v>155.15383650006049</v>
      </c>
      <c r="O473" s="7">
        <v>120.07557781309029</v>
      </c>
      <c r="P473" s="391">
        <v>1612.9701397637964</v>
      </c>
      <c r="Q473" s="391">
        <v>1708.6876409221672</v>
      </c>
      <c r="R473" s="7">
        <v>16.117732367507298</v>
      </c>
      <c r="S473" s="7">
        <v>129.77498139596457</v>
      </c>
      <c r="T473" s="594">
        <v>7.8613073991713707</v>
      </c>
      <c r="U473" s="250">
        <v>3.9306536995856853</v>
      </c>
      <c r="V473" s="250">
        <v>3.5</v>
      </c>
      <c r="W473" s="8">
        <v>61.036439742749494</v>
      </c>
      <c r="X473" s="8">
        <v>1.3563653276166554</v>
      </c>
      <c r="Y473" s="8">
        <v>8.0516898057933837</v>
      </c>
      <c r="Z473" s="8">
        <v>13.857142857142858</v>
      </c>
      <c r="AA473" s="8">
        <v>18.153268497928426</v>
      </c>
      <c r="AB473" s="8">
        <v>0.51866481422652644</v>
      </c>
      <c r="AC473" s="8">
        <v>5.2236186812532077</v>
      </c>
      <c r="AD473" s="8">
        <v>11</v>
      </c>
      <c r="AE473" s="637"/>
      <c r="AF473" s="637" t="s">
        <v>47</v>
      </c>
      <c r="AG473" s="637" t="s">
        <v>3913</v>
      </c>
      <c r="AH473" s="3"/>
      <c r="AI473" s="1"/>
      <c r="AJ473" s="1"/>
      <c r="AK473" s="1"/>
    </row>
    <row r="474" spans="1:37" ht="16.5" x14ac:dyDescent="0.45">
      <c r="A474" s="9">
        <v>561</v>
      </c>
      <c r="B474" s="9" t="s">
        <v>2420</v>
      </c>
      <c r="C474" s="243" t="s">
        <v>1844</v>
      </c>
      <c r="D474" s="9">
        <v>1</v>
      </c>
      <c r="E474" s="9">
        <v>15</v>
      </c>
      <c r="F474" s="9">
        <v>14</v>
      </c>
      <c r="G474" s="243" t="s">
        <v>158</v>
      </c>
      <c r="H474" s="224" t="s">
        <v>1502</v>
      </c>
      <c r="I474" s="245" t="s">
        <v>1520</v>
      </c>
      <c r="J474" s="608">
        <v>22</v>
      </c>
      <c r="K474" s="9">
        <v>1496</v>
      </c>
      <c r="L474" s="9">
        <v>119</v>
      </c>
      <c r="M474" s="7">
        <v>128.4462660927006</v>
      </c>
      <c r="N474" s="7">
        <v>114.03522160425128</v>
      </c>
      <c r="O474" s="7">
        <v>119.04775881762495</v>
      </c>
      <c r="P474" s="391">
        <v>1448.7311973008093</v>
      </c>
      <c r="Q474" s="391">
        <v>1411.5516737547889</v>
      </c>
      <c r="R474" s="7">
        <v>12.181115199719029</v>
      </c>
      <c r="S474" s="7">
        <v>79.995808419664215</v>
      </c>
      <c r="T474" s="594">
        <v>10.016927879707582</v>
      </c>
      <c r="U474" s="250">
        <v>3.3389759599025273</v>
      </c>
      <c r="V474" s="250">
        <v>3</v>
      </c>
      <c r="W474" s="8">
        <v>71.131661286614531</v>
      </c>
      <c r="X474" s="8">
        <v>1.1855276881102421</v>
      </c>
      <c r="Y474" s="8">
        <v>6.5671990706983383</v>
      </c>
      <c r="Z474" s="8">
        <v>21</v>
      </c>
      <c r="AA474" s="8">
        <v>63.617554720191542</v>
      </c>
      <c r="AB474" s="8">
        <v>1.1566828130943916</v>
      </c>
      <c r="AC474" s="8">
        <v>6.4568334819864424</v>
      </c>
      <c r="AD474" s="8">
        <v>19.333333333333332</v>
      </c>
      <c r="AE474" s="637"/>
      <c r="AF474" s="637" t="s">
        <v>72</v>
      </c>
      <c r="AG474" s="637" t="s">
        <v>3914</v>
      </c>
      <c r="AH474" s="3"/>
      <c r="AI474" s="1"/>
      <c r="AJ474" s="1"/>
      <c r="AK474" s="1"/>
    </row>
    <row r="475" spans="1:37" ht="16.5" x14ac:dyDescent="0.45">
      <c r="A475" s="9">
        <v>563</v>
      </c>
      <c r="B475" s="9" t="s">
        <v>385</v>
      </c>
      <c r="C475" s="75" t="s">
        <v>1789</v>
      </c>
      <c r="D475" s="9">
        <v>0</v>
      </c>
      <c r="E475" s="9">
        <v>11</v>
      </c>
      <c r="F475" s="9">
        <v>14</v>
      </c>
      <c r="G475" s="75" t="s">
        <v>276</v>
      </c>
      <c r="H475" s="75" t="s">
        <v>73</v>
      </c>
      <c r="I475" s="55" t="s">
        <v>82</v>
      </c>
      <c r="J475" s="608">
        <v>25.5</v>
      </c>
      <c r="K475" s="9">
        <v>1500</v>
      </c>
      <c r="L475" s="9">
        <v>111</v>
      </c>
      <c r="M475" s="7">
        <v>109.95684934569503</v>
      </c>
      <c r="N475" s="7">
        <v>167.29631066093478</v>
      </c>
      <c r="O475" s="7">
        <v>111.30601314134773</v>
      </c>
      <c r="P475" s="391">
        <v>1612.4447850996514</v>
      </c>
      <c r="Q475" s="391">
        <v>1708.0198261180599</v>
      </c>
      <c r="R475" s="7">
        <v>15.908463270006656</v>
      </c>
      <c r="S475" s="7">
        <v>97.988318870959787</v>
      </c>
      <c r="T475" s="594">
        <v>5.2883171244821066</v>
      </c>
      <c r="U475" s="250">
        <v>1.7627723748273689</v>
      </c>
      <c r="V475" s="250">
        <v>3</v>
      </c>
      <c r="W475" s="8">
        <v>86.766342489642128</v>
      </c>
      <c r="X475" s="8">
        <v>1.5775698634480386</v>
      </c>
      <c r="Y475" s="8">
        <v>6.1595087600764087</v>
      </c>
      <c r="Z475" s="8">
        <v>19.333333333333332</v>
      </c>
      <c r="AA475" s="8">
        <v>65.324756867231599</v>
      </c>
      <c r="AB475" s="8">
        <v>1.1877228521314835</v>
      </c>
      <c r="AC475" s="8">
        <v>5.0504612278827601</v>
      </c>
      <c r="AD475" s="8">
        <v>19.333333333333332</v>
      </c>
      <c r="AE475" s="637"/>
      <c r="AF475" s="637" t="s">
        <v>16</v>
      </c>
      <c r="AG475" s="637" t="s">
        <v>3865</v>
      </c>
      <c r="AH475" s="3"/>
      <c r="AI475" s="1"/>
      <c r="AJ475" s="1"/>
      <c r="AK475" s="1"/>
    </row>
    <row r="476" spans="1:37" ht="16.5" x14ac:dyDescent="0.45">
      <c r="A476" s="9">
        <v>564</v>
      </c>
      <c r="B476" s="9" t="s">
        <v>2421</v>
      </c>
      <c r="C476" s="54" t="s">
        <v>1837</v>
      </c>
      <c r="D476" s="9">
        <v>15</v>
      </c>
      <c r="E476" s="9">
        <v>15</v>
      </c>
      <c r="F476" s="9">
        <v>15</v>
      </c>
      <c r="G476" s="244" t="s">
        <v>121</v>
      </c>
      <c r="H476" s="244" t="s">
        <v>218</v>
      </c>
      <c r="I476" s="62" t="s">
        <v>1466</v>
      </c>
      <c r="J476" s="608">
        <v>40</v>
      </c>
      <c r="K476" s="9">
        <v>1488</v>
      </c>
      <c r="L476" s="9">
        <v>125</v>
      </c>
      <c r="M476" s="7">
        <v>117.75470148962293</v>
      </c>
      <c r="N476" s="7">
        <v>127.23830160959255</v>
      </c>
      <c r="O476" s="7">
        <v>125.65770158959762</v>
      </c>
      <c r="P476" s="391">
        <v>1524.7202001007513</v>
      </c>
      <c r="Q476" s="391">
        <v>1553.9494336290409</v>
      </c>
      <c r="R476" s="7">
        <v>14.109516753013533</v>
      </c>
      <c r="S476" s="7">
        <v>109.04467885529391</v>
      </c>
      <c r="T476" s="594">
        <v>3.7554600148571766</v>
      </c>
      <c r="U476" s="250">
        <v>3.7554600148571766</v>
      </c>
      <c r="V476" s="250">
        <v>3</v>
      </c>
      <c r="W476" s="8">
        <v>60.70163365523883</v>
      </c>
      <c r="X476" s="8">
        <v>1.5175408413809708</v>
      </c>
      <c r="Y476" s="8">
        <v>7.7284488734884542</v>
      </c>
      <c r="Z476" s="8">
        <v>14.333333333333334</v>
      </c>
      <c r="AA476" s="8">
        <v>46.924333580952947</v>
      </c>
      <c r="AB476" s="8">
        <v>1.3406952451700842</v>
      </c>
      <c r="AC476" s="8">
        <v>7.1635289806015798</v>
      </c>
      <c r="AD476" s="8">
        <v>12.666666666666666</v>
      </c>
      <c r="AE476" s="637"/>
      <c r="AF476" s="637" t="s">
        <v>111</v>
      </c>
      <c r="AG476" s="637" t="s">
        <v>3751</v>
      </c>
      <c r="AH476" s="3"/>
      <c r="AI476" s="1"/>
      <c r="AJ476" s="1"/>
      <c r="AK476" s="1"/>
    </row>
    <row r="477" spans="1:37" ht="16.5" x14ac:dyDescent="0.45">
      <c r="A477" s="9">
        <v>565</v>
      </c>
      <c r="B477" s="9" t="s">
        <v>2826</v>
      </c>
      <c r="C477" s="54" t="s">
        <v>1837</v>
      </c>
      <c r="D477" s="9">
        <v>1</v>
      </c>
      <c r="E477" s="9">
        <v>14</v>
      </c>
      <c r="F477" s="9">
        <v>15</v>
      </c>
      <c r="G477" s="244" t="s">
        <v>121</v>
      </c>
      <c r="H477" s="244" t="s">
        <v>218</v>
      </c>
      <c r="I477" s="13" t="s">
        <v>1466</v>
      </c>
      <c r="J477" s="608">
        <v>21.5</v>
      </c>
      <c r="K477" s="9">
        <v>1498</v>
      </c>
      <c r="L477" s="9">
        <v>120</v>
      </c>
      <c r="M477" s="7">
        <v>119.54499917608473</v>
      </c>
      <c r="N477" s="7">
        <v>130.69427371064185</v>
      </c>
      <c r="O477" s="7">
        <v>120.16440331689346</v>
      </c>
      <c r="P477" s="391">
        <v>1521.8640970531592</v>
      </c>
      <c r="Q477" s="391">
        <v>1541.1271820288728</v>
      </c>
      <c r="R477" s="7">
        <v>13.870515850238196</v>
      </c>
      <c r="S477" s="7">
        <v>108.61648166577956</v>
      </c>
      <c r="T477" s="594">
        <v>3.7973529807203827</v>
      </c>
      <c r="U477" s="250">
        <v>3.7973529807203827</v>
      </c>
      <c r="V477" s="250">
        <v>3</v>
      </c>
      <c r="W477" s="8">
        <v>61.609314582274962</v>
      </c>
      <c r="X477" s="8">
        <v>1.5402328645568741</v>
      </c>
      <c r="Y477" s="8">
        <v>7.8307456505962838</v>
      </c>
      <c r="Z477" s="8">
        <v>14.333333333333334</v>
      </c>
      <c r="AA477" s="8">
        <v>47.622549678673046</v>
      </c>
      <c r="AB477" s="8">
        <v>1.3606442765335156</v>
      </c>
      <c r="AC477" s="8">
        <v>7.2572369305587507</v>
      </c>
      <c r="AD477" s="8">
        <v>12.666666666666666</v>
      </c>
      <c r="AE477" s="637"/>
      <c r="AF477" s="637" t="s">
        <v>111</v>
      </c>
      <c r="AG477" s="637" t="s">
        <v>3751</v>
      </c>
      <c r="AH477" s="3"/>
      <c r="AI477" s="1"/>
      <c r="AJ477" s="1"/>
      <c r="AK477" s="1"/>
    </row>
    <row r="478" spans="1:37" ht="16.5" x14ac:dyDescent="0.45">
      <c r="A478" s="9">
        <v>566</v>
      </c>
      <c r="B478" s="9" t="s">
        <v>2422</v>
      </c>
      <c r="C478" s="243" t="s">
        <v>1838</v>
      </c>
      <c r="D478" s="9">
        <v>0</v>
      </c>
      <c r="E478" s="9">
        <v>15</v>
      </c>
      <c r="F478" s="9">
        <v>14</v>
      </c>
      <c r="G478" s="243" t="s">
        <v>1491</v>
      </c>
      <c r="H478" s="74" t="s">
        <v>91</v>
      </c>
      <c r="I478" s="64" t="s">
        <v>261</v>
      </c>
      <c r="J478" s="608">
        <v>31</v>
      </c>
      <c r="K478" s="9">
        <v>1495</v>
      </c>
      <c r="L478" s="9">
        <v>118</v>
      </c>
      <c r="M478" s="7">
        <v>157.1449001007152</v>
      </c>
      <c r="N478" s="7">
        <v>76.728026340255312</v>
      </c>
      <c r="O478" s="7">
        <v>118.04311744654663</v>
      </c>
      <c r="P478" s="391">
        <v>1265.309180657965</v>
      </c>
      <c r="Q478" s="391">
        <v>1106.9190826274387</v>
      </c>
      <c r="R478" s="7">
        <v>8.4087224319068792</v>
      </c>
      <c r="S478" s="7">
        <v>71.803191013919644</v>
      </c>
      <c r="T478" s="594">
        <v>7.1286511039278935</v>
      </c>
      <c r="U478" s="250">
        <v>3.5643255519639467</v>
      </c>
      <c r="V478" s="250">
        <v>3.5</v>
      </c>
      <c r="W478" s="8">
        <v>72.500929545825414</v>
      </c>
      <c r="X478" s="8">
        <v>1.6111317676850092</v>
      </c>
      <c r="Y478" s="8">
        <v>8.5391320257477634</v>
      </c>
      <c r="Z478" s="8">
        <v>13.857142857142858</v>
      </c>
      <c r="AA478" s="8">
        <v>52.072092532732441</v>
      </c>
      <c r="AB478" s="8">
        <v>1.487774072363784</v>
      </c>
      <c r="AC478" s="8">
        <v>7.9741225502156281</v>
      </c>
      <c r="AD478" s="8">
        <v>11</v>
      </c>
      <c r="AE478" s="637"/>
      <c r="AF478" s="637" t="s">
        <v>72</v>
      </c>
      <c r="AG478" s="637" t="s">
        <v>3915</v>
      </c>
      <c r="AH478" s="3"/>
      <c r="AI478" s="1"/>
      <c r="AJ478" s="1"/>
      <c r="AK478" s="1"/>
    </row>
    <row r="479" spans="1:37" ht="16.5" x14ac:dyDescent="0.45">
      <c r="A479" s="9">
        <v>567</v>
      </c>
      <c r="B479" s="9" t="s">
        <v>2423</v>
      </c>
      <c r="C479" s="243" t="s">
        <v>1838</v>
      </c>
      <c r="D479" s="9">
        <v>1</v>
      </c>
      <c r="E479" s="9">
        <v>15</v>
      </c>
      <c r="F479" s="9">
        <v>15</v>
      </c>
      <c r="G479" s="243" t="s">
        <v>1491</v>
      </c>
      <c r="H479" s="74" t="s">
        <v>91</v>
      </c>
      <c r="I479" s="76" t="s">
        <v>261</v>
      </c>
      <c r="J479" s="608">
        <v>16.5</v>
      </c>
      <c r="K479" s="9">
        <v>1498</v>
      </c>
      <c r="L479" s="9">
        <v>106</v>
      </c>
      <c r="M479" s="7">
        <v>158.99228420976041</v>
      </c>
      <c r="N479" s="7">
        <v>83.565910472024242</v>
      </c>
      <c r="O479" s="7">
        <v>106.35661332803086</v>
      </c>
      <c r="P479" s="391">
        <v>1259.2533994428661</v>
      </c>
      <c r="Q479" s="391">
        <v>1095.4317864109671</v>
      </c>
      <c r="R479" s="7">
        <v>8.174847902123318</v>
      </c>
      <c r="S479" s="7">
        <v>70.57522197503738</v>
      </c>
      <c r="T479" s="594">
        <v>7.2006990841806564</v>
      </c>
      <c r="U479" s="250">
        <v>3.6003495420903282</v>
      </c>
      <c r="V479" s="250">
        <v>3.5</v>
      </c>
      <c r="W479" s="8">
        <v>73.341489315440995</v>
      </c>
      <c r="X479" s="8">
        <v>1.6298108736764665</v>
      </c>
      <c r="Y479" s="8">
        <v>8.6332152989300663</v>
      </c>
      <c r="Z479" s="8">
        <v>13.857142857142858</v>
      </c>
      <c r="AA479" s="8">
        <v>52.672492368172136</v>
      </c>
      <c r="AB479" s="8">
        <v>1.5049283533763467</v>
      </c>
      <c r="AC479" s="8">
        <v>8.0614534353704936</v>
      </c>
      <c r="AD479" s="8">
        <v>11</v>
      </c>
      <c r="AE479" s="637"/>
      <c r="AF479" s="637" t="s">
        <v>72</v>
      </c>
      <c r="AG479" s="637" t="s">
        <v>3915</v>
      </c>
      <c r="AH479" s="3"/>
      <c r="AI479" s="1"/>
      <c r="AJ479" s="1"/>
      <c r="AK479" s="1"/>
    </row>
    <row r="480" spans="1:37" ht="16.5" x14ac:dyDescent="0.45">
      <c r="A480" s="9">
        <v>568</v>
      </c>
      <c r="B480" s="9" t="s">
        <v>2424</v>
      </c>
      <c r="C480" s="61" t="s">
        <v>1801</v>
      </c>
      <c r="D480" s="9">
        <v>15</v>
      </c>
      <c r="E480" s="9">
        <v>15</v>
      </c>
      <c r="F480" s="9">
        <v>15</v>
      </c>
      <c r="G480" s="62" t="s">
        <v>173</v>
      </c>
      <c r="H480" s="61" t="s">
        <v>250</v>
      </c>
      <c r="I480" s="70" t="s">
        <v>263</v>
      </c>
      <c r="J480" s="608">
        <v>40</v>
      </c>
      <c r="K480" s="9">
        <v>1000</v>
      </c>
      <c r="L480" s="9">
        <v>120</v>
      </c>
      <c r="M480" s="7">
        <v>87.723301109719088</v>
      </c>
      <c r="N480" s="7">
        <v>108.27110136965329</v>
      </c>
      <c r="O480" s="7">
        <v>120.12560151961533</v>
      </c>
      <c r="P480" s="391">
        <v>1091.8812228318955</v>
      </c>
      <c r="Q480" s="391">
        <v>1171.0204798340567</v>
      </c>
      <c r="R480" s="7">
        <v>11.723243661502693</v>
      </c>
      <c r="S480" s="7">
        <v>50.738850895404603</v>
      </c>
      <c r="T480" s="594">
        <v>3.8510072860658706</v>
      </c>
      <c r="U480" s="250">
        <v>1.2836690953552903</v>
      </c>
      <c r="V480" s="250">
        <v>2.6666666666666998</v>
      </c>
      <c r="W480" s="8">
        <v>89.951427325255153</v>
      </c>
      <c r="X480" s="8">
        <v>1.1993523643367354</v>
      </c>
      <c r="Y480" s="8">
        <v>4.3280556440213802</v>
      </c>
      <c r="Z480" s="8">
        <v>29.125</v>
      </c>
      <c r="AA480" s="8">
        <v>32.361080146724575</v>
      </c>
      <c r="AB480" s="8">
        <v>0.80902700366811442</v>
      </c>
      <c r="AC480" s="8">
        <v>3.2260072860658706</v>
      </c>
      <c r="AD480" s="8">
        <v>16</v>
      </c>
      <c r="AE480" s="637"/>
      <c r="AF480" s="637" t="s">
        <v>68</v>
      </c>
      <c r="AG480" s="637" t="s">
        <v>5802</v>
      </c>
      <c r="AH480" s="3"/>
      <c r="AI480" s="1"/>
      <c r="AJ480" s="1"/>
      <c r="AK480" s="1"/>
    </row>
    <row r="481" spans="1:37" ht="16.5" x14ac:dyDescent="0.45">
      <c r="A481" s="9">
        <v>569</v>
      </c>
      <c r="B481" s="9" t="s">
        <v>2425</v>
      </c>
      <c r="C481" s="61" t="s">
        <v>1801</v>
      </c>
      <c r="D481" s="9">
        <v>0</v>
      </c>
      <c r="E481" s="9">
        <v>13</v>
      </c>
      <c r="F481" s="9">
        <v>13</v>
      </c>
      <c r="G481" s="245" t="s">
        <v>10</v>
      </c>
      <c r="H481" s="61" t="s">
        <v>250</v>
      </c>
      <c r="I481" s="62" t="s">
        <v>1466</v>
      </c>
      <c r="J481" s="608">
        <v>24.5</v>
      </c>
      <c r="K481" s="9">
        <v>1500</v>
      </c>
      <c r="L481" s="9">
        <v>134</v>
      </c>
      <c r="M481" s="7">
        <v>119.68068815053458</v>
      </c>
      <c r="N481" s="7">
        <v>117.03581106433492</v>
      </c>
      <c r="O481" s="7">
        <v>134.22751212463271</v>
      </c>
      <c r="P481" s="391">
        <v>1523.3145549680246</v>
      </c>
      <c r="Q481" s="391">
        <v>1542.1899867366606</v>
      </c>
      <c r="R481" s="7">
        <v>14.039656139294213</v>
      </c>
      <c r="S481" s="7">
        <v>105.35598357198937</v>
      </c>
      <c r="T481" s="594">
        <v>5.6675468378708489</v>
      </c>
      <c r="U481" s="250">
        <v>1.889182279290283</v>
      </c>
      <c r="V481" s="250">
        <v>3.6666666666666998</v>
      </c>
      <c r="W481" s="8">
        <v>122.35621778464207</v>
      </c>
      <c r="X481" s="8">
        <v>1.631416237128561</v>
      </c>
      <c r="Y481" s="8">
        <v>7.5041712223363417</v>
      </c>
      <c r="Z481" s="8">
        <v>21.454545454545453</v>
      </c>
      <c r="AA481" s="8">
        <v>47.675468378708487</v>
      </c>
      <c r="AB481" s="8">
        <v>1.3621562393916711</v>
      </c>
      <c r="AC481" s="8">
        <v>6.2309852714764924</v>
      </c>
      <c r="AD481" s="8">
        <v>10.545454545454545</v>
      </c>
      <c r="AE481" s="637"/>
      <c r="AF481" s="637" t="s">
        <v>29</v>
      </c>
      <c r="AG481" s="637" t="s">
        <v>3753</v>
      </c>
      <c r="AH481" s="3"/>
      <c r="AI481" s="1"/>
      <c r="AJ481" s="1"/>
      <c r="AK481" s="1"/>
    </row>
    <row r="482" spans="1:37" ht="16.5" x14ac:dyDescent="0.45">
      <c r="A482" s="9">
        <v>573</v>
      </c>
      <c r="B482" s="9" t="s">
        <v>2828</v>
      </c>
      <c r="C482" s="62" t="s">
        <v>1790</v>
      </c>
      <c r="D482" s="9">
        <v>2</v>
      </c>
      <c r="E482" s="9">
        <v>15</v>
      </c>
      <c r="F482" s="9">
        <v>14</v>
      </c>
      <c r="G482" s="63" t="s">
        <v>161</v>
      </c>
      <c r="H482" s="62" t="s">
        <v>112</v>
      </c>
      <c r="I482" s="246" t="s">
        <v>182</v>
      </c>
      <c r="J482" s="608">
        <v>25</v>
      </c>
      <c r="K482" s="9">
        <v>1500</v>
      </c>
      <c r="L482" s="9">
        <v>130</v>
      </c>
      <c r="M482" s="7">
        <v>133.58680039165546</v>
      </c>
      <c r="N482" s="7">
        <v>96.850430283950217</v>
      </c>
      <c r="O482" s="7">
        <v>130.24713038186408</v>
      </c>
      <c r="P482" s="391">
        <v>1416.0834400604429</v>
      </c>
      <c r="Q482" s="391">
        <v>1352.0762795979679</v>
      </c>
      <c r="R482" s="7">
        <v>11.478826637879981</v>
      </c>
      <c r="S482" s="7">
        <v>99.633486336116675</v>
      </c>
      <c r="T482" s="594">
        <v>14.893027240732168</v>
      </c>
      <c r="U482" s="250">
        <v>4.9643424135773895</v>
      </c>
      <c r="V482" s="250">
        <v>2</v>
      </c>
      <c r="W482" s="8">
        <v>157.29655645823689</v>
      </c>
      <c r="X482" s="8">
        <v>1.9662069557279611</v>
      </c>
      <c r="Y482" s="8">
        <v>8.6797622683251827</v>
      </c>
      <c r="Z482" s="8">
        <v>41</v>
      </c>
      <c r="AA482" s="8">
        <v>79.148278229118446</v>
      </c>
      <c r="AB482" s="8">
        <v>1.4390596041657899</v>
      </c>
      <c r="AC482" s="8">
        <v>7.5672875299121634</v>
      </c>
      <c r="AD482" s="8">
        <v>28.5</v>
      </c>
      <c r="AE482" s="637"/>
      <c r="AF482" s="637" t="s">
        <v>61</v>
      </c>
      <c r="AG482" s="637" t="s">
        <v>3845</v>
      </c>
      <c r="AH482" s="3"/>
      <c r="AI482" s="1"/>
      <c r="AJ482" s="1"/>
      <c r="AK482" s="1"/>
    </row>
    <row r="483" spans="1:37" ht="16.5" x14ac:dyDescent="0.45">
      <c r="A483" s="9">
        <v>575</v>
      </c>
      <c r="B483" s="9" t="s">
        <v>3445</v>
      </c>
      <c r="C483" s="224" t="s">
        <v>1800</v>
      </c>
      <c r="D483" s="9">
        <v>5</v>
      </c>
      <c r="E483" s="9">
        <v>15</v>
      </c>
      <c r="F483" s="9">
        <v>15</v>
      </c>
      <c r="G483" s="224" t="s">
        <v>101</v>
      </c>
      <c r="H483" s="224" t="s">
        <v>294</v>
      </c>
      <c r="I483" s="224" t="s">
        <v>82</v>
      </c>
      <c r="J483" s="608">
        <v>40</v>
      </c>
      <c r="K483" s="9">
        <v>1498</v>
      </c>
      <c r="L483" s="9">
        <v>134</v>
      </c>
      <c r="M483" s="7">
        <v>112.22260141964064</v>
      </c>
      <c r="N483" s="7">
        <v>132.77040167957483</v>
      </c>
      <c r="O483" s="7">
        <v>134.35100169956979</v>
      </c>
      <c r="P483" s="391">
        <v>1588.357799224151</v>
      </c>
      <c r="Q483" s="391">
        <v>1663.818217241452</v>
      </c>
      <c r="R483" s="7">
        <v>15.705948706537274</v>
      </c>
      <c r="S483" s="7">
        <v>129.79546152223375</v>
      </c>
      <c r="T483" s="594">
        <v>15.005380657171152</v>
      </c>
      <c r="U483" s="250">
        <v>3.751345164292788</v>
      </c>
      <c r="V483" s="250">
        <v>3</v>
      </c>
      <c r="W483" s="8">
        <v>106.04035492878364</v>
      </c>
      <c r="X483" s="8">
        <v>1.6313900758274407</v>
      </c>
      <c r="Y483" s="8">
        <v>8.2640955950791497</v>
      </c>
      <c r="Z483" s="8">
        <v>22.666666666666668</v>
      </c>
      <c r="AA483" s="8">
        <v>79.780266196587732</v>
      </c>
      <c r="AB483" s="8">
        <v>1.4505502944834132</v>
      </c>
      <c r="AC483" s="8">
        <v>7.68387556251494</v>
      </c>
      <c r="AD483" s="8">
        <v>19.333333333333332</v>
      </c>
      <c r="AE483" s="637"/>
      <c r="AF483" s="637" t="s">
        <v>18</v>
      </c>
      <c r="AG483" s="637" t="s">
        <v>3916</v>
      </c>
      <c r="AH483" s="3"/>
      <c r="AI483" s="1"/>
      <c r="AJ483" s="1"/>
      <c r="AK483" s="1"/>
    </row>
    <row r="484" spans="1:37" ht="16.5" x14ac:dyDescent="0.45">
      <c r="A484" s="9">
        <v>576</v>
      </c>
      <c r="B484" s="9" t="s">
        <v>3446</v>
      </c>
      <c r="C484" s="224" t="s">
        <v>1800</v>
      </c>
      <c r="D484" s="9">
        <v>0</v>
      </c>
      <c r="E484" s="9">
        <v>15</v>
      </c>
      <c r="F484" s="9">
        <v>15</v>
      </c>
      <c r="G484" s="224" t="s">
        <v>101</v>
      </c>
      <c r="H484" s="224" t="s">
        <v>294</v>
      </c>
      <c r="I484" s="54" t="s">
        <v>40</v>
      </c>
      <c r="J484" s="608">
        <v>23.5</v>
      </c>
      <c r="K484" s="9">
        <v>1497</v>
      </c>
      <c r="L484" s="9">
        <v>121</v>
      </c>
      <c r="M484" s="7">
        <v>113.97425079567176</v>
      </c>
      <c r="N484" s="7">
        <v>142.46781349458971</v>
      </c>
      <c r="O484" s="7">
        <v>121.09764147040126</v>
      </c>
      <c r="P484" s="391">
        <v>1569.5414638312727</v>
      </c>
      <c r="Q484" s="391">
        <v>1630.0639902423186</v>
      </c>
      <c r="R484" s="7">
        <v>15.088919993391997</v>
      </c>
      <c r="S484" s="7">
        <v>126.57595202985209</v>
      </c>
      <c r="T484" s="594">
        <v>15.223986499299837</v>
      </c>
      <c r="U484" s="250">
        <v>3.8059966248249593</v>
      </c>
      <c r="V484" s="250">
        <v>3</v>
      </c>
      <c r="W484" s="8">
        <v>107.67989874474877</v>
      </c>
      <c r="X484" s="8">
        <v>1.6566138268422888</v>
      </c>
      <c r="Y484" s="8">
        <v>8.388668777174539</v>
      </c>
      <c r="Z484" s="8">
        <v>22.666666666666668</v>
      </c>
      <c r="AA484" s="8">
        <v>60.266610413749319</v>
      </c>
      <c r="AB484" s="8">
        <v>1.3392580091944293</v>
      </c>
      <c r="AC484" s="8">
        <v>7.3347849866327319</v>
      </c>
      <c r="AD484" s="8">
        <v>16</v>
      </c>
      <c r="AE484" s="637"/>
      <c r="AF484" s="637" t="s">
        <v>18</v>
      </c>
      <c r="AG484" s="637" t="s">
        <v>3887</v>
      </c>
      <c r="AH484" s="3"/>
      <c r="AI484" s="1"/>
      <c r="AJ484" s="1"/>
      <c r="AK484" s="1"/>
    </row>
    <row r="485" spans="1:37" ht="16.5" x14ac:dyDescent="0.45">
      <c r="A485" s="9">
        <v>577</v>
      </c>
      <c r="B485" s="9" t="s">
        <v>3447</v>
      </c>
      <c r="C485" s="224" t="s">
        <v>1800</v>
      </c>
      <c r="D485" s="9">
        <v>15</v>
      </c>
      <c r="E485" s="9">
        <v>15</v>
      </c>
      <c r="F485" s="9">
        <v>15</v>
      </c>
      <c r="G485" s="224" t="s">
        <v>1522</v>
      </c>
      <c r="H485" s="224" t="s">
        <v>58</v>
      </c>
      <c r="I485" s="246" t="s">
        <v>222</v>
      </c>
      <c r="J485" s="608">
        <v>40</v>
      </c>
      <c r="K485" s="9">
        <v>1367</v>
      </c>
      <c r="L485" s="9">
        <v>113</v>
      </c>
      <c r="M485" s="7">
        <v>146.20550184953183</v>
      </c>
      <c r="N485" s="7">
        <v>77.449400979751985</v>
      </c>
      <c r="O485" s="7">
        <v>113.01290142963811</v>
      </c>
      <c r="P485" s="391">
        <v>1178.7088271648981</v>
      </c>
      <c r="Q485" s="391">
        <v>1046.4111455135021</v>
      </c>
      <c r="R485" s="7">
        <v>8.1226852070767848</v>
      </c>
      <c r="S485" s="7">
        <v>65.520465127161444</v>
      </c>
      <c r="T485" s="594">
        <v>11.263626229837135</v>
      </c>
      <c r="U485" s="250">
        <v>3.754542076612378</v>
      </c>
      <c r="V485" s="250">
        <v>2.6666666666666998</v>
      </c>
      <c r="W485" s="8">
        <v>80.828204009844384</v>
      </c>
      <c r="X485" s="8">
        <v>1.7961823113298752</v>
      </c>
      <c r="Y485" s="8">
        <v>8.0663553316183645</v>
      </c>
      <c r="Z485" s="8">
        <v>17.875</v>
      </c>
      <c r="AA485" s="8">
        <v>96.03357620219569</v>
      </c>
      <c r="AB485" s="8">
        <v>1.6005596033699281</v>
      </c>
      <c r="AC485" s="8">
        <v>7.6813094862116689</v>
      </c>
      <c r="AD485" s="8">
        <v>23.5</v>
      </c>
      <c r="AE485" s="637"/>
      <c r="AF485" s="637" t="s">
        <v>18</v>
      </c>
      <c r="AG485" s="637" t="s">
        <v>3832</v>
      </c>
      <c r="AH485" s="3"/>
      <c r="AI485" s="1"/>
      <c r="AJ485" s="1"/>
      <c r="AK485" s="1"/>
    </row>
    <row r="486" spans="1:37" ht="16.5" x14ac:dyDescent="0.45">
      <c r="A486" s="9">
        <v>578</v>
      </c>
      <c r="B486" s="9" t="s">
        <v>3448</v>
      </c>
      <c r="C486" s="224" t="s">
        <v>1800</v>
      </c>
      <c r="D486" s="9">
        <v>0</v>
      </c>
      <c r="E486" s="9">
        <v>14</v>
      </c>
      <c r="F486" s="9">
        <v>14</v>
      </c>
      <c r="G486" s="224" t="s">
        <v>1522</v>
      </c>
      <c r="H486" s="224" t="s">
        <v>58</v>
      </c>
      <c r="I486" s="246" t="s">
        <v>222</v>
      </c>
      <c r="J486" s="608">
        <v>28</v>
      </c>
      <c r="K486" s="9">
        <v>1495</v>
      </c>
      <c r="L486" s="9">
        <v>125</v>
      </c>
      <c r="M486" s="7">
        <v>147.03191274378824</v>
      </c>
      <c r="N486" s="7">
        <v>82.70545091838089</v>
      </c>
      <c r="O486" s="7">
        <v>125.11850267139673</v>
      </c>
      <c r="P486" s="391">
        <v>1322.8527957246965</v>
      </c>
      <c r="Q486" s="391">
        <v>1199.0828199227958</v>
      </c>
      <c r="R486" s="7">
        <v>9.5484707831003135</v>
      </c>
      <c r="S486" s="7">
        <v>77.436709664730159</v>
      </c>
      <c r="T486" s="594">
        <v>11.321640274613936</v>
      </c>
      <c r="U486" s="250">
        <v>3.7738800915379787</v>
      </c>
      <c r="V486" s="250">
        <v>2.6666666666666998</v>
      </c>
      <c r="W486" s="8">
        <v>81.279424358108386</v>
      </c>
      <c r="X486" s="8">
        <v>1.8062094301801863</v>
      </c>
      <c r="Y486" s="8">
        <v>8.1098545959614974</v>
      </c>
      <c r="Z486" s="8">
        <v>17.875</v>
      </c>
      <c r="AA486" s="8">
        <v>96.570743283462363</v>
      </c>
      <c r="AB486" s="8">
        <v>1.609512388057706</v>
      </c>
      <c r="AC486" s="8">
        <v>7.7226827805560383</v>
      </c>
      <c r="AD486" s="8">
        <v>23.5</v>
      </c>
      <c r="AE486" s="637"/>
      <c r="AF486" s="637" t="s">
        <v>18</v>
      </c>
      <c r="AG486" s="637" t="s">
        <v>3832</v>
      </c>
      <c r="AH486" s="3"/>
      <c r="AI486" s="1"/>
      <c r="AJ486" s="1"/>
      <c r="AK486" s="1"/>
    </row>
    <row r="487" spans="1:37" ht="16.5" x14ac:dyDescent="0.45">
      <c r="A487" s="9">
        <v>579</v>
      </c>
      <c r="B487" s="9" t="s">
        <v>3449</v>
      </c>
      <c r="C487" s="224" t="s">
        <v>1800</v>
      </c>
      <c r="D487" s="9">
        <v>0</v>
      </c>
      <c r="E487" s="9">
        <v>10</v>
      </c>
      <c r="F487" s="9">
        <v>14</v>
      </c>
      <c r="G487" s="224" t="s">
        <v>1522</v>
      </c>
      <c r="H487" s="224" t="s">
        <v>294</v>
      </c>
      <c r="I487" s="75" t="s">
        <v>73</v>
      </c>
      <c r="J487" s="608">
        <v>19.5</v>
      </c>
      <c r="K487" s="9">
        <v>1497</v>
      </c>
      <c r="L487" s="9">
        <v>151</v>
      </c>
      <c r="M487" s="7">
        <v>126.23601272237464</v>
      </c>
      <c r="N487" s="7">
        <v>93.20228976698688</v>
      </c>
      <c r="O487" s="7">
        <v>151.01130493891546</v>
      </c>
      <c r="P487" s="391">
        <v>1466.9417669840791</v>
      </c>
      <c r="Q487" s="391">
        <v>1442.853181645562</v>
      </c>
      <c r="R487" s="7">
        <v>12.873688508112032</v>
      </c>
      <c r="S487" s="7">
        <v>101.10412716768568</v>
      </c>
      <c r="T487" s="594">
        <v>9.8617680931106992</v>
      </c>
      <c r="U487" s="250">
        <v>3.2872560310368999</v>
      </c>
      <c r="V487" s="250">
        <v>2.6666666666666998</v>
      </c>
      <c r="W487" s="8">
        <v>119.15690790814267</v>
      </c>
      <c r="X487" s="8">
        <v>1.8331831985868103</v>
      </c>
      <c r="Y487" s="8">
        <v>7.853547730627275</v>
      </c>
      <c r="Z487" s="8">
        <v>25.375</v>
      </c>
      <c r="AA487" s="8">
        <v>83.053408269543525</v>
      </c>
      <c r="AB487" s="8">
        <v>1.510061968537155</v>
      </c>
      <c r="AC487" s="8">
        <v>6.9758642270372055</v>
      </c>
      <c r="AD487" s="8">
        <v>21.625</v>
      </c>
      <c r="AE487" s="637"/>
      <c r="AF487" s="637" t="s">
        <v>18</v>
      </c>
      <c r="AG487" s="637" t="s">
        <v>3801</v>
      </c>
      <c r="AH487" s="3"/>
      <c r="AI487" s="1"/>
      <c r="AJ487" s="1"/>
      <c r="AK487" s="1"/>
    </row>
    <row r="488" spans="1:37" ht="16.5" x14ac:dyDescent="0.45">
      <c r="A488" s="9">
        <v>581</v>
      </c>
      <c r="B488" s="9" t="s">
        <v>5347</v>
      </c>
      <c r="C488" s="243" t="s">
        <v>1836</v>
      </c>
      <c r="D488" s="9">
        <v>0</v>
      </c>
      <c r="E488" s="9">
        <v>12</v>
      </c>
      <c r="F488" s="9">
        <v>15</v>
      </c>
      <c r="G488" s="244" t="s">
        <v>121</v>
      </c>
      <c r="H488" s="243" t="s">
        <v>1516</v>
      </c>
      <c r="I488" s="72" t="s">
        <v>189</v>
      </c>
      <c r="J488" s="608">
        <v>27.5</v>
      </c>
      <c r="K488" s="9">
        <v>1500</v>
      </c>
      <c r="L488" s="9">
        <v>137</v>
      </c>
      <c r="M488" s="7">
        <v>127.49880854647775</v>
      </c>
      <c r="N488" s="7">
        <v>100.87817819061976</v>
      </c>
      <c r="O488" s="7">
        <v>137.30640920389911</v>
      </c>
      <c r="P488" s="391">
        <v>1461.042259548916</v>
      </c>
      <c r="Q488" s="391">
        <v>1430.1871865475209</v>
      </c>
      <c r="R488" s="7">
        <v>12.553896231124936</v>
      </c>
      <c r="S488" s="7">
        <v>108.94337998827523</v>
      </c>
      <c r="T488" s="594">
        <v>3.9834721199875793</v>
      </c>
      <c r="U488" s="250">
        <v>3.9834721199875793</v>
      </c>
      <c r="V488" s="250">
        <v>3</v>
      </c>
      <c r="W488" s="8">
        <v>110.39397773287791</v>
      </c>
      <c r="X488" s="8">
        <v>1.6983688881981218</v>
      </c>
      <c r="Y488" s="8">
        <v>8.6780532499680358</v>
      </c>
      <c r="Z488" s="8">
        <v>22.666666666666668</v>
      </c>
      <c r="AA488" s="8">
        <v>75.586802999689482</v>
      </c>
      <c r="AB488" s="8">
        <v>1.3743055090852634</v>
      </c>
      <c r="AC488" s="8">
        <v>7.6870926827307811</v>
      </c>
      <c r="AD488" s="8">
        <v>19.333333333333332</v>
      </c>
      <c r="AE488" s="637"/>
      <c r="AF488" s="637" t="s">
        <v>111</v>
      </c>
      <c r="AG488" s="637" t="s">
        <v>5800</v>
      </c>
      <c r="AH488" s="3"/>
      <c r="AI488" s="1"/>
      <c r="AJ488" s="1"/>
      <c r="AK488" s="1"/>
    </row>
    <row r="489" spans="1:37" ht="16.5" x14ac:dyDescent="0.45">
      <c r="A489" s="9">
        <v>588</v>
      </c>
      <c r="B489" s="9" t="s">
        <v>2426</v>
      </c>
      <c r="C489" s="245" t="s">
        <v>1788</v>
      </c>
      <c r="D489" s="9">
        <v>15</v>
      </c>
      <c r="E489" s="9">
        <v>15</v>
      </c>
      <c r="F489" s="9">
        <v>15</v>
      </c>
      <c r="G489" s="245" t="s">
        <v>27</v>
      </c>
      <c r="H489" s="78" t="s">
        <v>1473</v>
      </c>
      <c r="I489" s="245" t="s">
        <v>1520</v>
      </c>
      <c r="J489" s="608">
        <v>40</v>
      </c>
      <c r="K489" s="9">
        <v>1182</v>
      </c>
      <c r="L489" s="9">
        <v>120</v>
      </c>
      <c r="M489" s="7">
        <v>120.12560151961533</v>
      </c>
      <c r="N489" s="7">
        <v>80.610601019741864</v>
      </c>
      <c r="O489" s="7">
        <v>120.12560151961533</v>
      </c>
      <c r="P489" s="391">
        <v>1106.0519861706061</v>
      </c>
      <c r="Q489" s="391">
        <v>1048.7607315209129</v>
      </c>
      <c r="R489" s="7">
        <v>8.951672427829811</v>
      </c>
      <c r="S489" s="7">
        <v>70.003799925154695</v>
      </c>
      <c r="T489" s="594">
        <v>2.8739593837059991</v>
      </c>
      <c r="U489" s="250">
        <v>2.8739593837059991</v>
      </c>
      <c r="V489" s="250">
        <v>4</v>
      </c>
      <c r="W489" s="8">
        <v>63.465312790199974</v>
      </c>
      <c r="X489" s="8">
        <v>1.4103402842266661</v>
      </c>
      <c r="Y489" s="8">
        <v>7.8201923148483647</v>
      </c>
      <c r="Z489" s="8">
        <v>12.25</v>
      </c>
      <c r="AA489" s="8">
        <v>71.273476888974969</v>
      </c>
      <c r="AB489" s="8">
        <v>1.295881397981363</v>
      </c>
      <c r="AC489" s="8">
        <v>7.5112148077920313</v>
      </c>
      <c r="AD489" s="8">
        <v>14.75</v>
      </c>
      <c r="AE489" s="637"/>
      <c r="AF489" s="637" t="s">
        <v>29</v>
      </c>
      <c r="AG489" s="637" t="s">
        <v>5803</v>
      </c>
      <c r="AH489" s="3"/>
      <c r="AI489" s="1"/>
      <c r="AJ489" s="1"/>
      <c r="AK489" s="1"/>
    </row>
    <row r="490" spans="1:37" ht="16.5" x14ac:dyDescent="0.45">
      <c r="A490" s="9">
        <v>589</v>
      </c>
      <c r="B490" s="9" t="s">
        <v>2427</v>
      </c>
      <c r="C490" s="245" t="s">
        <v>1850</v>
      </c>
      <c r="D490" s="9">
        <v>0</v>
      </c>
      <c r="E490" s="9">
        <v>13</v>
      </c>
      <c r="F490" s="9">
        <v>15</v>
      </c>
      <c r="G490" s="56" t="s">
        <v>45</v>
      </c>
      <c r="H490" s="245" t="s">
        <v>97</v>
      </c>
      <c r="I490" s="69" t="s">
        <v>1473</v>
      </c>
      <c r="J490" s="608">
        <v>19.5</v>
      </c>
      <c r="K490" s="9">
        <v>1500</v>
      </c>
      <c r="L490" s="9">
        <v>110</v>
      </c>
      <c r="M490" s="7">
        <v>131.54500391163339</v>
      </c>
      <c r="N490" s="7">
        <v>117.9775819835277</v>
      </c>
      <c r="O490" s="7">
        <v>110.30903915459839</v>
      </c>
      <c r="P490" s="391">
        <v>1431.0560162283389</v>
      </c>
      <c r="Q490" s="391">
        <v>1377.7112897711079</v>
      </c>
      <c r="R490" s="7">
        <v>11.608044944124163</v>
      </c>
      <c r="S490" s="7">
        <v>114.73653870779081</v>
      </c>
      <c r="T490" s="594">
        <v>7.8403402034049368</v>
      </c>
      <c r="U490" s="250">
        <v>3.9201701017024684</v>
      </c>
      <c r="V490" s="250">
        <v>3.5</v>
      </c>
      <c r="W490" s="8">
        <v>103.60510305107404</v>
      </c>
      <c r="X490" s="8">
        <v>1.8837291463831642</v>
      </c>
      <c r="Y490" s="8">
        <v>9.8842259191862372</v>
      </c>
      <c r="Z490" s="8">
        <v>16.714285714285715</v>
      </c>
      <c r="AA490" s="8">
        <v>69.403402034049364</v>
      </c>
      <c r="AB490" s="8">
        <v>1.5422978229788749</v>
      </c>
      <c r="AC490" s="8">
        <v>8.6457641586759557</v>
      </c>
      <c r="AD490" s="8">
        <v>13.857142857142858</v>
      </c>
      <c r="AE490" s="637"/>
      <c r="AF490" s="637" t="s">
        <v>47</v>
      </c>
      <c r="AG490" s="637" t="s">
        <v>3894</v>
      </c>
      <c r="AH490" s="3"/>
      <c r="AI490" s="1"/>
      <c r="AJ490" s="1"/>
      <c r="AK490" s="1"/>
    </row>
    <row r="491" spans="1:37" ht="16.5" x14ac:dyDescent="0.45">
      <c r="A491" s="9">
        <v>591</v>
      </c>
      <c r="B491" s="9" t="s">
        <v>31</v>
      </c>
      <c r="C491" s="61" t="s">
        <v>1807</v>
      </c>
      <c r="D491" s="9">
        <v>0</v>
      </c>
      <c r="E491" s="9">
        <v>14</v>
      </c>
      <c r="F491" s="9">
        <v>15</v>
      </c>
      <c r="G491" s="74" t="s">
        <v>14</v>
      </c>
      <c r="H491" s="77" t="s">
        <v>23</v>
      </c>
      <c r="I491" s="61" t="s">
        <v>124</v>
      </c>
      <c r="J491" s="608">
        <v>27</v>
      </c>
      <c r="K491" s="9">
        <v>1500</v>
      </c>
      <c r="L491" s="9">
        <v>183</v>
      </c>
      <c r="M491" s="7">
        <v>107.5922710810614</v>
      </c>
      <c r="N491" s="7">
        <v>106.2039837122735</v>
      </c>
      <c r="O491" s="7">
        <v>183.25393268000133</v>
      </c>
      <c r="P491" s="391">
        <v>1636.7541741169105</v>
      </c>
      <c r="Q491" s="391">
        <v>1754.1540022182253</v>
      </c>
      <c r="R491" s="7">
        <v>17.569389828197572</v>
      </c>
      <c r="S491" s="7">
        <v>119.17078017670616</v>
      </c>
      <c r="T491" s="594">
        <v>5.1960985721613948</v>
      </c>
      <c r="U491" s="250">
        <v>2.5980492860806974</v>
      </c>
      <c r="V491" s="250">
        <v>3</v>
      </c>
      <c r="W491" s="8">
        <v>76.52977429890511</v>
      </c>
      <c r="X491" s="8">
        <v>1.5305954859781021</v>
      </c>
      <c r="Y491" s="8">
        <v>6.7828639094481167</v>
      </c>
      <c r="Z491" s="8">
        <v>17.666666666666668</v>
      </c>
      <c r="AA491" s="8">
        <v>68.137577154582317</v>
      </c>
      <c r="AB491" s="8">
        <v>1.3627515430916464</v>
      </c>
      <c r="AC491" s="8">
        <v>6.3078338824109776</v>
      </c>
      <c r="AD491" s="8">
        <v>17.666666666666668</v>
      </c>
      <c r="AE491" s="637"/>
      <c r="AF491" s="637" t="s">
        <v>78</v>
      </c>
      <c r="AG491" s="637" t="s">
        <v>3748</v>
      </c>
      <c r="AH491" s="3"/>
      <c r="AI491" s="1"/>
      <c r="AJ491" s="1"/>
      <c r="AK491" s="1"/>
    </row>
    <row r="492" spans="1:37" ht="16.5" x14ac:dyDescent="0.45">
      <c r="A492" s="9">
        <v>594</v>
      </c>
      <c r="B492" s="9" t="s">
        <v>3198</v>
      </c>
      <c r="C492" s="244" t="s">
        <v>1805</v>
      </c>
      <c r="D492" s="9">
        <v>0</v>
      </c>
      <c r="E492" s="9">
        <v>15</v>
      </c>
      <c r="F492" s="9">
        <v>11</v>
      </c>
      <c r="G492" s="244" t="s">
        <v>206</v>
      </c>
      <c r="H492" s="244" t="s">
        <v>197</v>
      </c>
      <c r="I492" s="247" t="s">
        <v>132</v>
      </c>
      <c r="J492" s="608">
        <v>27</v>
      </c>
      <c r="K492" s="9">
        <v>1500</v>
      </c>
      <c r="L492" s="9">
        <v>242</v>
      </c>
      <c r="M492" s="7">
        <v>95.791828446364335</v>
      </c>
      <c r="N492" s="7">
        <v>101.34497792151589</v>
      </c>
      <c r="O492" s="7">
        <v>242.25614585348663</v>
      </c>
      <c r="P492" s="391">
        <v>1768.4943066054464</v>
      </c>
      <c r="Q492" s="391">
        <v>2016.4757983900442</v>
      </c>
      <c r="R492" s="7">
        <v>22.268667083125866</v>
      </c>
      <c r="S492" s="7">
        <v>146.46875990865897</v>
      </c>
      <c r="T492" s="594">
        <v>9.9661151425797012</v>
      </c>
      <c r="U492" s="250">
        <v>3.3220383808599006</v>
      </c>
      <c r="V492" s="250">
        <v>2.6666666666666998</v>
      </c>
      <c r="W492" s="8">
        <v>98.132914044613443</v>
      </c>
      <c r="X492" s="8">
        <v>1.3084388539281793</v>
      </c>
      <c r="Y492" s="8">
        <v>6.5773474165252583</v>
      </c>
      <c r="Z492" s="8">
        <v>29.125</v>
      </c>
      <c r="AA492" s="8">
        <v>81.94409503717786</v>
      </c>
      <c r="AB492" s="8">
        <v>1.0925879338290381</v>
      </c>
      <c r="AC492" s="8">
        <v>6.0215081373000015</v>
      </c>
      <c r="AD492" s="8">
        <v>29.125</v>
      </c>
      <c r="AE492" s="637"/>
      <c r="AF492" s="637" t="s">
        <v>111</v>
      </c>
      <c r="AG492" s="637" t="s">
        <v>3799</v>
      </c>
      <c r="AH492" s="3"/>
      <c r="AI492" s="1"/>
      <c r="AJ492" s="1"/>
      <c r="AK492" s="1"/>
    </row>
    <row r="493" spans="1:37" ht="16.5" x14ac:dyDescent="0.45">
      <c r="A493" s="9">
        <v>595</v>
      </c>
      <c r="B493" s="9" t="s">
        <v>2428</v>
      </c>
      <c r="C493" s="245" t="s">
        <v>2653</v>
      </c>
      <c r="D493" s="9">
        <v>15</v>
      </c>
      <c r="E493" s="9">
        <v>15</v>
      </c>
      <c r="F493" s="9">
        <v>15</v>
      </c>
      <c r="G493" s="74" t="s">
        <v>265</v>
      </c>
      <c r="H493" s="245" t="s">
        <v>126</v>
      </c>
      <c r="I493" s="246" t="s">
        <v>301</v>
      </c>
      <c r="J493" s="608">
        <v>40</v>
      </c>
      <c r="K493" s="9">
        <v>1023</v>
      </c>
      <c r="L493" s="9">
        <v>120</v>
      </c>
      <c r="M493" s="7">
        <v>98.787501249683658</v>
      </c>
      <c r="N493" s="7">
        <v>89.303901129714035</v>
      </c>
      <c r="O493" s="7">
        <v>120.12560151961533</v>
      </c>
      <c r="P493" s="391">
        <v>1039.4541507865972</v>
      </c>
      <c r="Q493" s="391">
        <v>1052.6539033547344</v>
      </c>
      <c r="R493" s="7">
        <v>9.8379048532293556</v>
      </c>
      <c r="S493" s="7">
        <v>57.716540581727337</v>
      </c>
      <c r="T493" s="594">
        <v>4.2105937906147188</v>
      </c>
      <c r="U493" s="250">
        <v>2.1052968953073594</v>
      </c>
      <c r="V493" s="250">
        <v>3.5</v>
      </c>
      <c r="W493" s="8">
        <v>70.348825877277932</v>
      </c>
      <c r="X493" s="8">
        <v>1.1724804312879655</v>
      </c>
      <c r="Y493" s="8">
        <v>5.8667512486443201</v>
      </c>
      <c r="Z493" s="8">
        <v>18.142857142857142</v>
      </c>
      <c r="AA493" s="8">
        <v>51.085263133589613</v>
      </c>
      <c r="AB493" s="8">
        <v>1.1352280696353247</v>
      </c>
      <c r="AC493" s="8">
        <v>5.6399336341524711</v>
      </c>
      <c r="AD493" s="8">
        <v>13.857142857142858</v>
      </c>
      <c r="AE493" s="637"/>
      <c r="AF493" s="637" t="s">
        <v>78</v>
      </c>
      <c r="AG493" s="637" t="s">
        <v>3863</v>
      </c>
      <c r="AH493" s="3"/>
      <c r="AI493" s="1"/>
      <c r="AJ493" s="1"/>
      <c r="AK493" s="1"/>
    </row>
    <row r="494" spans="1:37" ht="16.5" x14ac:dyDescent="0.45">
      <c r="A494" s="9">
        <v>596</v>
      </c>
      <c r="B494" s="9" t="s">
        <v>2429</v>
      </c>
      <c r="C494" s="245" t="s">
        <v>2653</v>
      </c>
      <c r="D494" s="9">
        <v>0</v>
      </c>
      <c r="E494" s="9">
        <v>15</v>
      </c>
      <c r="F494" s="9">
        <v>15</v>
      </c>
      <c r="G494" s="246" t="s">
        <v>1470</v>
      </c>
      <c r="H494" s="245" t="s">
        <v>126</v>
      </c>
      <c r="I494" s="246" t="s">
        <v>301</v>
      </c>
      <c r="J494" s="608">
        <v>25.5</v>
      </c>
      <c r="K494" s="9">
        <v>1495</v>
      </c>
      <c r="L494" s="9">
        <v>126</v>
      </c>
      <c r="M494" s="7">
        <v>135.59096146309633</v>
      </c>
      <c r="N494" s="7">
        <v>96.465211389168033</v>
      </c>
      <c r="O494" s="7">
        <v>126.14681489352743</v>
      </c>
      <c r="P494" s="391">
        <v>1396.3206689363367</v>
      </c>
      <c r="Q494" s="391">
        <v>1321.5691857379875</v>
      </c>
      <c r="R494" s="7">
        <v>11.085273393795928</v>
      </c>
      <c r="S494" s="7">
        <v>102.21126616728395</v>
      </c>
      <c r="T494" s="594">
        <v>13.691313992945817</v>
      </c>
      <c r="U494" s="250">
        <v>3.4228284982364543</v>
      </c>
      <c r="V494" s="250">
        <v>4</v>
      </c>
      <c r="W494" s="8">
        <v>96.184854947093626</v>
      </c>
      <c r="X494" s="8">
        <v>1.6030809157848938</v>
      </c>
      <c r="Y494" s="8">
        <v>9.220455151290027</v>
      </c>
      <c r="Z494" s="8">
        <v>16</v>
      </c>
      <c r="AA494" s="8">
        <v>69.744617461789844</v>
      </c>
      <c r="AB494" s="8">
        <v>1.5498803880397742</v>
      </c>
      <c r="AC494" s="8">
        <v>8.8368520870979559</v>
      </c>
      <c r="AD494" s="8">
        <v>12.25</v>
      </c>
      <c r="AE494" s="637"/>
      <c r="AF494" s="637" t="s">
        <v>8</v>
      </c>
      <c r="AG494" s="637" t="s">
        <v>3863</v>
      </c>
      <c r="AH494" s="3"/>
      <c r="AI494" s="1"/>
      <c r="AJ494" s="1"/>
      <c r="AK494" s="1"/>
    </row>
    <row r="495" spans="1:37" ht="16.5" x14ac:dyDescent="0.45">
      <c r="A495" s="9">
        <v>598</v>
      </c>
      <c r="B495" s="9" t="s">
        <v>57</v>
      </c>
      <c r="C495" s="57" t="s">
        <v>1891</v>
      </c>
      <c r="D495" s="9">
        <v>0</v>
      </c>
      <c r="E495" s="9">
        <v>13</v>
      </c>
      <c r="F495" s="9">
        <v>13</v>
      </c>
      <c r="G495" s="77" t="s">
        <v>3536</v>
      </c>
      <c r="H495" s="77" t="s">
        <v>1471</v>
      </c>
      <c r="I495" s="57" t="s">
        <v>180</v>
      </c>
      <c r="J495" s="608">
        <v>25</v>
      </c>
      <c r="K495" s="9">
        <v>1500</v>
      </c>
      <c r="L495" s="9">
        <v>128</v>
      </c>
      <c r="M495" s="7">
        <v>105.53357230940782</v>
      </c>
      <c r="N495" s="7">
        <v>157.63242446215347</v>
      </c>
      <c r="O495" s="7">
        <v>128.24332837598925</v>
      </c>
      <c r="P495" s="391">
        <v>1657.2218485738226</v>
      </c>
      <c r="Q495" s="391">
        <v>1794.3225895907103</v>
      </c>
      <c r="R495" s="7">
        <v>17.429496535163171</v>
      </c>
      <c r="S495" s="7">
        <v>131.72527495845904</v>
      </c>
      <c r="T495" s="594">
        <v>5.115809320066905</v>
      </c>
      <c r="U495" s="250">
        <v>1.705269773355635</v>
      </c>
      <c r="V495" s="250">
        <v>4.3333333333333002</v>
      </c>
      <c r="W495" s="8">
        <v>75.084567761204283</v>
      </c>
      <c r="X495" s="8">
        <v>1.5016913552240856</v>
      </c>
      <c r="Y495" s="8">
        <v>7.5576064226932571</v>
      </c>
      <c r="Z495" s="8">
        <v>12.538461538461538</v>
      </c>
      <c r="AA495" s="8">
        <v>91.547805041471904</v>
      </c>
      <c r="AB495" s="8">
        <v>1.4084277698687986</v>
      </c>
      <c r="AC495" s="8">
        <v>7.3204282276129016</v>
      </c>
      <c r="AD495" s="8">
        <v>16</v>
      </c>
      <c r="AE495" s="637"/>
      <c r="AF495" s="637" t="s">
        <v>12</v>
      </c>
      <c r="AG495" s="637" t="s">
        <v>3917</v>
      </c>
      <c r="AH495" s="3"/>
      <c r="AI495" s="1"/>
      <c r="AJ495" s="1"/>
      <c r="AK495" s="1"/>
    </row>
    <row r="496" spans="1:37" ht="16.5" x14ac:dyDescent="0.45">
      <c r="A496" s="9">
        <v>600</v>
      </c>
      <c r="B496" s="9" t="s">
        <v>371</v>
      </c>
      <c r="C496" s="57" t="s">
        <v>1787</v>
      </c>
      <c r="D496" s="9">
        <v>0</v>
      </c>
      <c r="E496" s="9">
        <v>12</v>
      </c>
      <c r="F496" s="9">
        <v>15</v>
      </c>
      <c r="G496" s="246" t="s">
        <v>115</v>
      </c>
      <c r="H496" s="246" t="s">
        <v>1469</v>
      </c>
      <c r="I496" s="62" t="s">
        <v>213</v>
      </c>
      <c r="J496" s="608">
        <v>33</v>
      </c>
      <c r="K496" s="9">
        <v>1499</v>
      </c>
      <c r="L496" s="9">
        <v>127</v>
      </c>
      <c r="M496" s="7">
        <v>112.46415976521142</v>
      </c>
      <c r="N496" s="7">
        <v>139.45555810886216</v>
      </c>
      <c r="O496" s="7">
        <v>127.45938106723962</v>
      </c>
      <c r="P496" s="391">
        <v>1586.8937542846195</v>
      </c>
      <c r="Q496" s="391">
        <v>1660.5492616062397</v>
      </c>
      <c r="R496" s="7">
        <v>15.543261651397748</v>
      </c>
      <c r="S496" s="7">
        <v>115.08608850281077</v>
      </c>
      <c r="T496" s="594">
        <v>3.1930511154216226</v>
      </c>
      <c r="U496" s="250">
        <v>1.5965255577108113</v>
      </c>
      <c r="V496" s="250">
        <v>4.5</v>
      </c>
      <c r="W496" s="8">
        <v>110.65255577108114</v>
      </c>
      <c r="X496" s="8">
        <v>1.3831569471385143</v>
      </c>
      <c r="Y496" s="8">
        <v>7.404243143038225</v>
      </c>
      <c r="Z496" s="8">
        <v>18.777777777777779</v>
      </c>
      <c r="AA496" s="8">
        <v>30.24068153895497</v>
      </c>
      <c r="AB496" s="8">
        <v>0.75601703847387425</v>
      </c>
      <c r="AC496" s="8">
        <v>4.4931256007579732</v>
      </c>
      <c r="AD496" s="8">
        <v>9.8888888888888893</v>
      </c>
      <c r="AE496" s="637"/>
      <c r="AF496" s="637" t="s">
        <v>8</v>
      </c>
      <c r="AG496" s="637" t="s">
        <v>3787</v>
      </c>
      <c r="AH496" s="3"/>
      <c r="AI496" s="1"/>
      <c r="AJ496" s="1"/>
      <c r="AK496" s="1"/>
    </row>
    <row r="497" spans="1:37" ht="16.5" x14ac:dyDescent="0.45">
      <c r="A497" s="9">
        <v>601</v>
      </c>
      <c r="B497" s="9" t="s">
        <v>369</v>
      </c>
      <c r="C497" s="57" t="s">
        <v>1787</v>
      </c>
      <c r="D497" s="9">
        <v>0</v>
      </c>
      <c r="E497" s="9">
        <v>13</v>
      </c>
      <c r="F497" s="9">
        <v>15</v>
      </c>
      <c r="G497" s="246" t="s">
        <v>115</v>
      </c>
      <c r="H497" s="57" t="s">
        <v>180</v>
      </c>
      <c r="I497" s="246" t="s">
        <v>1469</v>
      </c>
      <c r="J497" s="608">
        <v>21.5</v>
      </c>
      <c r="K497" s="9">
        <v>1499</v>
      </c>
      <c r="L497" s="9">
        <v>105</v>
      </c>
      <c r="M497" s="7">
        <v>123.26142402093711</v>
      </c>
      <c r="N497" s="7">
        <v>140.60473996358152</v>
      </c>
      <c r="O497" s="7">
        <v>105.29870393748396</v>
      </c>
      <c r="P497" s="391">
        <v>1493.3677857644886</v>
      </c>
      <c r="Q497" s="391">
        <v>1488.2272834411692</v>
      </c>
      <c r="R497" s="7">
        <v>12.943570352554772</v>
      </c>
      <c r="S497" s="7">
        <v>110.07236170961377</v>
      </c>
      <c r="T497" s="594">
        <v>3.4035977684082739</v>
      </c>
      <c r="U497" s="250">
        <v>1.7017988842041369</v>
      </c>
      <c r="V497" s="250">
        <v>4.5</v>
      </c>
      <c r="W497" s="8">
        <v>106.75830180996405</v>
      </c>
      <c r="X497" s="8">
        <v>1.6424354124609855</v>
      </c>
      <c r="Y497" s="8">
        <v>8.5040184981022602</v>
      </c>
      <c r="Z497" s="8">
        <v>15.444444444444445</v>
      </c>
      <c r="AA497" s="8">
        <v>121.17988842041369</v>
      </c>
      <c r="AB497" s="8">
        <v>1.5147486052551711</v>
      </c>
      <c r="AC497" s="8">
        <v>8.0645373802152953</v>
      </c>
      <c r="AD497" s="8">
        <v>18.777777777777779</v>
      </c>
      <c r="AE497" s="637"/>
      <c r="AF497" s="637" t="s">
        <v>8</v>
      </c>
      <c r="AG497" s="637" t="s">
        <v>3918</v>
      </c>
      <c r="AH497" s="3"/>
      <c r="AI497" s="1"/>
      <c r="AJ497" s="1"/>
      <c r="AK497" s="1"/>
    </row>
    <row r="498" spans="1:37" ht="16.5" x14ac:dyDescent="0.45">
      <c r="A498" s="9">
        <v>607</v>
      </c>
      <c r="B498" s="9" t="s">
        <v>367</v>
      </c>
      <c r="C498" s="75" t="s">
        <v>1832</v>
      </c>
      <c r="D498" s="9">
        <v>15</v>
      </c>
      <c r="E498" s="9">
        <v>15</v>
      </c>
      <c r="F498" s="9">
        <v>15</v>
      </c>
      <c r="G498" s="73" t="s">
        <v>138</v>
      </c>
      <c r="H498" s="73" t="s">
        <v>1468</v>
      </c>
      <c r="I498" s="73" t="s">
        <v>269</v>
      </c>
      <c r="J498" s="608">
        <v>40</v>
      </c>
      <c r="K498" s="9">
        <v>1006</v>
      </c>
      <c r="L498" s="9">
        <v>120</v>
      </c>
      <c r="M498" s="7">
        <v>97.206901229688725</v>
      </c>
      <c r="N498" s="7">
        <v>89.303901129714035</v>
      </c>
      <c r="O498" s="7">
        <v>120.12560151961533</v>
      </c>
      <c r="P498" s="391">
        <v>1028.3368609134404</v>
      </c>
      <c r="Q498" s="391">
        <v>1045.8843019951289</v>
      </c>
      <c r="R498" s="7">
        <v>9.8379048532293556</v>
      </c>
      <c r="S498" s="7">
        <v>55.863889073646369</v>
      </c>
      <c r="T498" s="594">
        <v>5.5492829775494323</v>
      </c>
      <c r="U498" s="250">
        <v>2.7746414887747162</v>
      </c>
      <c r="V498" s="250">
        <v>3</v>
      </c>
      <c r="W498" s="8">
        <v>54.074968071410048</v>
      </c>
      <c r="X498" s="8">
        <v>1.0814993614282009</v>
      </c>
      <c r="Y498" s="8">
        <v>5.6784335594899238</v>
      </c>
      <c r="Z498" s="8">
        <v>17.666666666666668</v>
      </c>
      <c r="AA498" s="8">
        <v>73.030313811199349</v>
      </c>
      <c r="AB498" s="8">
        <v>0.97373751748265802</v>
      </c>
      <c r="AC498" s="8">
        <v>5.4767827319448941</v>
      </c>
      <c r="AD498" s="8">
        <v>26</v>
      </c>
      <c r="AE498" s="637"/>
      <c r="AF498" s="637" t="s">
        <v>22</v>
      </c>
      <c r="AG498" s="637" t="s">
        <v>3911</v>
      </c>
      <c r="AH498" s="3"/>
      <c r="AI498" s="1"/>
      <c r="AJ498" s="1"/>
      <c r="AK498" s="1"/>
    </row>
    <row r="499" spans="1:37" ht="16.5" x14ac:dyDescent="0.45">
      <c r="A499" s="9">
        <v>608</v>
      </c>
      <c r="B499" s="9" t="s">
        <v>365</v>
      </c>
      <c r="C499" s="75" t="s">
        <v>1832</v>
      </c>
      <c r="D499" s="9">
        <v>0</v>
      </c>
      <c r="E499" s="9">
        <v>14</v>
      </c>
      <c r="F499" s="9">
        <v>15</v>
      </c>
      <c r="G499" s="73" t="s">
        <v>138</v>
      </c>
      <c r="H499" s="77" t="s">
        <v>33</v>
      </c>
      <c r="I499" s="73" t="s">
        <v>269</v>
      </c>
      <c r="J499" s="608">
        <v>37</v>
      </c>
      <c r="K499" s="9">
        <v>1496</v>
      </c>
      <c r="L499" s="9">
        <v>131</v>
      </c>
      <c r="M499" s="7">
        <v>130.66851601694947</v>
      </c>
      <c r="N499" s="7">
        <v>99.741056604653735</v>
      </c>
      <c r="O499" s="7">
        <v>131.44170250225687</v>
      </c>
      <c r="P499" s="391">
        <v>1431.70013569148</v>
      </c>
      <c r="Q499" s="391">
        <v>1382.1465555439745</v>
      </c>
      <c r="R499" s="7">
        <v>11.881049940565026</v>
      </c>
      <c r="S499" s="7">
        <v>87.672648990777859</v>
      </c>
      <c r="T499" s="594">
        <v>7.1152865495932351</v>
      </c>
      <c r="U499" s="250">
        <v>3.5576432747966176</v>
      </c>
      <c r="V499" s="250">
        <v>3</v>
      </c>
      <c r="W499" s="8">
        <v>77.441081869915436</v>
      </c>
      <c r="X499" s="8">
        <v>1.4080196703620989</v>
      </c>
      <c r="Y499" s="8">
        <v>7.3792004435096601</v>
      </c>
      <c r="Z499" s="8">
        <v>19.333333333333332</v>
      </c>
      <c r="AA499" s="8">
        <v>97.825370368559561</v>
      </c>
      <c r="AB499" s="8">
        <v>1.3043382715807941</v>
      </c>
      <c r="AC499" s="8">
        <v>7.1833250860951932</v>
      </c>
      <c r="AD499" s="8">
        <v>26</v>
      </c>
      <c r="AE499" s="637"/>
      <c r="AF499" s="637" t="s">
        <v>22</v>
      </c>
      <c r="AG499" s="637" t="s">
        <v>3919</v>
      </c>
      <c r="AH499" s="3"/>
      <c r="AI499" s="1"/>
      <c r="AJ499" s="1"/>
      <c r="AK499" s="1"/>
    </row>
    <row r="500" spans="1:37" ht="16.5" x14ac:dyDescent="0.45">
      <c r="A500" s="9">
        <v>609</v>
      </c>
      <c r="B500" s="9" t="s">
        <v>362</v>
      </c>
      <c r="C500" s="75" t="s">
        <v>1832</v>
      </c>
      <c r="D500" s="9">
        <v>0</v>
      </c>
      <c r="E500" s="9">
        <v>15</v>
      </c>
      <c r="F500" s="9">
        <v>14</v>
      </c>
      <c r="G500" s="73" t="s">
        <v>36</v>
      </c>
      <c r="H500" s="73" t="s">
        <v>48</v>
      </c>
      <c r="I500" s="66" t="s">
        <v>73</v>
      </c>
      <c r="J500" s="608">
        <v>17</v>
      </c>
      <c r="K500" s="9">
        <v>1500</v>
      </c>
      <c r="L500" s="9">
        <v>93</v>
      </c>
      <c r="M500" s="7">
        <v>149.26482650177959</v>
      </c>
      <c r="N500" s="7">
        <v>108.50616539059256</v>
      </c>
      <c r="O500" s="7">
        <v>93.083969294467721</v>
      </c>
      <c r="P500" s="391">
        <v>1314.7944444367224</v>
      </c>
      <c r="Q500" s="391">
        <v>1183.1680681099947</v>
      </c>
      <c r="R500" s="7">
        <v>9.1033083048026384</v>
      </c>
      <c r="S500" s="7">
        <v>112.09329216838246</v>
      </c>
      <c r="T500" s="594">
        <v>11.478390820424927</v>
      </c>
      <c r="U500" s="250">
        <v>3.8261302734749756</v>
      </c>
      <c r="V500" s="250">
        <v>3.3333333333333002</v>
      </c>
      <c r="W500" s="8">
        <v>152.35453407280451</v>
      </c>
      <c r="X500" s="8">
        <v>2.7700824376873547</v>
      </c>
      <c r="Y500" s="8">
        <v>12.313467633436662</v>
      </c>
      <c r="Z500" s="8">
        <v>17.5</v>
      </c>
      <c r="AA500" s="8">
        <v>117.42656467138809</v>
      </c>
      <c r="AB500" s="8">
        <v>2.1350284485706927</v>
      </c>
      <c r="AC500" s="8">
        <v>10.317583667641438</v>
      </c>
      <c r="AD500" s="8">
        <v>17.5</v>
      </c>
      <c r="AE500" s="637"/>
      <c r="AF500" s="637" t="s">
        <v>22</v>
      </c>
      <c r="AG500" s="637" t="s">
        <v>3920</v>
      </c>
      <c r="AH500" s="3"/>
      <c r="AI500" s="1"/>
      <c r="AJ500" s="1"/>
      <c r="AK500" s="1"/>
    </row>
    <row r="501" spans="1:37" ht="16.5" x14ac:dyDescent="0.45">
      <c r="A501" s="9">
        <v>610</v>
      </c>
      <c r="B501" s="9" t="s">
        <v>2430</v>
      </c>
      <c r="C501" s="76" t="s">
        <v>1794</v>
      </c>
      <c r="D501" s="9">
        <v>15</v>
      </c>
      <c r="E501" s="9">
        <v>15</v>
      </c>
      <c r="F501" s="9">
        <v>15</v>
      </c>
      <c r="G501" s="62" t="s">
        <v>1475</v>
      </c>
      <c r="H501" s="76" t="s">
        <v>252</v>
      </c>
      <c r="I501" s="71" t="s">
        <v>305</v>
      </c>
      <c r="J501" s="608">
        <v>40</v>
      </c>
      <c r="K501" s="9">
        <v>1368</v>
      </c>
      <c r="L501" s="9">
        <v>114</v>
      </c>
      <c r="M501" s="7">
        <v>133.56070168957231</v>
      </c>
      <c r="N501" s="7">
        <v>91.674801159706433</v>
      </c>
      <c r="O501" s="7">
        <v>114.59350144963305</v>
      </c>
      <c r="P501" s="391">
        <v>1253.3117335913719</v>
      </c>
      <c r="Q501" s="391">
        <v>1167.8833041365556</v>
      </c>
      <c r="R501" s="7">
        <v>9.5732972136979981</v>
      </c>
      <c r="S501" s="7">
        <v>70.699405172933481</v>
      </c>
      <c r="T501" s="594">
        <v>4.4725782439288801</v>
      </c>
      <c r="U501" s="250">
        <v>4.4725782439288801</v>
      </c>
      <c r="V501" s="250">
        <v>2</v>
      </c>
      <c r="W501" s="8">
        <v>94.759612586079768</v>
      </c>
      <c r="X501" s="8">
        <v>1.5793268764346629</v>
      </c>
      <c r="Y501" s="8">
        <v>7.3850632227079407</v>
      </c>
      <c r="Z501" s="8">
        <v>31</v>
      </c>
      <c r="AA501" s="8">
        <v>44.407228049111005</v>
      </c>
      <c r="AB501" s="8">
        <v>1.2687779442603144</v>
      </c>
      <c r="AC501" s="8">
        <v>6.6312079631279142</v>
      </c>
      <c r="AD501" s="8">
        <v>18.5</v>
      </c>
      <c r="AE501" s="637"/>
      <c r="AF501" s="637" t="s">
        <v>68</v>
      </c>
      <c r="AG501" s="637" t="s">
        <v>3843</v>
      </c>
      <c r="AH501" s="3"/>
      <c r="AI501" s="1"/>
      <c r="AJ501" s="1"/>
      <c r="AK501" s="1"/>
    </row>
    <row r="502" spans="1:37" ht="16.5" x14ac:dyDescent="0.45">
      <c r="A502" s="9">
        <v>611</v>
      </c>
      <c r="B502" s="9" t="s">
        <v>2431</v>
      </c>
      <c r="C502" s="76" t="s">
        <v>1794</v>
      </c>
      <c r="D502" s="9">
        <v>1</v>
      </c>
      <c r="E502" s="9">
        <v>15</v>
      </c>
      <c r="F502" s="9">
        <v>15</v>
      </c>
      <c r="G502" s="76" t="s">
        <v>88</v>
      </c>
      <c r="H502" s="76" t="s">
        <v>261</v>
      </c>
      <c r="I502" s="244" t="s">
        <v>305</v>
      </c>
      <c r="J502" s="608">
        <v>25</v>
      </c>
      <c r="K502" s="9">
        <v>1497</v>
      </c>
      <c r="L502" s="9">
        <v>120</v>
      </c>
      <c r="M502" s="7">
        <v>142.26994241711307</v>
      </c>
      <c r="N502" s="7">
        <v>92.174892270242268</v>
      </c>
      <c r="O502" s="7">
        <v>120.22812035248992</v>
      </c>
      <c r="P502" s="391">
        <v>1354.6317004710177</v>
      </c>
      <c r="Q502" s="391">
        <v>1250.0869433373136</v>
      </c>
      <c r="R502" s="7">
        <v>10.127487045080503</v>
      </c>
      <c r="S502" s="7">
        <v>83.609893199813143</v>
      </c>
      <c r="T502" s="594">
        <v>10.987349957681339</v>
      </c>
      <c r="U502" s="250">
        <v>3.6624499858937796</v>
      </c>
      <c r="V502" s="250">
        <v>3.3333333333333002</v>
      </c>
      <c r="W502" s="8">
        <v>56.485277542674098</v>
      </c>
      <c r="X502" s="8">
        <v>1.6138650726478314</v>
      </c>
      <c r="Y502" s="8">
        <v>8.2557393386572855</v>
      </c>
      <c r="Z502" s="8">
        <v>11.5</v>
      </c>
      <c r="AA502" s="8">
        <v>47.23773128556175</v>
      </c>
      <c r="AB502" s="8">
        <v>1.3496494653017643</v>
      </c>
      <c r="AC502" s="8">
        <v>7.4516048815170812</v>
      </c>
      <c r="AD502" s="8">
        <v>11.5</v>
      </c>
      <c r="AE502" s="637"/>
      <c r="AF502" s="637" t="s">
        <v>90</v>
      </c>
      <c r="AG502" s="637" t="s">
        <v>3843</v>
      </c>
      <c r="AH502" s="3"/>
      <c r="AI502" s="1"/>
      <c r="AJ502" s="1"/>
      <c r="AK502" s="1"/>
    </row>
    <row r="503" spans="1:37" ht="16.5" x14ac:dyDescent="0.45">
      <c r="A503" s="9">
        <v>612</v>
      </c>
      <c r="B503" s="9" t="s">
        <v>2432</v>
      </c>
      <c r="C503" s="76" t="s">
        <v>1794</v>
      </c>
      <c r="D503" s="9">
        <v>0</v>
      </c>
      <c r="E503" s="9">
        <v>14</v>
      </c>
      <c r="F503" s="9">
        <v>13</v>
      </c>
      <c r="G503" s="56" t="s">
        <v>45</v>
      </c>
      <c r="H503" s="78" t="s">
        <v>79</v>
      </c>
      <c r="I503" s="64" t="s">
        <v>261</v>
      </c>
      <c r="J503" s="608">
        <v>15.5</v>
      </c>
      <c r="K503" s="9">
        <v>1499</v>
      </c>
      <c r="L503" s="9">
        <v>103</v>
      </c>
      <c r="M503" s="7">
        <v>149.36767744116781</v>
      </c>
      <c r="N503" s="7">
        <v>97.825309873440887</v>
      </c>
      <c r="O503" s="7">
        <v>103.08473513545384</v>
      </c>
      <c r="P503" s="391">
        <v>1314.0185004381005</v>
      </c>
      <c r="Q503" s="391">
        <v>1182.004485316279</v>
      </c>
      <c r="R503" s="7">
        <v>9.1781514111074642</v>
      </c>
      <c r="S503" s="7">
        <v>93.28286329494415</v>
      </c>
      <c r="T503" s="594">
        <v>8.7671192269407268</v>
      </c>
      <c r="U503" s="250">
        <v>4.3835596134703634</v>
      </c>
      <c r="V503" s="250">
        <v>3.5</v>
      </c>
      <c r="W503" s="8">
        <v>117.50678840411089</v>
      </c>
      <c r="X503" s="8">
        <v>1.8077967446786292</v>
      </c>
      <c r="Y503" s="8">
        <v>10.163578602773164</v>
      </c>
      <c r="Z503" s="8">
        <v>19.571428571428573</v>
      </c>
      <c r="AA503" s="8">
        <v>59.253394202055446</v>
      </c>
      <c r="AB503" s="8">
        <v>1.692954120058727</v>
      </c>
      <c r="AC503" s="8">
        <v>9.3717263942508264</v>
      </c>
      <c r="AD503" s="8">
        <v>11</v>
      </c>
      <c r="AE503" s="637"/>
      <c r="AF503" s="637" t="s">
        <v>47</v>
      </c>
      <c r="AG503" s="637" t="s">
        <v>3798</v>
      </c>
      <c r="AH503" s="3"/>
      <c r="AI503" s="1"/>
      <c r="AJ503" s="1"/>
      <c r="AK503" s="1"/>
    </row>
    <row r="504" spans="1:37" ht="16.5" x14ac:dyDescent="0.45">
      <c r="A504" s="9">
        <v>613</v>
      </c>
      <c r="B504" s="9" t="s">
        <v>2133</v>
      </c>
      <c r="C504" s="247" t="s">
        <v>1799</v>
      </c>
      <c r="D504" s="9">
        <v>15</v>
      </c>
      <c r="E504" s="9">
        <v>15</v>
      </c>
      <c r="F504" s="9">
        <v>15</v>
      </c>
      <c r="G504" s="247" t="s">
        <v>59</v>
      </c>
      <c r="H504" s="247" t="s">
        <v>114</v>
      </c>
      <c r="I504" s="63" t="s">
        <v>84</v>
      </c>
      <c r="J504" s="608">
        <v>40</v>
      </c>
      <c r="K504" s="9">
        <v>1069</v>
      </c>
      <c r="L504" s="9">
        <v>127</v>
      </c>
      <c r="M504" s="7">
        <v>113.01290142963811</v>
      </c>
      <c r="N504" s="7">
        <v>70.336700889774761</v>
      </c>
      <c r="O504" s="7">
        <v>127.23830160959255</v>
      </c>
      <c r="P504" s="391">
        <v>1007.5932628091062</v>
      </c>
      <c r="Q504" s="391">
        <v>960.92854814617726</v>
      </c>
      <c r="R504" s="7">
        <v>8.3457485906776423</v>
      </c>
      <c r="S504" s="7">
        <v>54.712108209310919</v>
      </c>
      <c r="T504" s="594">
        <v>4.5260025246047091</v>
      </c>
      <c r="U504" s="250">
        <v>2.2630012623023545</v>
      </c>
      <c r="V504" s="250">
        <v>4</v>
      </c>
      <c r="W504" s="8">
        <v>49.482534713314749</v>
      </c>
      <c r="X504" s="8">
        <v>1.2370633678328686</v>
      </c>
      <c r="Y504" s="8">
        <v>6.5556861214852997</v>
      </c>
      <c r="Z504" s="8">
        <v>11</v>
      </c>
      <c r="AA504" s="8">
        <v>67.112547336338295</v>
      </c>
      <c r="AB504" s="8">
        <v>1.1185424556056383</v>
      </c>
      <c r="AC504" s="8">
        <v>6.3160978919296005</v>
      </c>
      <c r="AD504" s="8">
        <v>16</v>
      </c>
      <c r="AE504" s="637"/>
      <c r="AF504" s="637" t="s">
        <v>62</v>
      </c>
      <c r="AG504" s="637" t="s">
        <v>3767</v>
      </c>
      <c r="AH504" s="3"/>
      <c r="AI504" s="1"/>
      <c r="AJ504" s="1"/>
      <c r="AK504" s="1"/>
    </row>
    <row r="505" spans="1:37" ht="16.5" x14ac:dyDescent="0.45">
      <c r="A505" s="9">
        <v>614</v>
      </c>
      <c r="B505" s="9" t="s">
        <v>2134</v>
      </c>
      <c r="C505" s="247" t="s">
        <v>1799</v>
      </c>
      <c r="D505" s="9">
        <v>0</v>
      </c>
      <c r="E505" s="9">
        <v>15</v>
      </c>
      <c r="F505" s="9">
        <v>12</v>
      </c>
      <c r="G505" s="247" t="s">
        <v>59</v>
      </c>
      <c r="H505" s="247" t="s">
        <v>114</v>
      </c>
      <c r="I505" s="244" t="s">
        <v>218</v>
      </c>
      <c r="J505" s="608">
        <v>18.5</v>
      </c>
      <c r="K505" s="9">
        <v>1500</v>
      </c>
      <c r="L505" s="9">
        <v>131</v>
      </c>
      <c r="M505" s="7">
        <v>133.87460927057458</v>
      </c>
      <c r="N505" s="7">
        <v>95.953046129553456</v>
      </c>
      <c r="O505" s="7">
        <v>131.001763578073</v>
      </c>
      <c r="P505" s="391">
        <v>1414.7816446936722</v>
      </c>
      <c r="Q505" s="391">
        <v>1349.4227058757017</v>
      </c>
      <c r="R505" s="7">
        <v>11.469331726722178</v>
      </c>
      <c r="S505" s="7">
        <v>87.914144355764691</v>
      </c>
      <c r="T505" s="594">
        <v>5.1768878092419275</v>
      </c>
      <c r="U505" s="250">
        <v>2.5884439046209637</v>
      </c>
      <c r="V505" s="250">
        <v>4</v>
      </c>
      <c r="W505" s="8">
        <v>58.432207377076494</v>
      </c>
      <c r="X505" s="8">
        <v>1.4608051844269123</v>
      </c>
      <c r="Y505" s="8">
        <v>7.6651496748441934</v>
      </c>
      <c r="Z505" s="8">
        <v>11</v>
      </c>
      <c r="AA505" s="8">
        <v>57.562022416817761</v>
      </c>
      <c r="AB505" s="8">
        <v>1.439050560420444</v>
      </c>
      <c r="AC505" s="8">
        <v>7.5860419511843098</v>
      </c>
      <c r="AD505" s="8">
        <v>11</v>
      </c>
      <c r="AE505" s="637"/>
      <c r="AF505" s="637" t="s">
        <v>62</v>
      </c>
      <c r="AG505" s="637" t="s">
        <v>3789</v>
      </c>
      <c r="AH505" s="3"/>
      <c r="AI505" s="1"/>
      <c r="AJ505" s="1"/>
      <c r="AK505" s="1"/>
    </row>
    <row r="506" spans="1:37" ht="16.5" x14ac:dyDescent="0.45">
      <c r="A506" s="9">
        <v>615</v>
      </c>
      <c r="B506" s="9" t="s">
        <v>2135</v>
      </c>
      <c r="C506" s="247" t="s">
        <v>1799</v>
      </c>
      <c r="D506" s="9">
        <v>0</v>
      </c>
      <c r="E506" s="9">
        <v>10</v>
      </c>
      <c r="F506" s="9">
        <v>14</v>
      </c>
      <c r="G506" s="247" t="s">
        <v>240</v>
      </c>
      <c r="H506" s="77" t="s">
        <v>9</v>
      </c>
      <c r="I506" s="72" t="s">
        <v>108</v>
      </c>
      <c r="J506" s="608">
        <v>20.5</v>
      </c>
      <c r="K506" s="9">
        <v>1498</v>
      </c>
      <c r="L506" s="9">
        <v>123</v>
      </c>
      <c r="M506" s="7">
        <v>114.91649825070591</v>
      </c>
      <c r="N506" s="7">
        <v>137.89979790084709</v>
      </c>
      <c r="O506" s="7">
        <v>123.38402970075794</v>
      </c>
      <c r="P506" s="391">
        <v>1563.6395340152096</v>
      </c>
      <c r="Q506" s="391">
        <v>1617.3760853612509</v>
      </c>
      <c r="R506" s="7">
        <v>14.906123696563112</v>
      </c>
      <c r="S506" s="7">
        <v>110.65154955601089</v>
      </c>
      <c r="T506" s="594">
        <v>9.0671381771995563</v>
      </c>
      <c r="U506" s="250">
        <v>3.0223793923998521</v>
      </c>
      <c r="V506" s="250">
        <v>3.3333333333333002</v>
      </c>
      <c r="W506" s="8">
        <v>113.04358579443827</v>
      </c>
      <c r="X506" s="8">
        <v>1.4130448224304784</v>
      </c>
      <c r="Y506" s="8">
        <v>7.4232276484813884</v>
      </c>
      <c r="Z506" s="8">
        <v>25</v>
      </c>
      <c r="AA506" s="8">
        <v>72.707894908440494</v>
      </c>
      <c r="AB506" s="8">
        <v>1.2117982484740082</v>
      </c>
      <c r="AC506" s="8">
        <v>6.6900381037704122</v>
      </c>
      <c r="AD506" s="8">
        <v>19</v>
      </c>
      <c r="AE506" s="637"/>
      <c r="AF506" s="637" t="s">
        <v>62</v>
      </c>
      <c r="AG506" s="637" t="s">
        <v>3921</v>
      </c>
      <c r="AH506" s="3"/>
      <c r="AI506" s="1"/>
      <c r="AJ506" s="1"/>
      <c r="AK506" s="1"/>
    </row>
    <row r="507" spans="1:37" ht="16.5" x14ac:dyDescent="0.45">
      <c r="A507" s="9">
        <v>617</v>
      </c>
      <c r="B507" s="9" t="s">
        <v>2434</v>
      </c>
      <c r="C507" s="245" t="s">
        <v>1788</v>
      </c>
      <c r="D507" s="9">
        <v>0</v>
      </c>
      <c r="E507" s="9">
        <v>14</v>
      </c>
      <c r="F507" s="9">
        <v>15</v>
      </c>
      <c r="G507" s="245" t="s">
        <v>10</v>
      </c>
      <c r="H507" s="56" t="s">
        <v>187</v>
      </c>
      <c r="I507" s="245" t="s">
        <v>126</v>
      </c>
      <c r="J507" s="608">
        <v>23</v>
      </c>
      <c r="K507" s="9">
        <v>1496</v>
      </c>
      <c r="L507" s="9">
        <v>131</v>
      </c>
      <c r="M507" s="7">
        <v>140.94364986129742</v>
      </c>
      <c r="N507" s="7">
        <v>85.847495824608416</v>
      </c>
      <c r="O507" s="7">
        <v>131.33385555257257</v>
      </c>
      <c r="P507" s="391">
        <v>1361.7578662817505</v>
      </c>
      <c r="Q507" s="391">
        <v>1262.7043183378287</v>
      </c>
      <c r="R507" s="7">
        <v>10.356907389175595</v>
      </c>
      <c r="S507" s="7">
        <v>91.822447519478246</v>
      </c>
      <c r="T507" s="594">
        <v>7.5961628135087196</v>
      </c>
      <c r="U507" s="250">
        <v>2.532054271169573</v>
      </c>
      <c r="V507" s="250">
        <v>3.6666666666666998</v>
      </c>
      <c r="W507" s="8">
        <v>138.420058614765</v>
      </c>
      <c r="X507" s="8">
        <v>1.8456007815302</v>
      </c>
      <c r="Y507" s="8">
        <v>8.8658171854896999</v>
      </c>
      <c r="Z507" s="8">
        <v>21.454545454545453</v>
      </c>
      <c r="AA507" s="8">
        <v>99.942442202630787</v>
      </c>
      <c r="AB507" s="8">
        <v>1.6657073700438465</v>
      </c>
      <c r="AC507" s="8">
        <v>8.1420766127720512</v>
      </c>
      <c r="AD507" s="8">
        <v>17.363636363636363</v>
      </c>
      <c r="AE507" s="637"/>
      <c r="AF507" s="637" t="s">
        <v>29</v>
      </c>
      <c r="AG507" s="637" t="s">
        <v>3837</v>
      </c>
      <c r="AH507" s="3"/>
      <c r="AI507" s="1"/>
      <c r="AJ507" s="1"/>
      <c r="AK507" s="1"/>
    </row>
    <row r="508" spans="1:37" ht="16.5" x14ac:dyDescent="0.45">
      <c r="A508" s="9">
        <v>618</v>
      </c>
      <c r="B508" s="9" t="s">
        <v>3450</v>
      </c>
      <c r="C508" s="78" t="s">
        <v>3466</v>
      </c>
      <c r="D508" s="9">
        <v>0</v>
      </c>
      <c r="E508" s="9">
        <v>12</v>
      </c>
      <c r="F508" s="9">
        <v>15</v>
      </c>
      <c r="G508" s="246" t="s">
        <v>115</v>
      </c>
      <c r="H508" s="246" t="s">
        <v>301</v>
      </c>
      <c r="I508" s="69" t="s">
        <v>99</v>
      </c>
      <c r="J508" s="608">
        <v>27</v>
      </c>
      <c r="K508" s="9">
        <v>1498</v>
      </c>
      <c r="L508" s="9">
        <v>177</v>
      </c>
      <c r="M508" s="7">
        <v>99.956690552728006</v>
      </c>
      <c r="N508" s="7">
        <v>127.02829424409184</v>
      </c>
      <c r="O508" s="7">
        <v>177.00663952045585</v>
      </c>
      <c r="P508" s="391">
        <v>1715.8049961390261</v>
      </c>
      <c r="Q508" s="391">
        <v>1911.774947669895</v>
      </c>
      <c r="R508" s="7">
        <v>19.949816873306172</v>
      </c>
      <c r="S508" s="7">
        <v>124.00257531235991</v>
      </c>
      <c r="T508" s="594">
        <v>3.3389865589338354</v>
      </c>
      <c r="U508" s="250">
        <v>1.6694932794669177</v>
      </c>
      <c r="V508" s="250">
        <v>4.5</v>
      </c>
      <c r="W508" s="8">
        <v>51.6780421102331</v>
      </c>
      <c r="X508" s="8">
        <v>1.1484009357829579</v>
      </c>
      <c r="Y508" s="8">
        <v>6.2157249913547528</v>
      </c>
      <c r="Z508" s="8">
        <v>11</v>
      </c>
      <c r="AA508" s="8">
        <v>43.881420247120317</v>
      </c>
      <c r="AB508" s="8">
        <v>1.0970355061780079</v>
      </c>
      <c r="AC508" s="8">
        <v>5.9381151076565866</v>
      </c>
      <c r="AD508" s="8">
        <v>9.8888888888888893</v>
      </c>
      <c r="AE508" s="637"/>
      <c r="AF508" s="637" t="s">
        <v>8</v>
      </c>
      <c r="AG508" s="637" t="s">
        <v>3922</v>
      </c>
      <c r="AH508" s="3"/>
      <c r="AI508" s="1"/>
      <c r="AJ508" s="1"/>
      <c r="AK508" s="1"/>
    </row>
    <row r="509" spans="1:37" ht="16.5" x14ac:dyDescent="0.45">
      <c r="A509" s="9">
        <v>618</v>
      </c>
      <c r="B509" s="9" t="s">
        <v>3936</v>
      </c>
      <c r="C509" s="78" t="s">
        <v>1820</v>
      </c>
      <c r="D509" s="9">
        <v>0</v>
      </c>
      <c r="E509" s="9">
        <v>12</v>
      </c>
      <c r="F509" s="9">
        <v>15</v>
      </c>
      <c r="G509" s="78" t="s">
        <v>144</v>
      </c>
      <c r="H509" s="78" t="s">
        <v>79</v>
      </c>
      <c r="I509" s="57" t="s">
        <v>180</v>
      </c>
      <c r="J509" s="608">
        <v>27</v>
      </c>
      <c r="K509" s="9">
        <v>1498</v>
      </c>
      <c r="L509" s="9">
        <v>177</v>
      </c>
      <c r="M509" s="7">
        <v>99.956690552728006</v>
      </c>
      <c r="N509" s="7">
        <v>127.02829424409184</v>
      </c>
      <c r="O509" s="7">
        <v>177.00663952045585</v>
      </c>
      <c r="P509" s="391">
        <v>1715.8049961390261</v>
      </c>
      <c r="Q509" s="391">
        <v>1911.774947669895</v>
      </c>
      <c r="R509" s="7">
        <v>19.949816873306172</v>
      </c>
      <c r="S509" s="7">
        <v>153.29342945728669</v>
      </c>
      <c r="T509" s="594">
        <v>3.3389865589338354</v>
      </c>
      <c r="U509" s="250">
        <v>1.6694932794669177</v>
      </c>
      <c r="V509" s="250">
        <v>4.5</v>
      </c>
      <c r="W509" s="8">
        <v>94.559462357353411</v>
      </c>
      <c r="X509" s="8">
        <v>1.4547609593438986</v>
      </c>
      <c r="Y509" s="8">
        <v>7.6839517089703602</v>
      </c>
      <c r="Z509" s="8">
        <v>15.444444444444445</v>
      </c>
      <c r="AA509" s="8">
        <v>86.762840494240635</v>
      </c>
      <c r="AB509" s="8">
        <v>1.3348129306806251</v>
      </c>
      <c r="AC509" s="8">
        <v>7.1791344660350003</v>
      </c>
      <c r="AD509" s="8">
        <v>15.444444444444445</v>
      </c>
      <c r="AE509" s="637"/>
      <c r="AF509" s="637" t="s">
        <v>3</v>
      </c>
      <c r="AG509" s="637" t="s">
        <v>3773</v>
      </c>
      <c r="AH509" s="3"/>
      <c r="AI509" s="1"/>
      <c r="AJ509" s="1"/>
      <c r="AK509" s="1"/>
    </row>
    <row r="510" spans="1:37" ht="16.5" x14ac:dyDescent="0.45">
      <c r="A510" s="9">
        <v>622</v>
      </c>
      <c r="B510" s="9" t="s">
        <v>359</v>
      </c>
      <c r="C510" s="78" t="s">
        <v>1892</v>
      </c>
      <c r="D510" s="9">
        <v>15</v>
      </c>
      <c r="E510" s="9">
        <v>15</v>
      </c>
      <c r="F510" s="9">
        <v>15</v>
      </c>
      <c r="G510" s="78" t="s">
        <v>80</v>
      </c>
      <c r="H510" s="75" t="s">
        <v>129</v>
      </c>
      <c r="I510" s="53" t="s">
        <v>106</v>
      </c>
      <c r="J510" s="608">
        <v>40</v>
      </c>
      <c r="K510" s="9">
        <v>1189</v>
      </c>
      <c r="L510" s="9">
        <v>132</v>
      </c>
      <c r="M510" s="7">
        <v>112.22260141964064</v>
      </c>
      <c r="N510" s="7">
        <v>84.562101069729209</v>
      </c>
      <c r="O510" s="7">
        <v>132.77040167957483</v>
      </c>
      <c r="P510" s="391">
        <v>1166.5541707338546</v>
      </c>
      <c r="Q510" s="391">
        <v>1148.8246886696193</v>
      </c>
      <c r="R510" s="7">
        <v>10.291893226026168</v>
      </c>
      <c r="S510" s="7">
        <v>60.248616575843926</v>
      </c>
      <c r="T510" s="594">
        <v>10.628699201805167</v>
      </c>
      <c r="U510" s="250">
        <v>3.5428997339350556</v>
      </c>
      <c r="V510" s="250">
        <v>2.6666666666666998</v>
      </c>
      <c r="W510" s="8">
        <v>53.520177464391821</v>
      </c>
      <c r="X510" s="8">
        <v>0.97309413571621495</v>
      </c>
      <c r="Y510" s="8">
        <v>5.8539877214706282</v>
      </c>
      <c r="Z510" s="8">
        <v>21.625</v>
      </c>
      <c r="AA510" s="8">
        <v>30.177876369106567</v>
      </c>
      <c r="AB510" s="8">
        <v>0.86222503911733051</v>
      </c>
      <c r="AC510" s="8">
        <v>5.4285617966020654</v>
      </c>
      <c r="AD510" s="8">
        <v>14.125</v>
      </c>
      <c r="AE510" s="637"/>
      <c r="AF510" s="637" t="s">
        <v>3</v>
      </c>
      <c r="AG510" s="637" t="s">
        <v>5804</v>
      </c>
      <c r="AH510" s="3"/>
      <c r="AI510" s="1"/>
      <c r="AJ510" s="1"/>
      <c r="AK510" s="1"/>
    </row>
    <row r="511" spans="1:37" ht="16.5" x14ac:dyDescent="0.45">
      <c r="A511" s="9">
        <v>623</v>
      </c>
      <c r="B511" s="9" t="s">
        <v>357</v>
      </c>
      <c r="C511" s="78" t="s">
        <v>1892</v>
      </c>
      <c r="D511" s="9">
        <v>2</v>
      </c>
      <c r="E511" s="9">
        <v>15</v>
      </c>
      <c r="F511" s="9">
        <v>14</v>
      </c>
      <c r="G511" s="78" t="s">
        <v>80</v>
      </c>
      <c r="H511" s="78" t="s">
        <v>153</v>
      </c>
      <c r="I511" s="56" t="s">
        <v>266</v>
      </c>
      <c r="J511" s="608">
        <v>19.5</v>
      </c>
      <c r="K511" s="9">
        <v>1499</v>
      </c>
      <c r="L511" s="9">
        <v>129</v>
      </c>
      <c r="M511" s="7">
        <v>132.13489182155104</v>
      </c>
      <c r="N511" s="7">
        <v>99.691056776080913</v>
      </c>
      <c r="O511" s="7">
        <v>129.18545227196284</v>
      </c>
      <c r="P511" s="391">
        <v>1425.3610344071715</v>
      </c>
      <c r="Q511" s="391">
        <v>1368.6829374522465</v>
      </c>
      <c r="R511" s="7">
        <v>11.694326551873578</v>
      </c>
      <c r="S511" s="7">
        <v>96.570403951372484</v>
      </c>
      <c r="T511" s="594">
        <v>12.33717371828908</v>
      </c>
      <c r="U511" s="250">
        <v>4.1123912394296935</v>
      </c>
      <c r="V511" s="250">
        <v>2.6666666666666998</v>
      </c>
      <c r="W511" s="8">
        <v>93.758694058728835</v>
      </c>
      <c r="X511" s="8">
        <v>1.7047035283405243</v>
      </c>
      <c r="Y511" s="8">
        <v>8.2578850114204041</v>
      </c>
      <c r="Z511" s="8">
        <v>21.625</v>
      </c>
      <c r="AA511" s="8">
        <v>78.29891171560736</v>
      </c>
      <c r="AB511" s="8">
        <v>1.5659782343121471</v>
      </c>
      <c r="AC511" s="8">
        <v>7.8686707572108405</v>
      </c>
      <c r="AD511" s="8">
        <v>19.75</v>
      </c>
      <c r="AE511" s="637"/>
      <c r="AF511" s="637" t="s">
        <v>3</v>
      </c>
      <c r="AG511" s="637" t="s">
        <v>3923</v>
      </c>
      <c r="AH511" s="3"/>
      <c r="AI511" s="1"/>
      <c r="AJ511" s="1"/>
      <c r="AK511" s="1"/>
    </row>
    <row r="512" spans="1:37" ht="16.5" x14ac:dyDescent="0.45">
      <c r="A512" s="9">
        <v>627</v>
      </c>
      <c r="B512" s="9" t="s">
        <v>3199</v>
      </c>
      <c r="C512" s="62" t="s">
        <v>1811</v>
      </c>
      <c r="D512" s="9">
        <v>15</v>
      </c>
      <c r="E512" s="9">
        <v>15</v>
      </c>
      <c r="F512" s="9">
        <v>15</v>
      </c>
      <c r="G512" s="243" t="s">
        <v>1491</v>
      </c>
      <c r="H512" s="243" t="s">
        <v>1503</v>
      </c>
      <c r="I512" s="54" t="s">
        <v>1474</v>
      </c>
      <c r="J512" s="608">
        <v>40</v>
      </c>
      <c r="K512" s="9">
        <v>1491</v>
      </c>
      <c r="L512" s="9">
        <v>147</v>
      </c>
      <c r="M512" s="7">
        <v>130.39950164958245</v>
      </c>
      <c r="N512" s="7">
        <v>88.513601119716554</v>
      </c>
      <c r="O512" s="7">
        <v>147.78610186952676</v>
      </c>
      <c r="P512" s="391">
        <v>1427.6213159138199</v>
      </c>
      <c r="Q512" s="391">
        <v>1378.5586762467271</v>
      </c>
      <c r="R512" s="7">
        <v>11.953455934049746</v>
      </c>
      <c r="S512" s="7">
        <v>100.377366688496</v>
      </c>
      <c r="T512" s="594">
        <v>6.085580564333716</v>
      </c>
      <c r="U512" s="250">
        <v>3.042790282166858</v>
      </c>
      <c r="V512" s="250">
        <v>3.5</v>
      </c>
      <c r="W512" s="8">
        <v>92.540450158006877</v>
      </c>
      <c r="X512" s="8">
        <v>1.6825536392364886</v>
      </c>
      <c r="Y512" s="8">
        <v>8.3973511294393379</v>
      </c>
      <c r="Z512" s="8">
        <v>16.714285714285715</v>
      </c>
      <c r="AA512" s="8">
        <v>60.331773250560019</v>
      </c>
      <c r="AB512" s="8">
        <v>1.0055295541760003</v>
      </c>
      <c r="AC512" s="8">
        <v>6.2004507607397095</v>
      </c>
      <c r="AD512" s="8">
        <v>18.142857142857142</v>
      </c>
      <c r="AE512" s="637"/>
      <c r="AF512" s="637" t="s">
        <v>72</v>
      </c>
      <c r="AG512" s="637" t="s">
        <v>3924</v>
      </c>
      <c r="AH512" s="3"/>
      <c r="AI512" s="1"/>
      <c r="AJ512" s="1"/>
      <c r="AK512" s="1"/>
    </row>
    <row r="513" spans="1:37" ht="16.5" x14ac:dyDescent="0.45">
      <c r="A513" s="9">
        <v>628</v>
      </c>
      <c r="B513" s="9" t="s">
        <v>3200</v>
      </c>
      <c r="C513" s="62" t="s">
        <v>1811</v>
      </c>
      <c r="D513" s="9">
        <v>1</v>
      </c>
      <c r="E513" s="9">
        <v>15</v>
      </c>
      <c r="F513" s="9">
        <v>15</v>
      </c>
      <c r="G513" s="243" t="s">
        <v>158</v>
      </c>
      <c r="H513" s="243" t="s">
        <v>1503</v>
      </c>
      <c r="I513" s="54" t="s">
        <v>40</v>
      </c>
      <c r="J513" s="608">
        <v>18</v>
      </c>
      <c r="K513" s="9">
        <v>1498</v>
      </c>
      <c r="L513" s="9">
        <v>136</v>
      </c>
      <c r="M513" s="7">
        <v>132.05379972753127</v>
      </c>
      <c r="N513" s="7">
        <v>94.64800237981855</v>
      </c>
      <c r="O513" s="7">
        <v>136.0210812644099</v>
      </c>
      <c r="P513" s="391">
        <v>1424.4451083887839</v>
      </c>
      <c r="Q513" s="391">
        <v>1367.9634724440489</v>
      </c>
      <c r="R513" s="7">
        <v>11.759148416359125</v>
      </c>
      <c r="S513" s="7">
        <v>95.166357466714501</v>
      </c>
      <c r="T513" s="594">
        <v>10.270176740872696</v>
      </c>
      <c r="U513" s="250">
        <v>3.4233922469575653</v>
      </c>
      <c r="V513" s="250">
        <v>3</v>
      </c>
      <c r="W513" s="8">
        <v>93.701767408726951</v>
      </c>
      <c r="X513" s="8">
        <v>1.7036684983404899</v>
      </c>
      <c r="Y513" s="8">
        <v>8.0929633760146018</v>
      </c>
      <c r="Z513" s="8">
        <v>19.333333333333332</v>
      </c>
      <c r="AA513" s="8">
        <v>69.667975858316268</v>
      </c>
      <c r="AB513" s="8">
        <v>1.5481772412959172</v>
      </c>
      <c r="AC513" s="8">
        <v>7.5636787226674844</v>
      </c>
      <c r="AD513" s="8">
        <v>16</v>
      </c>
      <c r="AE513" s="637"/>
      <c r="AF513" s="637" t="s">
        <v>72</v>
      </c>
      <c r="AG513" s="637" t="s">
        <v>3924</v>
      </c>
      <c r="AH513" s="3"/>
      <c r="AI513" s="1"/>
      <c r="AJ513" s="1"/>
      <c r="AK513" s="1"/>
    </row>
    <row r="514" spans="1:37" ht="16.5" x14ac:dyDescent="0.45">
      <c r="A514" s="9">
        <v>631</v>
      </c>
      <c r="B514" s="9" t="s">
        <v>354</v>
      </c>
      <c r="C514" s="73" t="s">
        <v>1802</v>
      </c>
      <c r="D514" s="9">
        <v>0</v>
      </c>
      <c r="E514" s="9">
        <v>15</v>
      </c>
      <c r="F514" s="9">
        <v>14</v>
      </c>
      <c r="G514" s="73" t="s">
        <v>36</v>
      </c>
      <c r="H514" s="73" t="s">
        <v>76</v>
      </c>
      <c r="I514" s="49" t="s">
        <v>5</v>
      </c>
      <c r="J514" s="608">
        <v>23.5</v>
      </c>
      <c r="K514" s="9">
        <v>1494</v>
      </c>
      <c r="L514" s="9">
        <v>137</v>
      </c>
      <c r="M514" s="7">
        <v>132.10651796771046</v>
      </c>
      <c r="N514" s="7">
        <v>93.251659741913258</v>
      </c>
      <c r="O514" s="7">
        <v>137.28716573115008</v>
      </c>
      <c r="P514" s="391">
        <v>1419.5166911685833</v>
      </c>
      <c r="Q514" s="391">
        <v>1362.0683638917194</v>
      </c>
      <c r="R514" s="7">
        <v>11.685760795147621</v>
      </c>
      <c r="S514" s="7">
        <v>100.32733285482783</v>
      </c>
      <c r="T514" s="594">
        <v>10.273877561333274</v>
      </c>
      <c r="U514" s="250">
        <v>3.4246258537777581</v>
      </c>
      <c r="V514" s="250">
        <v>3.3333333333333002</v>
      </c>
      <c r="W514" s="8">
        <v>93.738775613332749</v>
      </c>
      <c r="X514" s="8">
        <v>1.7043413747878682</v>
      </c>
      <c r="Y514" s="8">
        <v>8.585434411466613</v>
      </c>
      <c r="Z514" s="8">
        <v>17.5</v>
      </c>
      <c r="AA514" s="8">
        <v>48.22808017345649</v>
      </c>
      <c r="AB514" s="8">
        <v>1.2057020043364122</v>
      </c>
      <c r="AC514" s="8">
        <v>6.8710454168299684</v>
      </c>
      <c r="AD514" s="8">
        <v>13</v>
      </c>
      <c r="AE514" s="637"/>
      <c r="AF514" s="637" t="s">
        <v>22</v>
      </c>
      <c r="AG514" s="637" t="s">
        <v>3925</v>
      </c>
      <c r="AH514" s="3"/>
      <c r="AI514" s="1"/>
      <c r="AJ514" s="1"/>
      <c r="AK514" s="1"/>
    </row>
    <row r="515" spans="1:37" ht="16.5" x14ac:dyDescent="0.45">
      <c r="A515" s="9">
        <v>632</v>
      </c>
      <c r="B515" s="9" t="s">
        <v>150</v>
      </c>
      <c r="C515" s="245" t="s">
        <v>1850</v>
      </c>
      <c r="D515" s="9">
        <v>1</v>
      </c>
      <c r="E515" s="9">
        <v>15</v>
      </c>
      <c r="F515" s="9">
        <v>14</v>
      </c>
      <c r="G515" s="245" t="s">
        <v>38</v>
      </c>
      <c r="H515" s="54" t="s">
        <v>87</v>
      </c>
      <c r="I515" s="57" t="s">
        <v>184</v>
      </c>
      <c r="J515" s="608">
        <v>21</v>
      </c>
      <c r="K515" s="9">
        <v>1495</v>
      </c>
      <c r="L515" s="9">
        <v>101</v>
      </c>
      <c r="M515" s="7">
        <v>133.45029563863827</v>
      </c>
      <c r="N515" s="7">
        <v>124.26793584698883</v>
      </c>
      <c r="O515" s="7">
        <v>101.00595770814364</v>
      </c>
      <c r="P515" s="391">
        <v>1410.4263416717863</v>
      </c>
      <c r="Q515" s="391">
        <v>1346.147584999703</v>
      </c>
      <c r="R515" s="7">
        <v>11.163763654871371</v>
      </c>
      <c r="S515" s="7">
        <v>94.310437315399881</v>
      </c>
      <c r="T515" s="594">
        <v>4.1227369179441355</v>
      </c>
      <c r="U515" s="250">
        <v>4.1227369179441355</v>
      </c>
      <c r="V515" s="250">
        <v>3</v>
      </c>
      <c r="W515" s="8">
        <v>87.742692165114875</v>
      </c>
      <c r="X515" s="8">
        <v>1.5953216757293613</v>
      </c>
      <c r="Y515" s="8">
        <v>8.4479070169357264</v>
      </c>
      <c r="Z515" s="8">
        <v>19.333333333333332</v>
      </c>
      <c r="AA515" s="8">
        <v>73.863861418696501</v>
      </c>
      <c r="AB515" s="8">
        <v>1.4772772283739299</v>
      </c>
      <c r="AC515" s="8">
        <v>8.0703477387414395</v>
      </c>
      <c r="AD515" s="8">
        <v>17.666666666666668</v>
      </c>
      <c r="AE515" s="637"/>
      <c r="AF515" s="637" t="s">
        <v>29</v>
      </c>
      <c r="AG515" s="637" t="s">
        <v>3859</v>
      </c>
      <c r="AH515" s="3"/>
      <c r="AI515" s="1"/>
      <c r="AJ515" s="1"/>
      <c r="AK515" s="1"/>
    </row>
    <row r="516" spans="1:37" ht="16.5" x14ac:dyDescent="0.45">
      <c r="A516" s="9">
        <v>633</v>
      </c>
      <c r="B516" s="9" t="s">
        <v>349</v>
      </c>
      <c r="C516" s="76" t="s">
        <v>1893</v>
      </c>
      <c r="D516" s="9">
        <v>15</v>
      </c>
      <c r="E516" s="9">
        <v>15</v>
      </c>
      <c r="F516" s="9">
        <v>15</v>
      </c>
      <c r="G516" s="76" t="s">
        <v>253</v>
      </c>
      <c r="H516" s="74" t="s">
        <v>91</v>
      </c>
      <c r="I516" s="76" t="s">
        <v>252</v>
      </c>
      <c r="J516" s="608">
        <v>40</v>
      </c>
      <c r="K516" s="9">
        <v>1062</v>
      </c>
      <c r="L516" s="9">
        <v>123</v>
      </c>
      <c r="M516" s="7">
        <v>103.52930130966848</v>
      </c>
      <c r="N516" s="7">
        <v>85.35240107972669</v>
      </c>
      <c r="O516" s="7">
        <v>123.28680155960521</v>
      </c>
      <c r="P516" s="391">
        <v>1058.7589011402879</v>
      </c>
      <c r="Q516" s="391">
        <v>1056.1635525089046</v>
      </c>
      <c r="R516" s="7">
        <v>9.6727526675782478</v>
      </c>
      <c r="S516" s="7">
        <v>73.137322165792412</v>
      </c>
      <c r="T516" s="594">
        <v>4.2301142008616566</v>
      </c>
      <c r="U516" s="250">
        <v>4.2301142008616566</v>
      </c>
      <c r="V516" s="250">
        <v>3</v>
      </c>
      <c r="W516" s="8">
        <v>57.526998515078994</v>
      </c>
      <c r="X516" s="8">
        <v>1.2783777447795333</v>
      </c>
      <c r="Y516" s="8">
        <v>7.5611694705002401</v>
      </c>
      <c r="Z516" s="8">
        <v>16</v>
      </c>
      <c r="AA516" s="8">
        <v>73.677569519387276</v>
      </c>
      <c r="AB516" s="8">
        <v>1.227959491989788</v>
      </c>
      <c r="AC516" s="8">
        <v>7.5371358826962096</v>
      </c>
      <c r="AD516" s="8">
        <v>21</v>
      </c>
      <c r="AE516" s="637"/>
      <c r="AF516" s="637" t="s">
        <v>90</v>
      </c>
      <c r="AG516" s="637" t="s">
        <v>3915</v>
      </c>
      <c r="AH516" s="3"/>
      <c r="AI516" s="1"/>
      <c r="AJ516" s="1"/>
      <c r="AK516" s="1"/>
    </row>
    <row r="517" spans="1:37" ht="16.5" x14ac:dyDescent="0.45">
      <c r="A517" s="9">
        <v>634</v>
      </c>
      <c r="B517" s="9" t="s">
        <v>346</v>
      </c>
      <c r="C517" s="76" t="s">
        <v>1893</v>
      </c>
      <c r="D517" s="9">
        <v>0</v>
      </c>
      <c r="E517" s="9">
        <v>15</v>
      </c>
      <c r="F517" s="9">
        <v>15</v>
      </c>
      <c r="G517" s="76" t="s">
        <v>253</v>
      </c>
      <c r="H517" s="74" t="s">
        <v>160</v>
      </c>
      <c r="I517" s="76" t="s">
        <v>252</v>
      </c>
      <c r="J517" s="608">
        <v>32.5</v>
      </c>
      <c r="K517" s="9">
        <v>1500</v>
      </c>
      <c r="L517" s="9">
        <v>142</v>
      </c>
      <c r="M517" s="7">
        <v>118.73821434273178</v>
      </c>
      <c r="N517" s="7">
        <v>112.01718334219979</v>
      </c>
      <c r="O517" s="7">
        <v>142.6352134557344</v>
      </c>
      <c r="P517" s="391">
        <v>1532.5028070761557</v>
      </c>
      <c r="Q517" s="391">
        <v>1558.2793984982222</v>
      </c>
      <c r="R517" s="7">
        <v>14.304131512415216</v>
      </c>
      <c r="S517" s="7">
        <v>124.28658847465499</v>
      </c>
      <c r="T517" s="594">
        <v>4.704632287493232</v>
      </c>
      <c r="U517" s="250">
        <v>4.704632287493232</v>
      </c>
      <c r="V517" s="250">
        <v>3</v>
      </c>
      <c r="W517" s="8">
        <v>75.09264574986463</v>
      </c>
      <c r="X517" s="8">
        <v>1.5018529149972926</v>
      </c>
      <c r="Y517" s="8">
        <v>8.6888594646085942</v>
      </c>
      <c r="Z517" s="8">
        <v>17.666666666666668</v>
      </c>
      <c r="AA517" s="8">
        <v>84.354226468597716</v>
      </c>
      <c r="AB517" s="8">
        <v>1.4059037744766285</v>
      </c>
      <c r="AC517" s="8">
        <v>8.4974701056410638</v>
      </c>
      <c r="AD517" s="8">
        <v>21</v>
      </c>
      <c r="AE517" s="637"/>
      <c r="AF517" s="637" t="s">
        <v>90</v>
      </c>
      <c r="AG517" s="637" t="s">
        <v>3915</v>
      </c>
      <c r="AH517" s="3"/>
      <c r="AI517" s="1"/>
      <c r="AJ517" s="1"/>
      <c r="AK517" s="1"/>
    </row>
    <row r="518" spans="1:37" ht="16.5" x14ac:dyDescent="0.45">
      <c r="A518" s="9">
        <v>635</v>
      </c>
      <c r="B518" s="9" t="s">
        <v>344</v>
      </c>
      <c r="C518" s="76" t="s">
        <v>1893</v>
      </c>
      <c r="D518" s="9">
        <v>0</v>
      </c>
      <c r="E518" s="9">
        <v>15</v>
      </c>
      <c r="F518" s="9">
        <v>10</v>
      </c>
      <c r="G518" s="76" t="s">
        <v>253</v>
      </c>
      <c r="H518" s="74" t="s">
        <v>160</v>
      </c>
      <c r="I518" s="76" t="s">
        <v>252</v>
      </c>
      <c r="J518" s="608">
        <v>15.5</v>
      </c>
      <c r="K518" s="9">
        <v>1499</v>
      </c>
      <c r="L518" s="9">
        <v>116</v>
      </c>
      <c r="M518" s="7">
        <v>134.64128670753155</v>
      </c>
      <c r="N518" s="7">
        <v>106.76633281886291</v>
      </c>
      <c r="O518" s="7">
        <v>116.23329829048622</v>
      </c>
      <c r="P518" s="391">
        <v>1408.0846388289588</v>
      </c>
      <c r="Q518" s="391">
        <v>1338.6998399862894</v>
      </c>
      <c r="R518" s="7">
        <v>11.190162042103832</v>
      </c>
      <c r="S518" s="7">
        <v>108.75336249259138</v>
      </c>
      <c r="T518" s="594">
        <v>5.2008081452749844</v>
      </c>
      <c r="U518" s="250">
        <v>5.2008081452749844</v>
      </c>
      <c r="V518" s="250">
        <v>3</v>
      </c>
      <c r="W518" s="8">
        <v>85.016162905499684</v>
      </c>
      <c r="X518" s="8">
        <v>1.7003232581099936</v>
      </c>
      <c r="Y518" s="8">
        <v>9.7186584147216646</v>
      </c>
      <c r="Z518" s="8">
        <v>17.666666666666668</v>
      </c>
      <c r="AA518" s="8">
        <v>95.518183268687153</v>
      </c>
      <c r="AB518" s="8">
        <v>1.5919697211447859</v>
      </c>
      <c r="AC518" s="8">
        <v>9.5016355321041353</v>
      </c>
      <c r="AD518" s="8">
        <v>21</v>
      </c>
      <c r="AE518" s="637"/>
      <c r="AF518" s="637" t="s">
        <v>90</v>
      </c>
      <c r="AG518" s="637" t="s">
        <v>3915</v>
      </c>
      <c r="AH518" s="3"/>
      <c r="AI518" s="1"/>
      <c r="AJ518" s="1"/>
      <c r="AK518" s="1"/>
    </row>
    <row r="519" spans="1:37" ht="16.5" x14ac:dyDescent="0.45">
      <c r="A519" s="9">
        <v>638</v>
      </c>
      <c r="B519" s="9" t="s">
        <v>341</v>
      </c>
      <c r="C519" s="56" t="s">
        <v>1884</v>
      </c>
      <c r="D519" s="9">
        <v>0</v>
      </c>
      <c r="E519" s="9">
        <v>8</v>
      </c>
      <c r="F519" s="9">
        <v>15</v>
      </c>
      <c r="G519" s="57" t="s">
        <v>56</v>
      </c>
      <c r="H519" s="56" t="s">
        <v>216</v>
      </c>
      <c r="I519" s="54" t="s">
        <v>87</v>
      </c>
      <c r="J519" s="608">
        <v>19</v>
      </c>
      <c r="K519" s="9">
        <v>1499</v>
      </c>
      <c r="L519" s="9">
        <v>130</v>
      </c>
      <c r="M519" s="7">
        <v>111.79754932870168</v>
      </c>
      <c r="N519" s="7">
        <v>138.00009995261613</v>
      </c>
      <c r="O519" s="7">
        <v>130.43047421681862</v>
      </c>
      <c r="P519" s="391">
        <v>1593.8979250493301</v>
      </c>
      <c r="Q519" s="391">
        <v>1673.322662225853</v>
      </c>
      <c r="R519" s="7">
        <v>15.764509154776945</v>
      </c>
      <c r="S519" s="7">
        <v>126.51301535658811</v>
      </c>
      <c r="T519" s="594">
        <v>5.3601044238193651</v>
      </c>
      <c r="U519" s="250">
        <v>2.6800522119096826</v>
      </c>
      <c r="V519" s="250">
        <v>3</v>
      </c>
      <c r="W519" s="8">
        <v>88.202088476387317</v>
      </c>
      <c r="X519" s="8">
        <v>1.9600464105863848</v>
      </c>
      <c r="Y519" s="8">
        <v>8.0251794784395347</v>
      </c>
      <c r="Z519" s="8">
        <v>16</v>
      </c>
      <c r="AA519" s="8">
        <v>73.66840706365609</v>
      </c>
      <c r="AB519" s="8">
        <v>1.3394255829755652</v>
      </c>
      <c r="AC519" s="8">
        <v>6.351863669758635</v>
      </c>
      <c r="AD519" s="8">
        <v>19.333333333333332</v>
      </c>
      <c r="AE519" s="637"/>
      <c r="AF519" s="637" t="s">
        <v>4</v>
      </c>
      <c r="AG519" s="637" t="s">
        <v>3781</v>
      </c>
      <c r="AH519" s="3"/>
      <c r="AI519" s="1"/>
      <c r="AJ519" s="1"/>
      <c r="AK519" s="1"/>
    </row>
    <row r="520" spans="1:37" ht="16.5" x14ac:dyDescent="0.45">
      <c r="A520" s="9">
        <v>639</v>
      </c>
      <c r="B520" s="9" t="s">
        <v>1706</v>
      </c>
      <c r="C520" s="56" t="s">
        <v>1894</v>
      </c>
      <c r="D520" s="9">
        <v>0</v>
      </c>
      <c r="E520" s="9">
        <v>15</v>
      </c>
      <c r="F520" s="9">
        <v>14</v>
      </c>
      <c r="G520" s="54" t="s">
        <v>248</v>
      </c>
      <c r="H520" s="56" t="s">
        <v>216</v>
      </c>
      <c r="I520" s="54" t="s">
        <v>40</v>
      </c>
      <c r="J520" s="608">
        <v>15</v>
      </c>
      <c r="K520" s="9">
        <v>1495</v>
      </c>
      <c r="L520" s="9">
        <v>115</v>
      </c>
      <c r="M520" s="7">
        <v>134.52243094361324</v>
      </c>
      <c r="N520" s="7">
        <v>107.10055078972286</v>
      </c>
      <c r="O520" s="7">
        <v>115.37885423240675</v>
      </c>
      <c r="P520" s="391">
        <v>1403.2716629095914</v>
      </c>
      <c r="Q520" s="391">
        <v>1333.6817970354778</v>
      </c>
      <c r="R520" s="7">
        <v>11.125062969241965</v>
      </c>
      <c r="S520" s="7">
        <v>113.50897454819805</v>
      </c>
      <c r="T520" s="594">
        <v>13.5912995363222</v>
      </c>
      <c r="U520" s="250">
        <v>4.530433178774067</v>
      </c>
      <c r="V520" s="250">
        <v>2.6666666666666998</v>
      </c>
      <c r="W520" s="8">
        <v>105.92749613601833</v>
      </c>
      <c r="X520" s="8">
        <v>2.3539443585781852</v>
      </c>
      <c r="Y520" s="8">
        <v>10.202996141417103</v>
      </c>
      <c r="Z520" s="8">
        <v>17.875</v>
      </c>
      <c r="AA520" s="8">
        <v>84.941996908814673</v>
      </c>
      <c r="AB520" s="8">
        <v>1.8875999313069927</v>
      </c>
      <c r="AC520" s="8">
        <v>9.0289821986364789</v>
      </c>
      <c r="AD520" s="8">
        <v>17.875</v>
      </c>
      <c r="AE520" s="637"/>
      <c r="AF520" s="637" t="s">
        <v>43</v>
      </c>
      <c r="AG520" s="637" t="s">
        <v>3781</v>
      </c>
      <c r="AH520" s="3"/>
      <c r="AI520" s="1"/>
      <c r="AJ520" s="1"/>
      <c r="AK520" s="1"/>
    </row>
    <row r="521" spans="1:37" ht="16.5" x14ac:dyDescent="0.45">
      <c r="A521" s="9">
        <v>640</v>
      </c>
      <c r="B521" s="9" t="s">
        <v>2136</v>
      </c>
      <c r="C521" s="56" t="s">
        <v>1865</v>
      </c>
      <c r="D521" s="9">
        <v>0</v>
      </c>
      <c r="E521" s="9">
        <v>8</v>
      </c>
      <c r="F521" s="9">
        <v>15</v>
      </c>
      <c r="G521" s="62" t="s">
        <v>290</v>
      </c>
      <c r="H521" s="56" t="s">
        <v>216</v>
      </c>
      <c r="I521" s="77" t="s">
        <v>169</v>
      </c>
      <c r="J521" s="608">
        <v>19</v>
      </c>
      <c r="K521" s="9">
        <v>1499</v>
      </c>
      <c r="L521" s="9">
        <v>130</v>
      </c>
      <c r="M521" s="7">
        <v>111.79754932870168</v>
      </c>
      <c r="N521" s="7">
        <v>138.00009995261613</v>
      </c>
      <c r="O521" s="7">
        <v>130.43047421681862</v>
      </c>
      <c r="P521" s="391">
        <v>1593.8979250493301</v>
      </c>
      <c r="Q521" s="391">
        <v>1673.322662225853</v>
      </c>
      <c r="R521" s="7">
        <v>15.764509154776945</v>
      </c>
      <c r="S521" s="7">
        <v>134.22886917217303</v>
      </c>
      <c r="T521" s="594">
        <v>4.6334203531828049</v>
      </c>
      <c r="U521" s="250">
        <v>2.3167101765914024</v>
      </c>
      <c r="V521" s="250">
        <v>3.5</v>
      </c>
      <c r="W521" s="8">
        <v>88.202088476387317</v>
      </c>
      <c r="X521" s="8">
        <v>1.9600464105863848</v>
      </c>
      <c r="Y521" s="8">
        <v>8.5146240745148187</v>
      </c>
      <c r="Z521" s="8">
        <v>13.857142857142858</v>
      </c>
      <c r="AA521" s="8">
        <v>62.041461933471119</v>
      </c>
      <c r="AB521" s="8">
        <v>1.7726131980991748</v>
      </c>
      <c r="AC521" s="8">
        <v>7.7462330635804673</v>
      </c>
      <c r="AD521" s="8">
        <v>11</v>
      </c>
      <c r="AE521" s="637"/>
      <c r="AF521" s="637" t="s">
        <v>68</v>
      </c>
      <c r="AG521" s="637" t="s">
        <v>3926</v>
      </c>
      <c r="AH521" s="3"/>
      <c r="AI521" s="1"/>
      <c r="AJ521" s="1"/>
      <c r="AK521" s="1"/>
    </row>
    <row r="522" spans="1:37" ht="16.5" x14ac:dyDescent="0.45">
      <c r="A522" s="9">
        <v>641</v>
      </c>
      <c r="B522" s="9" t="s">
        <v>3201</v>
      </c>
      <c r="C522" s="243" t="s">
        <v>1791</v>
      </c>
      <c r="D522" s="9">
        <v>1</v>
      </c>
      <c r="E522" s="9">
        <v>15</v>
      </c>
      <c r="F522" s="9">
        <v>15</v>
      </c>
      <c r="G522" s="243" t="s">
        <v>158</v>
      </c>
      <c r="H522" s="243" t="s">
        <v>1516</v>
      </c>
      <c r="I522" s="62" t="s">
        <v>112</v>
      </c>
      <c r="J522" s="608">
        <v>16.5</v>
      </c>
      <c r="K522" s="9">
        <v>1498</v>
      </c>
      <c r="L522" s="9">
        <v>110</v>
      </c>
      <c r="M522" s="7">
        <v>144.88375387032775</v>
      </c>
      <c r="N522" s="7">
        <v>97.131805029171034</v>
      </c>
      <c r="O522" s="7">
        <v>110.15506380403195</v>
      </c>
      <c r="P522" s="391">
        <v>1339.4414789197847</v>
      </c>
      <c r="Q522" s="391">
        <v>1224.3359916168788</v>
      </c>
      <c r="R522" s="7">
        <v>9.7385733457291668</v>
      </c>
      <c r="S522" s="7">
        <v>88.501524974407985</v>
      </c>
      <c r="T522" s="594">
        <v>11.170839521697008</v>
      </c>
      <c r="U522" s="250">
        <v>3.7236131738990026</v>
      </c>
      <c r="V522" s="250">
        <v>3</v>
      </c>
      <c r="W522" s="8">
        <v>125.31026082074122</v>
      </c>
      <c r="X522" s="8">
        <v>1.9278501664729419</v>
      </c>
      <c r="Y522" s="8">
        <v>9.0877299818479234</v>
      </c>
      <c r="Z522" s="8">
        <v>22.666666666666668</v>
      </c>
      <c r="AA522" s="8">
        <v>142.26166002356956</v>
      </c>
      <c r="AB522" s="8">
        <v>1.7782707502946196</v>
      </c>
      <c r="AC522" s="8">
        <v>8.7310124576220343</v>
      </c>
      <c r="AD522" s="8">
        <v>27.666666666666668</v>
      </c>
      <c r="AE522" s="637"/>
      <c r="AF522" s="637" t="s">
        <v>72</v>
      </c>
      <c r="AG522" s="637" t="s">
        <v>3927</v>
      </c>
      <c r="AH522" s="3"/>
      <c r="AI522" s="1"/>
      <c r="AJ522" s="1"/>
      <c r="AK522" s="1"/>
    </row>
    <row r="523" spans="1:37" ht="16.5" x14ac:dyDescent="0.45">
      <c r="A523" s="9">
        <v>642</v>
      </c>
      <c r="B523" s="9" t="s">
        <v>3202</v>
      </c>
      <c r="C523" s="243" t="s">
        <v>1840</v>
      </c>
      <c r="D523" s="9">
        <v>1</v>
      </c>
      <c r="E523" s="9">
        <v>15</v>
      </c>
      <c r="F523" s="9">
        <v>15</v>
      </c>
      <c r="G523" s="246" t="s">
        <v>115</v>
      </c>
      <c r="H523" s="246" t="s">
        <v>222</v>
      </c>
      <c r="I523" s="65" t="s">
        <v>91</v>
      </c>
      <c r="J523" s="608">
        <v>16.5</v>
      </c>
      <c r="K523" s="9">
        <v>1498</v>
      </c>
      <c r="L523" s="9">
        <v>110</v>
      </c>
      <c r="M523" s="7">
        <v>144.88375387032775</v>
      </c>
      <c r="N523" s="7">
        <v>97.131805029171034</v>
      </c>
      <c r="O523" s="7">
        <v>110.15506380403195</v>
      </c>
      <c r="P523" s="391">
        <v>1339.4414789197847</v>
      </c>
      <c r="Q523" s="391">
        <v>1224.3359916168788</v>
      </c>
      <c r="R523" s="7">
        <v>9.7385733457291668</v>
      </c>
      <c r="S523" s="7">
        <v>97.348043110215386</v>
      </c>
      <c r="T523" s="594">
        <v>4.3902798405656691</v>
      </c>
      <c r="U523" s="250">
        <v>2.1951399202828346</v>
      </c>
      <c r="V523" s="250">
        <v>4.5</v>
      </c>
      <c r="W523" s="8">
        <v>114.00932801885565</v>
      </c>
      <c r="X523" s="8">
        <v>1.9001554669809275</v>
      </c>
      <c r="Y523" s="8">
        <v>9.9961297876251241</v>
      </c>
      <c r="Z523" s="8">
        <v>14.333333333333334</v>
      </c>
      <c r="AA523" s="8">
        <v>66.922108010999125</v>
      </c>
      <c r="AB523" s="8">
        <v>1.4871579557999806</v>
      </c>
      <c r="AC523" s="8">
        <v>8.0794097467115886</v>
      </c>
      <c r="AD523" s="8">
        <v>11</v>
      </c>
      <c r="AE523" s="637"/>
      <c r="AF523" s="637" t="s">
        <v>8</v>
      </c>
      <c r="AG523" s="637" t="s">
        <v>3891</v>
      </c>
      <c r="AH523" s="3"/>
      <c r="AI523" s="1"/>
      <c r="AJ523" s="1"/>
      <c r="AK523" s="1"/>
    </row>
    <row r="524" spans="1:37" ht="16.5" x14ac:dyDescent="0.45">
      <c r="A524" s="9">
        <v>643</v>
      </c>
      <c r="B524" s="9" t="s">
        <v>3937</v>
      </c>
      <c r="C524" s="73" t="s">
        <v>3974</v>
      </c>
      <c r="D524" s="9">
        <v>5</v>
      </c>
      <c r="E524" s="9">
        <v>15</v>
      </c>
      <c r="F524" s="9">
        <v>13</v>
      </c>
      <c r="G524" s="76" t="s">
        <v>253</v>
      </c>
      <c r="H524" s="73" t="s">
        <v>48</v>
      </c>
      <c r="I524" s="76" t="s">
        <v>1489</v>
      </c>
      <c r="J524" s="608">
        <v>13.5</v>
      </c>
      <c r="K524" s="9">
        <v>1497</v>
      </c>
      <c r="L524" s="9">
        <v>107</v>
      </c>
      <c r="M524" s="7">
        <v>137.43963021011371</v>
      </c>
      <c r="N524" s="7">
        <v>110.93341581244893</v>
      </c>
      <c r="O524" s="7">
        <v>107.00656923501711</v>
      </c>
      <c r="P524" s="391">
        <v>1385.8722625529758</v>
      </c>
      <c r="Q524" s="391">
        <v>1302.6359272800519</v>
      </c>
      <c r="R524" s="7">
        <v>10.684596685077967</v>
      </c>
      <c r="S524" s="7">
        <v>131.15116959042302</v>
      </c>
      <c r="T524" s="594">
        <v>5.2881164625555481</v>
      </c>
      <c r="U524" s="250">
        <v>5.2881164625555481</v>
      </c>
      <c r="V524" s="250">
        <v>3</v>
      </c>
      <c r="W524" s="8">
        <v>140.36378503305531</v>
      </c>
      <c r="X524" s="8">
        <v>2.552068818782824</v>
      </c>
      <c r="Y524" s="8">
        <v>12.274788974822778</v>
      </c>
      <c r="Z524" s="8">
        <v>19.333333333333332</v>
      </c>
      <c r="AA524" s="8">
        <v>161.80436734583304</v>
      </c>
      <c r="AB524" s="8">
        <v>2.4892979591666622</v>
      </c>
      <c r="AC524" s="8">
        <v>12.19324517799426</v>
      </c>
      <c r="AD524" s="8">
        <v>22.666666666666668</v>
      </c>
      <c r="AE524" s="637"/>
      <c r="AF524" s="637" t="s">
        <v>90</v>
      </c>
      <c r="AG524" s="637" t="s">
        <v>3750</v>
      </c>
      <c r="AH524" s="3"/>
      <c r="AI524" s="1"/>
      <c r="AJ524" s="1"/>
      <c r="AK524" s="1"/>
    </row>
    <row r="525" spans="1:37" ht="16.5" x14ac:dyDescent="0.45">
      <c r="A525" s="9">
        <v>644</v>
      </c>
      <c r="B525" s="9" t="s">
        <v>3938</v>
      </c>
      <c r="C525" s="246" t="s">
        <v>3961</v>
      </c>
      <c r="D525" s="9">
        <v>5</v>
      </c>
      <c r="E525" s="9">
        <v>15</v>
      </c>
      <c r="F525" s="9">
        <v>13</v>
      </c>
      <c r="G525" s="76" t="s">
        <v>253</v>
      </c>
      <c r="H525" s="246" t="s">
        <v>94</v>
      </c>
      <c r="I525" s="76" t="s">
        <v>175</v>
      </c>
      <c r="J525" s="608">
        <v>13.5</v>
      </c>
      <c r="K525" s="9">
        <v>1497</v>
      </c>
      <c r="L525" s="9">
        <v>107</v>
      </c>
      <c r="M525" s="7">
        <v>137.43963021011371</v>
      </c>
      <c r="N525" s="7">
        <v>110.93341581244893</v>
      </c>
      <c r="O525" s="7">
        <v>107.00656923501711</v>
      </c>
      <c r="P525" s="391">
        <v>1385.8722625529758</v>
      </c>
      <c r="Q525" s="391">
        <v>1302.6359272800519</v>
      </c>
      <c r="R525" s="7">
        <v>10.684596685077967</v>
      </c>
      <c r="S525" s="7">
        <v>125.22658403770113</v>
      </c>
      <c r="T525" s="594">
        <v>5.2881164625555481</v>
      </c>
      <c r="U525" s="250">
        <v>5.2881164625555481</v>
      </c>
      <c r="V525" s="250">
        <v>3</v>
      </c>
      <c r="W525" s="8">
        <v>108.20291156388869</v>
      </c>
      <c r="X525" s="8">
        <v>2.4045091458641932</v>
      </c>
      <c r="Y525" s="8">
        <v>11.720291156388869</v>
      </c>
      <c r="Z525" s="8">
        <v>16</v>
      </c>
      <c r="AA525" s="8">
        <v>118.92320272027756</v>
      </c>
      <c r="AB525" s="8">
        <v>1.9820533786712926</v>
      </c>
      <c r="AC525" s="8">
        <v>10.699311046256597</v>
      </c>
      <c r="AD525" s="8">
        <v>21</v>
      </c>
      <c r="AE525" s="637"/>
      <c r="AF525" s="637" t="s">
        <v>90</v>
      </c>
      <c r="AG525" s="637" t="s">
        <v>5805</v>
      </c>
      <c r="AH525" s="3"/>
      <c r="AI525" s="1"/>
      <c r="AJ525" s="1"/>
      <c r="AK525" s="1"/>
    </row>
    <row r="526" spans="1:37" ht="16.5" x14ac:dyDescent="0.45">
      <c r="A526" s="9">
        <v>645</v>
      </c>
      <c r="B526" s="9" t="s">
        <v>3451</v>
      </c>
      <c r="C526" s="78" t="s">
        <v>1851</v>
      </c>
      <c r="D526" s="9">
        <v>0</v>
      </c>
      <c r="E526" s="9">
        <v>15</v>
      </c>
      <c r="F526" s="9">
        <v>14</v>
      </c>
      <c r="G526" s="78" t="s">
        <v>144</v>
      </c>
      <c r="H526" s="56" t="s">
        <v>187</v>
      </c>
      <c r="I526" s="78" t="s">
        <v>153</v>
      </c>
      <c r="J526" s="608">
        <v>15.5</v>
      </c>
      <c r="K526" s="9">
        <v>1499</v>
      </c>
      <c r="L526" s="9">
        <v>115</v>
      </c>
      <c r="M526" s="7">
        <v>137.27099933853802</v>
      </c>
      <c r="N526" s="7">
        <v>103.61067766165513</v>
      </c>
      <c r="O526" s="7">
        <v>115.18141323808364</v>
      </c>
      <c r="P526" s="391">
        <v>1389.6661372898941</v>
      </c>
      <c r="Q526" s="391">
        <v>1307.5582698486508</v>
      </c>
      <c r="R526" s="7">
        <v>10.796586307352953</v>
      </c>
      <c r="S526" s="7">
        <v>103.85525792485547</v>
      </c>
      <c r="T526" s="594">
        <v>4.2121413845217894</v>
      </c>
      <c r="U526" s="250">
        <v>2.1060706922608947</v>
      </c>
      <c r="V526" s="250">
        <v>4.5</v>
      </c>
      <c r="W526" s="8">
        <v>134.83922435507458</v>
      </c>
      <c r="X526" s="8">
        <v>1.7978563247343278</v>
      </c>
      <c r="Y526" s="8">
        <v>9.6192680694012918</v>
      </c>
      <c r="Z526" s="8">
        <v>17.666666666666668</v>
      </c>
      <c r="AA526" s="8">
        <v>97.36424153565369</v>
      </c>
      <c r="AB526" s="8">
        <v>1.7702589370118853</v>
      </c>
      <c r="AC526" s="8">
        <v>9.3104701678116104</v>
      </c>
      <c r="AD526" s="8">
        <v>13.222222222222221</v>
      </c>
      <c r="AE526" s="637"/>
      <c r="AF526" s="637" t="s">
        <v>3</v>
      </c>
      <c r="AG526" s="637" t="s">
        <v>3928</v>
      </c>
      <c r="AH526" s="3"/>
      <c r="AI526" s="1"/>
      <c r="AJ526" s="1"/>
      <c r="AK526" s="1"/>
    </row>
    <row r="527" spans="1:37" ht="16.5" x14ac:dyDescent="0.45">
      <c r="A527" s="9">
        <v>649</v>
      </c>
      <c r="B527" s="9" t="s">
        <v>3203</v>
      </c>
      <c r="C527" s="245" t="s">
        <v>1850</v>
      </c>
      <c r="D527" s="9">
        <v>2</v>
      </c>
      <c r="E527" s="9">
        <v>15</v>
      </c>
      <c r="F527" s="9">
        <v>14</v>
      </c>
      <c r="G527" s="245" t="s">
        <v>27</v>
      </c>
      <c r="H527" s="62" t="s">
        <v>112</v>
      </c>
      <c r="I527" s="57" t="s">
        <v>208</v>
      </c>
      <c r="J527" s="608">
        <v>16.5</v>
      </c>
      <c r="K527" s="9">
        <v>1500</v>
      </c>
      <c r="L527" s="9">
        <v>102</v>
      </c>
      <c r="M527" s="7">
        <v>137.82948870061142</v>
      </c>
      <c r="N527" s="7">
        <v>116.12405740917654</v>
      </c>
      <c r="O527" s="7">
        <v>102.01552706974388</v>
      </c>
      <c r="P527" s="391">
        <v>1386.6081539214315</v>
      </c>
      <c r="Q527" s="391">
        <v>1301.9899790815107</v>
      </c>
      <c r="R527" s="7">
        <v>10.612309426633656</v>
      </c>
      <c r="S527" s="7">
        <v>100.25426073609087</v>
      </c>
      <c r="T527" s="594">
        <v>3.1501400237295383</v>
      </c>
      <c r="U527" s="250">
        <v>3.1501400237295383</v>
      </c>
      <c r="V527" s="250">
        <v>4</v>
      </c>
      <c r="W527" s="8">
        <v>135.38375148309615</v>
      </c>
      <c r="X527" s="8">
        <v>1.6922968935387019</v>
      </c>
      <c r="Y527" s="8">
        <v>9.4469786646517573</v>
      </c>
      <c r="Z527" s="8">
        <v>21</v>
      </c>
      <c r="AA527" s="8">
        <v>76.254900830533842</v>
      </c>
      <c r="AB527" s="8">
        <v>1.6945533517896409</v>
      </c>
      <c r="AC527" s="8">
        <v>9.1178755997951964</v>
      </c>
      <c r="AD527" s="8">
        <v>12.25</v>
      </c>
      <c r="AE527" s="637"/>
      <c r="AF527" s="637" t="s">
        <v>29</v>
      </c>
      <c r="AG527" s="637" t="s">
        <v>3836</v>
      </c>
      <c r="AH527" s="3"/>
      <c r="AI527" s="1"/>
      <c r="AJ527" s="1"/>
      <c r="AK527" s="1"/>
    </row>
    <row r="528" spans="1:37" ht="16.5" x14ac:dyDescent="0.45">
      <c r="A528" s="9">
        <v>808</v>
      </c>
      <c r="B528" s="9" t="s">
        <v>339</v>
      </c>
      <c r="C528" s="57" t="s">
        <v>1787</v>
      </c>
      <c r="D528" s="9">
        <v>15</v>
      </c>
      <c r="E528" s="9">
        <v>15</v>
      </c>
      <c r="F528" s="9">
        <v>15</v>
      </c>
      <c r="G528" s="246" t="s">
        <v>115</v>
      </c>
      <c r="H528" s="57" t="s">
        <v>180</v>
      </c>
      <c r="I528" s="246" t="s">
        <v>182</v>
      </c>
      <c r="J528" s="608">
        <v>40</v>
      </c>
      <c r="K528" s="9">
        <v>1068</v>
      </c>
      <c r="L528" s="9">
        <v>114</v>
      </c>
      <c r="M528" s="7">
        <v>105.10990132966342</v>
      </c>
      <c r="N528" s="7">
        <v>90.094201139711501</v>
      </c>
      <c r="O528" s="7">
        <v>114.59350144963305</v>
      </c>
      <c r="P528" s="391">
        <v>1056.0074235536654</v>
      </c>
      <c r="Q528" s="391">
        <v>1046.5088710283519</v>
      </c>
      <c r="R528" s="7">
        <v>9.4218819980776747</v>
      </c>
      <c r="S528" s="7">
        <v>69.063442840731497</v>
      </c>
      <c r="T528" s="594">
        <v>3.0496430759284365</v>
      </c>
      <c r="U528" s="250">
        <v>1.5248215379642183</v>
      </c>
      <c r="V528" s="250">
        <v>4.5</v>
      </c>
      <c r="W528" s="8">
        <v>91.184295340851207</v>
      </c>
      <c r="X528" s="8">
        <v>1.4028353129361724</v>
      </c>
      <c r="Y528" s="8">
        <v>7.330111208654742</v>
      </c>
      <c r="Z528" s="8">
        <v>15.444444444444445</v>
      </c>
      <c r="AA528" s="8">
        <v>62.489292277853103</v>
      </c>
      <c r="AB528" s="8">
        <v>1.1361689505064201</v>
      </c>
      <c r="AC528" s="8">
        <v>6.1355798292163195</v>
      </c>
      <c r="AD528" s="8">
        <v>13.222222222222221</v>
      </c>
      <c r="AE528" s="637"/>
      <c r="AF528" s="637" t="s">
        <v>8</v>
      </c>
      <c r="AG528" s="637" t="s">
        <v>3918</v>
      </c>
      <c r="AH528" s="3"/>
      <c r="AI528" s="1"/>
      <c r="AJ528" s="1"/>
      <c r="AK528" s="1"/>
    </row>
    <row r="529" spans="1:37" ht="16.5" x14ac:dyDescent="0.45">
      <c r="A529" s="9">
        <v>809</v>
      </c>
      <c r="B529" s="9" t="s">
        <v>337</v>
      </c>
      <c r="C529" s="57" t="s">
        <v>1787</v>
      </c>
      <c r="D529" s="9">
        <v>1</v>
      </c>
      <c r="E529" s="9">
        <v>15</v>
      </c>
      <c r="F529" s="9">
        <v>14</v>
      </c>
      <c r="G529" s="246" t="s">
        <v>115</v>
      </c>
      <c r="H529" s="56" t="s">
        <v>1732</v>
      </c>
      <c r="I529" s="57" t="s">
        <v>180</v>
      </c>
      <c r="J529" s="608">
        <v>15.5</v>
      </c>
      <c r="K529" s="9">
        <v>1499</v>
      </c>
      <c r="L529" s="9">
        <v>146</v>
      </c>
      <c r="M529" s="7">
        <v>119.38895344769399</v>
      </c>
      <c r="N529" s="7">
        <v>107.8182178712655</v>
      </c>
      <c r="O529" s="7">
        <v>146.21202228396004</v>
      </c>
      <c r="P529" s="391">
        <v>1524.3788651999714</v>
      </c>
      <c r="Q529" s="391">
        <v>1544.9906109818928</v>
      </c>
      <c r="R529" s="7">
        <v>14.20942493566576</v>
      </c>
      <c r="S529" s="7">
        <v>117.47282115408497</v>
      </c>
      <c r="T529" s="594">
        <v>3.3280845922300331</v>
      </c>
      <c r="U529" s="250">
        <v>1.6640422961150165</v>
      </c>
      <c r="V529" s="250">
        <v>4.5</v>
      </c>
      <c r="W529" s="8">
        <v>66.962396779850934</v>
      </c>
      <c r="X529" s="8">
        <v>1.6740599194962733</v>
      </c>
      <c r="Y529" s="8">
        <v>8.2672466821107822</v>
      </c>
      <c r="Z529" s="8">
        <v>9.8888888888888893</v>
      </c>
      <c r="AA529" s="8">
        <v>103.43572205812146</v>
      </c>
      <c r="AB529" s="8">
        <v>1.5913188008941763</v>
      </c>
      <c r="AC529" s="8">
        <v>8.2535755181154329</v>
      </c>
      <c r="AD529" s="8">
        <v>15.444444444444445</v>
      </c>
      <c r="AE529" s="637"/>
      <c r="AF529" s="637" t="s">
        <v>8</v>
      </c>
      <c r="AG529" s="637" t="s">
        <v>3856</v>
      </c>
      <c r="AH529" s="3"/>
      <c r="AI529" s="1"/>
      <c r="AJ529" s="1"/>
      <c r="AK529" s="1"/>
    </row>
    <row r="530" spans="1:37" ht="16.5" x14ac:dyDescent="0.45">
      <c r="A530" s="9">
        <v>862</v>
      </c>
      <c r="B530" s="9" t="s">
        <v>3934</v>
      </c>
      <c r="C530" s="62" t="s">
        <v>1812</v>
      </c>
      <c r="D530" s="9">
        <v>0</v>
      </c>
      <c r="E530" s="9">
        <v>14</v>
      </c>
      <c r="F530" s="9">
        <v>15</v>
      </c>
      <c r="G530" s="56" t="s">
        <v>45</v>
      </c>
      <c r="H530" s="62" t="s">
        <v>112</v>
      </c>
      <c r="I530" s="52" t="s">
        <v>250</v>
      </c>
      <c r="J530" s="608">
        <v>21.5</v>
      </c>
      <c r="K530" s="9">
        <v>1500</v>
      </c>
      <c r="L530" s="9">
        <v>140</v>
      </c>
      <c r="M530" s="7">
        <v>111.49274534557125</v>
      </c>
      <c r="N530" s="7">
        <v>128.83606128821566</v>
      </c>
      <c r="O530" s="7">
        <v>140.60473996358152</v>
      </c>
      <c r="P530" s="391">
        <v>1597.8009445064124</v>
      </c>
      <c r="Q530" s="391">
        <v>1680.0745939361145</v>
      </c>
      <c r="R530" s="7">
        <v>15.978448243198844</v>
      </c>
      <c r="S530" s="7">
        <v>140.06835988301398</v>
      </c>
      <c r="T530" s="594">
        <v>6.7976227579697053</v>
      </c>
      <c r="U530" s="250">
        <v>3.3988113789848526</v>
      </c>
      <c r="V530" s="250">
        <v>3.5</v>
      </c>
      <c r="W530" s="8">
        <v>131.44651205431836</v>
      </c>
      <c r="X530" s="8">
        <v>1.6430814006789796</v>
      </c>
      <c r="Y530" s="8">
        <v>8.7660802695676949</v>
      </c>
      <c r="Z530" s="8">
        <v>23.857142857142858</v>
      </c>
      <c r="AA530" s="8">
        <v>95.211369817007707</v>
      </c>
      <c r="AB530" s="8">
        <v>1.2694849308934362</v>
      </c>
      <c r="AC530" s="8">
        <v>7.4923649399158085</v>
      </c>
      <c r="AD530" s="8">
        <v>22.428571428571427</v>
      </c>
      <c r="AE530" s="637"/>
      <c r="AF530" s="637" t="s">
        <v>47</v>
      </c>
      <c r="AG530" s="637" t="s">
        <v>3902</v>
      </c>
      <c r="AH530" s="3"/>
      <c r="AI530" s="1"/>
      <c r="AJ530" s="1"/>
      <c r="AK530" s="1"/>
    </row>
    <row r="531" spans="1:37" ht="16.5" x14ac:dyDescent="0.45">
      <c r="A531" s="9">
        <v>863</v>
      </c>
      <c r="B531" s="9" t="s">
        <v>3930</v>
      </c>
      <c r="C531" s="57" t="s">
        <v>1787</v>
      </c>
      <c r="D531" s="9">
        <v>1</v>
      </c>
      <c r="E531" s="9">
        <v>15</v>
      </c>
      <c r="F531" s="9">
        <v>15</v>
      </c>
      <c r="G531" s="75" t="s">
        <v>49</v>
      </c>
      <c r="H531" s="56" t="s">
        <v>216</v>
      </c>
      <c r="I531" s="51" t="s">
        <v>184</v>
      </c>
      <c r="J531" s="608">
        <v>23.5</v>
      </c>
      <c r="K531" s="9">
        <v>1495</v>
      </c>
      <c r="L531" s="9">
        <v>121</v>
      </c>
      <c r="M531" s="7">
        <v>126.92587020427084</v>
      </c>
      <c r="N531" s="7">
        <v>114.62183176610172</v>
      </c>
      <c r="O531" s="7">
        <v>121.09764147040126</v>
      </c>
      <c r="P531" s="391">
        <v>1458.7094148894669</v>
      </c>
      <c r="Q531" s="391">
        <v>1430.0212245718365</v>
      </c>
      <c r="R531" s="7">
        <v>12.443001965718455</v>
      </c>
      <c r="S531" s="7">
        <v>118.8140900304959</v>
      </c>
      <c r="T531" s="594">
        <v>5.9501089379665624</v>
      </c>
      <c r="U531" s="250">
        <v>2.9750544689832812</v>
      </c>
      <c r="V531" s="250">
        <v>4</v>
      </c>
      <c r="W531" s="8">
        <v>83.501815632776044</v>
      </c>
      <c r="X531" s="8">
        <v>1.8555959029505789</v>
      </c>
      <c r="Y531" s="8">
        <v>9.5486676252112623</v>
      </c>
      <c r="Z531" s="8">
        <v>12.25</v>
      </c>
      <c r="AA531" s="8">
        <v>70.301525131531875</v>
      </c>
      <c r="AB531" s="8">
        <v>1.4060305026306374</v>
      </c>
      <c r="AC531" s="8">
        <v>7.9622004439868812</v>
      </c>
      <c r="AD531" s="8">
        <v>13.5</v>
      </c>
      <c r="AE531" s="637"/>
      <c r="AF531" s="637" t="s">
        <v>16</v>
      </c>
      <c r="AG531" s="637" t="s">
        <v>3856</v>
      </c>
      <c r="AH531" s="3"/>
      <c r="AI531" s="1"/>
      <c r="AJ531" s="1"/>
      <c r="AK531" s="1"/>
    </row>
    <row r="532" spans="1:37" ht="16.5" x14ac:dyDescent="0.45">
      <c r="A532" s="390"/>
      <c r="B532" s="9"/>
      <c r="C532" s="246"/>
      <c r="D532" s="9"/>
      <c r="E532" s="9"/>
      <c r="F532" s="9"/>
      <c r="G532" s="56"/>
      <c r="H532" s="247"/>
      <c r="I532" s="11"/>
      <c r="J532" s="390"/>
      <c r="K532" s="9"/>
      <c r="L532" s="9"/>
      <c r="M532" s="7"/>
      <c r="N532" s="7"/>
      <c r="O532" s="7"/>
      <c r="P532" s="391"/>
      <c r="Q532" s="391"/>
      <c r="R532" s="7"/>
      <c r="S532" s="7"/>
      <c r="T532" s="250"/>
      <c r="U532" s="250"/>
      <c r="V532" s="250"/>
      <c r="W532" s="8"/>
      <c r="X532" s="8"/>
      <c r="Y532" s="8"/>
      <c r="Z532" s="8"/>
      <c r="AA532" s="8"/>
      <c r="AB532" s="8"/>
      <c r="AC532" s="8"/>
      <c r="AD532" s="8"/>
      <c r="AE532" s="8"/>
      <c r="AF532" s="8"/>
      <c r="AG532" s="8"/>
      <c r="AH532" s="3"/>
      <c r="AI532" s="1"/>
      <c r="AJ532" s="1"/>
      <c r="AK532" s="1"/>
    </row>
    <row r="533" spans="1:37" ht="16.5" x14ac:dyDescent="0.45">
      <c r="A533" s="390"/>
      <c r="B533" s="9"/>
      <c r="C533" s="73"/>
      <c r="D533" s="9"/>
      <c r="E533" s="9"/>
      <c r="F533" s="9"/>
      <c r="G533" s="56"/>
      <c r="H533" s="224"/>
      <c r="I533" s="11"/>
      <c r="J533" s="390"/>
      <c r="K533" s="9"/>
      <c r="L533" s="9"/>
      <c r="M533" s="7"/>
      <c r="N533" s="7"/>
      <c r="O533" s="7"/>
      <c r="P533" s="391"/>
      <c r="Q533" s="391"/>
      <c r="R533" s="7"/>
      <c r="S533" s="7"/>
      <c r="T533" s="250"/>
      <c r="U533" s="250"/>
      <c r="V533" s="250"/>
      <c r="W533" s="8"/>
      <c r="X533" s="8"/>
      <c r="Y533" s="8"/>
      <c r="Z533" s="8"/>
      <c r="AA533" s="8"/>
      <c r="AB533" s="8"/>
      <c r="AC533" s="8"/>
      <c r="AD533" s="8"/>
      <c r="AE533" s="8"/>
      <c r="AF533" s="8"/>
      <c r="AG533" s="8"/>
      <c r="AH533" s="3"/>
      <c r="AI533" s="1"/>
      <c r="AJ533" s="1"/>
      <c r="AK533" s="1"/>
    </row>
    <row r="534" spans="1:37" ht="16.5" x14ac:dyDescent="0.45">
      <c r="A534" s="390"/>
      <c r="B534" s="9"/>
      <c r="C534" s="243"/>
      <c r="D534" s="9"/>
      <c r="E534" s="9"/>
      <c r="F534" s="9"/>
      <c r="G534" s="243"/>
      <c r="H534" s="63"/>
      <c r="I534" s="73"/>
      <c r="J534" s="390"/>
      <c r="K534" s="9"/>
      <c r="L534" s="9"/>
      <c r="M534" s="7"/>
      <c r="N534" s="7"/>
      <c r="O534" s="7"/>
      <c r="P534" s="391"/>
      <c r="Q534" s="391"/>
      <c r="R534" s="7"/>
      <c r="S534" s="7"/>
      <c r="T534" s="250"/>
      <c r="U534" s="250"/>
      <c r="V534" s="250"/>
      <c r="W534" s="8"/>
      <c r="X534" s="8"/>
      <c r="Y534" s="8"/>
      <c r="Z534" s="8"/>
      <c r="AA534" s="8"/>
      <c r="AB534" s="8"/>
      <c r="AC534" s="8"/>
      <c r="AD534" s="8"/>
      <c r="AE534" s="8"/>
      <c r="AF534" s="8"/>
      <c r="AG534" s="8"/>
      <c r="AH534" s="3"/>
      <c r="AI534" s="1"/>
      <c r="AJ534" s="1"/>
      <c r="AK534" s="1"/>
    </row>
    <row r="535" spans="1:37" ht="16.5" x14ac:dyDescent="0.45">
      <c r="A535" s="390"/>
      <c r="B535" s="9"/>
      <c r="C535" s="243"/>
      <c r="D535" s="9"/>
      <c r="E535" s="9"/>
      <c r="F535" s="9"/>
      <c r="G535" s="243"/>
      <c r="H535" s="245"/>
      <c r="I535" s="11"/>
      <c r="J535" s="390"/>
      <c r="K535" s="9"/>
      <c r="L535" s="9"/>
      <c r="M535" s="7"/>
      <c r="N535" s="7"/>
      <c r="O535" s="7"/>
      <c r="P535" s="391"/>
      <c r="Q535" s="391"/>
      <c r="R535" s="7"/>
      <c r="S535" s="7"/>
      <c r="T535" s="250"/>
      <c r="U535" s="250"/>
      <c r="V535" s="250"/>
      <c r="W535" s="8"/>
      <c r="X535" s="8"/>
      <c r="Y535" s="8"/>
      <c r="Z535" s="8"/>
      <c r="AA535" s="8"/>
      <c r="AB535" s="8"/>
      <c r="AC535" s="8"/>
      <c r="AD535" s="8"/>
      <c r="AE535" s="8"/>
      <c r="AF535" s="8"/>
      <c r="AG535" s="8"/>
      <c r="AH535" s="3"/>
      <c r="AI535" s="1"/>
      <c r="AJ535" s="1"/>
      <c r="AK535" s="1"/>
    </row>
    <row r="536" spans="1:37" ht="16.5" x14ac:dyDescent="0.45">
      <c r="A536" s="390"/>
      <c r="B536" s="9"/>
      <c r="C536" s="77"/>
      <c r="D536" s="9"/>
      <c r="E536" s="9"/>
      <c r="F536" s="9"/>
      <c r="G536" s="62"/>
      <c r="H536" s="77"/>
      <c r="I536" s="11"/>
      <c r="J536" s="390"/>
      <c r="K536" s="9"/>
      <c r="L536" s="9"/>
      <c r="M536" s="7"/>
      <c r="N536" s="7"/>
      <c r="O536" s="7"/>
      <c r="P536" s="391"/>
      <c r="Q536" s="391"/>
      <c r="R536" s="7"/>
      <c r="S536" s="7"/>
      <c r="T536" s="250"/>
      <c r="U536" s="250"/>
      <c r="V536" s="250"/>
      <c r="W536" s="8"/>
      <c r="X536" s="8"/>
      <c r="Y536" s="8"/>
      <c r="Z536" s="8"/>
      <c r="AA536" s="8"/>
      <c r="AB536" s="8"/>
      <c r="AC536" s="8"/>
      <c r="AD536" s="8"/>
      <c r="AE536" s="8"/>
      <c r="AF536" s="8"/>
      <c r="AG536" s="8"/>
      <c r="AH536" s="3"/>
      <c r="AI536" s="1"/>
      <c r="AJ536" s="1"/>
      <c r="AK536" s="1"/>
    </row>
    <row r="537" spans="1:37" ht="16.5" x14ac:dyDescent="0.45">
      <c r="A537" s="390"/>
      <c r="B537" s="9"/>
      <c r="C537" s="77"/>
      <c r="D537" s="9"/>
      <c r="E537" s="9"/>
      <c r="F537" s="9"/>
      <c r="G537" s="77"/>
      <c r="H537" s="77"/>
      <c r="I537" s="11"/>
      <c r="J537" s="390"/>
      <c r="K537" s="9"/>
      <c r="L537" s="9"/>
      <c r="M537" s="7"/>
      <c r="N537" s="7"/>
      <c r="O537" s="7"/>
      <c r="P537" s="391"/>
      <c r="Q537" s="391"/>
      <c r="R537" s="7"/>
      <c r="S537" s="7"/>
      <c r="T537" s="250"/>
      <c r="U537" s="250"/>
      <c r="V537" s="250"/>
      <c r="W537" s="8"/>
      <c r="X537" s="8"/>
      <c r="Y537" s="8"/>
      <c r="Z537" s="8"/>
      <c r="AA537" s="8"/>
      <c r="AB537" s="8"/>
      <c r="AC537" s="8"/>
      <c r="AD537" s="8"/>
      <c r="AE537" s="8"/>
      <c r="AF537" s="8"/>
      <c r="AG537" s="8"/>
      <c r="AH537" s="3"/>
      <c r="AI537" s="1"/>
      <c r="AJ537" s="1"/>
      <c r="AK537" s="1"/>
    </row>
    <row r="538" spans="1:37" ht="16.5" x14ac:dyDescent="0.45">
      <c r="A538" s="390"/>
      <c r="B538" s="9"/>
      <c r="C538" s="247"/>
      <c r="D538" s="9"/>
      <c r="E538" s="9"/>
      <c r="F538" s="9"/>
      <c r="G538" s="247"/>
      <c r="H538" s="247"/>
      <c r="I538" s="11"/>
      <c r="J538" s="390"/>
      <c r="K538" s="9"/>
      <c r="L538" s="9"/>
      <c r="M538" s="7"/>
      <c r="N538" s="7"/>
      <c r="O538" s="7"/>
      <c r="P538" s="391"/>
      <c r="Q538" s="391"/>
      <c r="R538" s="7"/>
      <c r="S538" s="7"/>
      <c r="T538" s="250"/>
      <c r="U538" s="250"/>
      <c r="V538" s="250"/>
      <c r="W538" s="8"/>
      <c r="X538" s="8"/>
      <c r="Y538" s="8"/>
      <c r="Z538" s="8"/>
      <c r="AA538" s="8"/>
      <c r="AB538" s="8"/>
      <c r="AC538" s="8"/>
      <c r="AD538" s="8"/>
      <c r="AE538" s="8"/>
      <c r="AF538" s="8"/>
      <c r="AG538" s="8"/>
      <c r="AH538" s="3"/>
      <c r="AI538" s="1"/>
      <c r="AJ538" s="1"/>
      <c r="AK538" s="1"/>
    </row>
    <row r="539" spans="1:37" ht="16.5" x14ac:dyDescent="0.45">
      <c r="A539" s="390"/>
      <c r="B539" s="9"/>
      <c r="C539" s="78"/>
      <c r="D539" s="9"/>
      <c r="E539" s="9"/>
      <c r="F539" s="9"/>
      <c r="G539" s="245"/>
      <c r="H539" s="78"/>
      <c r="I539" s="11"/>
      <c r="J539" s="390"/>
      <c r="K539" s="9"/>
      <c r="L539" s="9"/>
      <c r="M539" s="7"/>
      <c r="N539" s="7"/>
      <c r="O539" s="7"/>
      <c r="P539" s="391"/>
      <c r="Q539" s="391"/>
      <c r="R539" s="7"/>
      <c r="S539" s="7"/>
      <c r="T539" s="250"/>
      <c r="U539" s="250"/>
      <c r="V539" s="250"/>
      <c r="W539" s="8"/>
      <c r="X539" s="8"/>
      <c r="Y539" s="8"/>
      <c r="Z539" s="8"/>
      <c r="AA539" s="8"/>
      <c r="AB539" s="8"/>
      <c r="AC539" s="8"/>
      <c r="AD539" s="8"/>
      <c r="AE539" s="8"/>
      <c r="AF539" s="8"/>
      <c r="AG539" s="8"/>
      <c r="AH539" s="3"/>
      <c r="AI539" s="1"/>
      <c r="AJ539" s="1"/>
      <c r="AK539" s="1"/>
    </row>
    <row r="540" spans="1:37" ht="16.5" x14ac:dyDescent="0.45">
      <c r="A540" s="390"/>
      <c r="B540" s="9"/>
      <c r="C540" s="78"/>
      <c r="D540" s="9"/>
      <c r="E540" s="9"/>
      <c r="F540" s="9"/>
      <c r="G540" s="247"/>
      <c r="H540" s="247"/>
      <c r="I540" s="11"/>
      <c r="J540" s="390"/>
      <c r="K540" s="9"/>
      <c r="L540" s="9"/>
      <c r="M540" s="7"/>
      <c r="N540" s="7"/>
      <c r="O540" s="7"/>
      <c r="P540" s="391"/>
      <c r="Q540" s="391"/>
      <c r="R540" s="7"/>
      <c r="S540" s="7"/>
      <c r="T540" s="250"/>
      <c r="U540" s="250"/>
      <c r="V540" s="250"/>
      <c r="W540" s="8"/>
      <c r="X540" s="8"/>
      <c r="Y540" s="8"/>
      <c r="Z540" s="8"/>
      <c r="AA540" s="8"/>
      <c r="AB540" s="8"/>
      <c r="AC540" s="8"/>
      <c r="AD540" s="8"/>
      <c r="AE540" s="8"/>
      <c r="AF540" s="8"/>
      <c r="AG540" s="8"/>
      <c r="AH540" s="3"/>
      <c r="AI540" s="1"/>
      <c r="AJ540" s="1"/>
      <c r="AK540" s="1"/>
    </row>
    <row r="541" spans="1:37" ht="16.5" x14ac:dyDescent="0.45">
      <c r="A541" s="390"/>
      <c r="B541" s="9"/>
      <c r="C541" s="62"/>
      <c r="D541" s="9"/>
      <c r="E541" s="9"/>
      <c r="F541" s="9"/>
      <c r="G541" s="246"/>
      <c r="H541" s="62"/>
      <c r="I541" s="11"/>
      <c r="J541" s="390"/>
      <c r="K541" s="9"/>
      <c r="L541" s="9"/>
      <c r="M541" s="7"/>
      <c r="N541" s="7"/>
      <c r="O541" s="7"/>
      <c r="P541" s="391"/>
      <c r="Q541" s="391"/>
      <c r="R541" s="7"/>
      <c r="S541" s="7"/>
      <c r="T541" s="250"/>
      <c r="U541" s="250"/>
      <c r="V541" s="250"/>
      <c r="W541" s="8"/>
      <c r="X541" s="8"/>
      <c r="Y541" s="8"/>
      <c r="Z541" s="8"/>
      <c r="AA541" s="8"/>
      <c r="AB541" s="8"/>
      <c r="AC541" s="8"/>
      <c r="AD541" s="8"/>
      <c r="AE541" s="8"/>
      <c r="AF541" s="8"/>
      <c r="AG541" s="8"/>
      <c r="AH541" s="3"/>
      <c r="AI541" s="1"/>
      <c r="AJ541" s="1"/>
      <c r="AK541" s="1"/>
    </row>
    <row r="542" spans="1:37" ht="16.5" x14ac:dyDescent="0.45">
      <c r="A542" s="390"/>
      <c r="B542" s="9"/>
      <c r="C542" s="56"/>
      <c r="D542" s="9"/>
      <c r="E542" s="9"/>
      <c r="F542" s="9"/>
      <c r="G542" s="63"/>
      <c r="H542" s="224"/>
      <c r="I542" s="11"/>
      <c r="J542" s="390"/>
      <c r="K542" s="9"/>
      <c r="L542" s="9"/>
      <c r="M542" s="7"/>
      <c r="N542" s="7"/>
      <c r="O542" s="7"/>
      <c r="P542" s="391"/>
      <c r="Q542" s="391"/>
      <c r="R542" s="7"/>
      <c r="S542" s="7"/>
      <c r="T542" s="250"/>
      <c r="U542" s="250"/>
      <c r="V542" s="250"/>
      <c r="W542" s="8"/>
      <c r="X542" s="8"/>
      <c r="Y542" s="8"/>
      <c r="Z542" s="8"/>
      <c r="AA542" s="8"/>
      <c r="AB542" s="8"/>
      <c r="AC542" s="8"/>
      <c r="AD542" s="8"/>
      <c r="AE542" s="8"/>
      <c r="AF542" s="8"/>
      <c r="AG542" s="8"/>
      <c r="AH542" s="3"/>
      <c r="AI542" s="1"/>
      <c r="AJ542" s="1"/>
      <c r="AK542" s="1"/>
    </row>
    <row r="543" spans="1:37" ht="16.5" x14ac:dyDescent="0.45">
      <c r="A543" s="390"/>
      <c r="B543" s="9"/>
      <c r="C543" s="56"/>
      <c r="D543" s="9"/>
      <c r="E543" s="9"/>
      <c r="F543" s="9"/>
      <c r="G543" s="224"/>
      <c r="H543" s="224"/>
      <c r="I543" s="11"/>
      <c r="J543" s="390"/>
      <c r="K543" s="9"/>
      <c r="L543" s="9"/>
      <c r="M543" s="7"/>
      <c r="N543" s="7"/>
      <c r="O543" s="7"/>
      <c r="P543" s="391"/>
      <c r="Q543" s="391"/>
      <c r="R543" s="7"/>
      <c r="S543" s="7"/>
      <c r="T543" s="250"/>
      <c r="U543" s="250"/>
      <c r="V543" s="250"/>
      <c r="W543" s="8"/>
      <c r="X543" s="8"/>
      <c r="Y543" s="8"/>
      <c r="Z543" s="8"/>
      <c r="AA543" s="8"/>
      <c r="AB543" s="8"/>
      <c r="AC543" s="8"/>
      <c r="AD543" s="8"/>
      <c r="AE543" s="8"/>
      <c r="AF543" s="8"/>
      <c r="AG543" s="8"/>
      <c r="AH543" s="3"/>
      <c r="AI543" s="1"/>
      <c r="AJ543" s="1"/>
      <c r="AK543" s="1"/>
    </row>
    <row r="544" spans="1:37" ht="16.5" x14ac:dyDescent="0.45">
      <c r="A544" s="390"/>
      <c r="B544" s="9"/>
      <c r="C544" s="75"/>
      <c r="D544" s="9"/>
      <c r="E544" s="9"/>
      <c r="F544" s="9"/>
      <c r="G544" s="75"/>
      <c r="H544" s="224"/>
      <c r="I544" s="11"/>
      <c r="J544" s="390"/>
      <c r="K544" s="9"/>
      <c r="L544" s="9"/>
      <c r="M544" s="7"/>
      <c r="N544" s="7"/>
      <c r="O544" s="7"/>
      <c r="P544" s="391"/>
      <c r="Q544" s="391"/>
      <c r="R544" s="7"/>
      <c r="S544" s="7"/>
      <c r="T544" s="250"/>
      <c r="U544" s="250"/>
      <c r="V544" s="250"/>
      <c r="W544" s="8"/>
      <c r="X544" s="8"/>
      <c r="Y544" s="8"/>
      <c r="Z544" s="8"/>
      <c r="AA544" s="8"/>
      <c r="AB544" s="8"/>
      <c r="AC544" s="8"/>
      <c r="AD544" s="8"/>
      <c r="AE544" s="8"/>
      <c r="AF544" s="8"/>
      <c r="AG544" s="8"/>
      <c r="AH544" s="3"/>
      <c r="AI544" s="1"/>
      <c r="AJ544" s="1"/>
      <c r="AK544" s="1"/>
    </row>
    <row r="545" spans="1:37" ht="16.5" x14ac:dyDescent="0.45">
      <c r="A545" s="390"/>
      <c r="B545" s="9"/>
      <c r="C545" s="75"/>
      <c r="D545" s="9"/>
      <c r="E545" s="9"/>
      <c r="F545" s="9"/>
      <c r="G545" s="247"/>
      <c r="H545" s="74"/>
      <c r="I545" s="11"/>
      <c r="J545" s="390"/>
      <c r="K545" s="9"/>
      <c r="L545" s="9"/>
      <c r="M545" s="7"/>
      <c r="N545" s="7"/>
      <c r="O545" s="7"/>
      <c r="P545" s="391"/>
      <c r="Q545" s="391"/>
      <c r="R545" s="7"/>
      <c r="S545" s="7"/>
      <c r="T545" s="250"/>
      <c r="U545" s="250"/>
      <c r="V545" s="250"/>
      <c r="W545" s="8"/>
      <c r="X545" s="8"/>
      <c r="Y545" s="8"/>
      <c r="Z545" s="8"/>
      <c r="AA545" s="8"/>
      <c r="AB545" s="8"/>
      <c r="AC545" s="8"/>
      <c r="AD545" s="8"/>
      <c r="AE545" s="8"/>
      <c r="AF545" s="8"/>
      <c r="AG545" s="8"/>
      <c r="AH545" s="3"/>
      <c r="AI545" s="1"/>
      <c r="AJ545" s="1"/>
      <c r="AK545" s="1"/>
    </row>
    <row r="546" spans="1:37" ht="16.5" x14ac:dyDescent="0.45">
      <c r="A546" s="390"/>
      <c r="B546" s="9"/>
      <c r="C546" s="62"/>
      <c r="D546" s="9"/>
      <c r="E546" s="9"/>
      <c r="F546" s="9"/>
      <c r="G546" s="224"/>
      <c r="H546" s="246"/>
      <c r="I546" s="11"/>
      <c r="J546" s="390"/>
      <c r="K546" s="9"/>
      <c r="L546" s="9"/>
      <c r="M546" s="7"/>
      <c r="N546" s="7"/>
      <c r="O546" s="7"/>
      <c r="P546" s="391"/>
      <c r="Q546" s="391"/>
      <c r="R546" s="7"/>
      <c r="S546" s="7"/>
      <c r="T546" s="250"/>
      <c r="U546" s="250"/>
      <c r="V546" s="250"/>
      <c r="W546" s="8"/>
      <c r="X546" s="8"/>
      <c r="Y546" s="8"/>
      <c r="Z546" s="8"/>
      <c r="AA546" s="8"/>
      <c r="AB546" s="8"/>
      <c r="AC546" s="8"/>
      <c r="AD546" s="8"/>
      <c r="AE546" s="8"/>
      <c r="AF546" s="8"/>
      <c r="AG546" s="8"/>
      <c r="AH546" s="3"/>
      <c r="AI546" s="1"/>
      <c r="AJ546" s="1"/>
      <c r="AK546" s="1"/>
    </row>
    <row r="547" spans="1:37" ht="16.5" x14ac:dyDescent="0.45">
      <c r="A547" s="390"/>
      <c r="B547" s="9"/>
      <c r="C547" s="75"/>
      <c r="D547" s="9"/>
      <c r="E547" s="9"/>
      <c r="F547" s="9"/>
      <c r="G547" s="76"/>
      <c r="H547" s="76"/>
      <c r="I547" s="11"/>
      <c r="J547" s="390"/>
      <c r="K547" s="9"/>
      <c r="L547" s="9"/>
      <c r="M547" s="7"/>
      <c r="N547" s="7"/>
      <c r="O547" s="7"/>
      <c r="P547" s="391"/>
      <c r="Q547" s="391"/>
      <c r="R547" s="7"/>
      <c r="S547" s="7"/>
      <c r="T547" s="250"/>
      <c r="U547" s="250"/>
      <c r="V547" s="250"/>
      <c r="W547" s="8"/>
      <c r="X547" s="8"/>
      <c r="Y547" s="8"/>
      <c r="Z547" s="8"/>
      <c r="AA547" s="8"/>
      <c r="AB547" s="8"/>
      <c r="AC547" s="8"/>
      <c r="AD547" s="8"/>
      <c r="AE547" s="8"/>
      <c r="AF547" s="8"/>
      <c r="AG547" s="8"/>
      <c r="AH547" s="3"/>
      <c r="AI547" s="1"/>
      <c r="AJ547" s="1"/>
      <c r="AK547" s="1"/>
    </row>
    <row r="548" spans="1:37" ht="16.5" x14ac:dyDescent="0.45">
      <c r="A548" s="390"/>
      <c r="B548" s="9"/>
      <c r="C548" s="75"/>
      <c r="D548" s="9"/>
      <c r="E548" s="9"/>
      <c r="F548" s="9"/>
      <c r="G548" s="76"/>
      <c r="H548" s="54"/>
      <c r="I548" s="11"/>
      <c r="J548" s="390"/>
      <c r="K548" s="9"/>
      <c r="L548" s="9"/>
      <c r="M548" s="7"/>
      <c r="N548" s="7"/>
      <c r="O548" s="7"/>
      <c r="P548" s="391"/>
      <c r="Q548" s="391"/>
      <c r="R548" s="7"/>
      <c r="S548" s="7"/>
      <c r="T548" s="250"/>
      <c r="U548" s="250"/>
      <c r="V548" s="250"/>
      <c r="W548" s="8"/>
      <c r="X548" s="8"/>
      <c r="Y548" s="8"/>
      <c r="Z548" s="8"/>
      <c r="AA548" s="8"/>
      <c r="AB548" s="8"/>
      <c r="AC548" s="8"/>
      <c r="AD548" s="8"/>
      <c r="AE548" s="8"/>
      <c r="AF548" s="8"/>
      <c r="AG548" s="8"/>
      <c r="AH548" s="3"/>
      <c r="AI548" s="1"/>
      <c r="AJ548" s="1"/>
      <c r="AK548" s="1"/>
    </row>
    <row r="549" spans="1:37" ht="16.5" x14ac:dyDescent="0.45">
      <c r="A549" s="390"/>
      <c r="B549" s="9"/>
      <c r="C549" s="75"/>
      <c r="D549" s="9"/>
      <c r="E549" s="9"/>
      <c r="F549" s="9"/>
      <c r="G549" s="75"/>
      <c r="H549" s="76"/>
      <c r="I549" s="11"/>
      <c r="J549" s="390"/>
      <c r="K549" s="9"/>
      <c r="L549" s="9"/>
      <c r="M549" s="7"/>
      <c r="N549" s="7"/>
      <c r="O549" s="7"/>
      <c r="P549" s="391"/>
      <c r="Q549" s="391"/>
      <c r="R549" s="7"/>
      <c r="S549" s="7"/>
      <c r="T549" s="250"/>
      <c r="U549" s="250"/>
      <c r="V549" s="250"/>
      <c r="W549" s="8"/>
      <c r="X549" s="8"/>
      <c r="Y549" s="8"/>
      <c r="Z549" s="8"/>
      <c r="AA549" s="8"/>
      <c r="AB549" s="8"/>
      <c r="AC549" s="8"/>
      <c r="AD549" s="8"/>
      <c r="AE549" s="8"/>
      <c r="AF549" s="8"/>
      <c r="AG549" s="8"/>
      <c r="AH549" s="3"/>
      <c r="AI549" s="1"/>
      <c r="AJ549" s="1"/>
      <c r="AK549" s="1"/>
    </row>
    <row r="550" spans="1:37" ht="16.5" x14ac:dyDescent="0.45">
      <c r="A550" s="390"/>
      <c r="B550" s="9"/>
      <c r="C550" s="74"/>
      <c r="D550" s="9"/>
      <c r="E550" s="9"/>
      <c r="F550" s="9"/>
      <c r="G550" s="74"/>
      <c r="H550" s="74"/>
      <c r="I550" s="11"/>
      <c r="J550" s="390"/>
      <c r="K550" s="9"/>
      <c r="L550" s="9"/>
      <c r="M550" s="7"/>
      <c r="N550" s="7"/>
      <c r="O550" s="7"/>
      <c r="P550" s="391"/>
      <c r="Q550" s="391"/>
      <c r="R550" s="7"/>
      <c r="S550" s="7"/>
      <c r="T550" s="250"/>
      <c r="U550" s="250"/>
      <c r="V550" s="250"/>
      <c r="W550" s="8"/>
      <c r="X550" s="8"/>
      <c r="Y550" s="8"/>
      <c r="Z550" s="8"/>
      <c r="AA550" s="8"/>
      <c r="AB550" s="8"/>
      <c r="AC550" s="8"/>
      <c r="AD550" s="8"/>
      <c r="AE550" s="8"/>
      <c r="AF550" s="8"/>
      <c r="AG550" s="8"/>
      <c r="AH550" s="3"/>
      <c r="AI550" s="1"/>
      <c r="AJ550" s="1"/>
      <c r="AK550" s="1"/>
    </row>
    <row r="551" spans="1:37" ht="16.5" x14ac:dyDescent="0.45">
      <c r="A551" s="390"/>
      <c r="B551" s="9"/>
      <c r="C551" s="77"/>
      <c r="D551" s="9"/>
      <c r="E551" s="9"/>
      <c r="F551" s="9"/>
      <c r="G551" s="77"/>
      <c r="H551" s="77"/>
      <c r="I551" s="11"/>
      <c r="J551" s="390"/>
      <c r="K551" s="9"/>
      <c r="L551" s="9"/>
      <c r="M551" s="7"/>
      <c r="N551" s="7"/>
      <c r="O551" s="7"/>
      <c r="P551" s="391"/>
      <c r="Q551" s="391"/>
      <c r="R551" s="7"/>
      <c r="S551" s="7"/>
      <c r="T551" s="250"/>
      <c r="U551" s="250"/>
      <c r="V551" s="250"/>
      <c r="W551" s="8"/>
      <c r="X551" s="8"/>
      <c r="Y551" s="8"/>
      <c r="Z551" s="8"/>
      <c r="AA551" s="8"/>
      <c r="AB551" s="8"/>
      <c r="AC551" s="8"/>
      <c r="AD551" s="8"/>
      <c r="AE551" s="8"/>
      <c r="AF551" s="8"/>
      <c r="AG551" s="8"/>
      <c r="AH551" s="3"/>
      <c r="AI551" s="1"/>
      <c r="AJ551" s="1"/>
      <c r="AK551" s="1"/>
    </row>
    <row r="552" spans="1:37" ht="16.5" x14ac:dyDescent="0.45">
      <c r="A552" s="390"/>
      <c r="B552" s="9"/>
      <c r="C552" s="77"/>
      <c r="D552" s="9"/>
      <c r="E552" s="9"/>
      <c r="F552" s="9"/>
      <c r="G552" s="77"/>
      <c r="H552" s="77"/>
      <c r="I552" s="11"/>
      <c r="J552" s="390"/>
      <c r="K552" s="9"/>
      <c r="L552" s="9"/>
      <c r="M552" s="7"/>
      <c r="N552" s="7"/>
      <c r="O552" s="7"/>
      <c r="P552" s="391"/>
      <c r="Q552" s="391"/>
      <c r="R552" s="7"/>
      <c r="S552" s="7"/>
      <c r="T552" s="250"/>
      <c r="U552" s="250"/>
      <c r="V552" s="250"/>
      <c r="W552" s="8"/>
      <c r="X552" s="8"/>
      <c r="Y552" s="8"/>
      <c r="Z552" s="8"/>
      <c r="AA552" s="8"/>
      <c r="AB552" s="8"/>
      <c r="AC552" s="8"/>
      <c r="AD552" s="8"/>
      <c r="AE552" s="8"/>
      <c r="AF552" s="8"/>
      <c r="AG552" s="8"/>
      <c r="AH552" s="3"/>
      <c r="AI552" s="1"/>
      <c r="AJ552" s="1"/>
      <c r="AK552" s="1"/>
    </row>
    <row r="553" spans="1:37" ht="16.5" x14ac:dyDescent="0.45">
      <c r="A553" s="390"/>
      <c r="B553" s="9"/>
      <c r="C553" s="73"/>
      <c r="D553" s="9"/>
      <c r="E553" s="9"/>
      <c r="F553" s="9"/>
      <c r="G553" s="73"/>
      <c r="H553" s="73"/>
      <c r="I553" s="11"/>
      <c r="J553" s="390"/>
      <c r="K553" s="9"/>
      <c r="L553" s="9"/>
      <c r="M553" s="7"/>
      <c r="N553" s="7"/>
      <c r="O553" s="7"/>
      <c r="P553" s="391"/>
      <c r="Q553" s="391"/>
      <c r="R553" s="7"/>
      <c r="S553" s="7"/>
      <c r="T553" s="250"/>
      <c r="U553" s="250"/>
      <c r="V553" s="250"/>
      <c r="W553" s="8"/>
      <c r="X553" s="8"/>
      <c r="Y553" s="8"/>
      <c r="Z553" s="8"/>
      <c r="AA553" s="8"/>
      <c r="AB553" s="8"/>
      <c r="AC553" s="8"/>
      <c r="AD553" s="8"/>
      <c r="AE553" s="8"/>
      <c r="AF553" s="8"/>
      <c r="AG553" s="8"/>
      <c r="AH553" s="3"/>
      <c r="AI553" s="1"/>
      <c r="AJ553" s="1"/>
      <c r="AK553" s="1"/>
    </row>
    <row r="554" spans="1:37" ht="16.5" x14ac:dyDescent="0.45">
      <c r="A554" s="390"/>
      <c r="B554" s="9"/>
      <c r="C554" s="73"/>
      <c r="D554" s="9"/>
      <c r="E554" s="9"/>
      <c r="F554" s="9"/>
      <c r="G554" s="73"/>
      <c r="H554" s="73"/>
      <c r="I554" s="11"/>
      <c r="J554" s="390"/>
      <c r="K554" s="9"/>
      <c r="L554" s="9"/>
      <c r="M554" s="7"/>
      <c r="N554" s="7"/>
      <c r="O554" s="7"/>
      <c r="P554" s="391"/>
      <c r="Q554" s="391"/>
      <c r="R554" s="7"/>
      <c r="S554" s="7"/>
      <c r="T554" s="250"/>
      <c r="U554" s="250"/>
      <c r="V554" s="250"/>
      <c r="W554" s="8"/>
      <c r="X554" s="8"/>
      <c r="Y554" s="8"/>
      <c r="Z554" s="8"/>
      <c r="AA554" s="8"/>
      <c r="AB554" s="8"/>
      <c r="AC554" s="8"/>
      <c r="AD554" s="8"/>
      <c r="AE554" s="8"/>
      <c r="AF554" s="8"/>
      <c r="AG554" s="8"/>
      <c r="AH554" s="3"/>
      <c r="AI554" s="1"/>
      <c r="AJ554" s="1"/>
      <c r="AK554" s="1"/>
    </row>
    <row r="555" spans="1:37" ht="16.5" x14ac:dyDescent="0.45">
      <c r="A555" s="390"/>
      <c r="B555" s="9"/>
      <c r="C555" s="73"/>
      <c r="D555" s="9"/>
      <c r="E555" s="9"/>
      <c r="F555" s="9"/>
      <c r="G555" s="73"/>
      <c r="H555" s="62"/>
      <c r="I555" s="11"/>
      <c r="J555" s="390"/>
      <c r="K555" s="9"/>
      <c r="L555" s="9"/>
      <c r="M555" s="7"/>
      <c r="N555" s="7"/>
      <c r="O555" s="7"/>
      <c r="P555" s="391"/>
      <c r="Q555" s="391"/>
      <c r="R555" s="7"/>
      <c r="S555" s="7"/>
      <c r="T555" s="250"/>
      <c r="U555" s="250"/>
      <c r="V555" s="250"/>
      <c r="W555" s="8"/>
      <c r="X555" s="8"/>
      <c r="Y555" s="8"/>
      <c r="Z555" s="8"/>
      <c r="AA555" s="8"/>
      <c r="AB555" s="8"/>
      <c r="AC555" s="8"/>
      <c r="AD555" s="8"/>
      <c r="AE555" s="8"/>
      <c r="AF555" s="8"/>
      <c r="AG555" s="8"/>
      <c r="AH555" s="3"/>
      <c r="AI555" s="1"/>
      <c r="AJ555" s="1"/>
      <c r="AK555" s="1"/>
    </row>
    <row r="556" spans="1:37" ht="16.5" x14ac:dyDescent="0.45">
      <c r="A556" s="390"/>
      <c r="B556" s="9"/>
      <c r="C556" s="56"/>
      <c r="D556" s="9"/>
      <c r="E556" s="9"/>
      <c r="F556" s="9"/>
      <c r="G556" s="56"/>
      <c r="H556" s="54"/>
      <c r="I556" s="11"/>
      <c r="J556" s="390"/>
      <c r="K556" s="9"/>
      <c r="L556" s="9"/>
      <c r="M556" s="7"/>
      <c r="N556" s="7"/>
      <c r="O556" s="7"/>
      <c r="P556" s="391"/>
      <c r="Q556" s="391"/>
      <c r="R556" s="7"/>
      <c r="S556" s="7"/>
      <c r="T556" s="250"/>
      <c r="U556" s="250"/>
      <c r="V556" s="250"/>
      <c r="W556" s="8"/>
      <c r="X556" s="8"/>
      <c r="Y556" s="8"/>
      <c r="Z556" s="8"/>
      <c r="AA556" s="8"/>
      <c r="AB556" s="8"/>
      <c r="AC556" s="8"/>
      <c r="AD556" s="8"/>
      <c r="AE556" s="8"/>
      <c r="AF556" s="8"/>
      <c r="AG556" s="8"/>
      <c r="AH556" s="3"/>
      <c r="AI556" s="1"/>
      <c r="AJ556" s="1"/>
      <c r="AK556" s="1"/>
    </row>
    <row r="557" spans="1:37" ht="16.5" x14ac:dyDescent="0.45">
      <c r="A557" s="390"/>
      <c r="B557" s="9"/>
      <c r="C557" s="244"/>
      <c r="D557" s="9"/>
      <c r="E557" s="9"/>
      <c r="F557" s="9"/>
      <c r="G557" s="62"/>
      <c r="H557" s="244"/>
      <c r="I557" s="11"/>
      <c r="J557" s="390"/>
      <c r="K557" s="9"/>
      <c r="L557" s="9"/>
      <c r="M557" s="7"/>
      <c r="N557" s="7"/>
      <c r="O557" s="7"/>
      <c r="P557" s="391"/>
      <c r="Q557" s="391"/>
      <c r="R557" s="7"/>
      <c r="S557" s="7"/>
      <c r="T557" s="250"/>
      <c r="U557" s="250"/>
      <c r="V557" s="250"/>
      <c r="W557" s="8"/>
      <c r="X557" s="8"/>
      <c r="Y557" s="8"/>
      <c r="Z557" s="8"/>
      <c r="AA557" s="8"/>
      <c r="AB557" s="8"/>
      <c r="AC557" s="8"/>
      <c r="AD557" s="8"/>
      <c r="AE557" s="8"/>
      <c r="AF557" s="8"/>
      <c r="AG557" s="8"/>
      <c r="AH557" s="3"/>
      <c r="AI557" s="1"/>
      <c r="AJ557" s="1"/>
      <c r="AK557" s="1"/>
    </row>
    <row r="558" spans="1:37" ht="16.5" x14ac:dyDescent="0.45">
      <c r="A558" s="390"/>
      <c r="B558" s="9"/>
      <c r="C558" s="62"/>
      <c r="D558" s="9"/>
      <c r="E558" s="9"/>
      <c r="F558" s="9"/>
      <c r="G558" s="74"/>
      <c r="H558" s="74"/>
      <c r="I558" s="11"/>
      <c r="J558" s="390"/>
      <c r="K558" s="9"/>
      <c r="L558" s="9"/>
      <c r="M558" s="7"/>
      <c r="N558" s="7"/>
      <c r="O558" s="7"/>
      <c r="P558" s="391"/>
      <c r="Q558" s="391"/>
      <c r="R558" s="7"/>
      <c r="S558" s="7"/>
      <c r="T558" s="250"/>
      <c r="U558" s="250"/>
      <c r="V558" s="250"/>
      <c r="W558" s="8"/>
      <c r="X558" s="8"/>
      <c r="Y558" s="8"/>
      <c r="Z558" s="8"/>
      <c r="AA558" s="8"/>
      <c r="AB558" s="8"/>
      <c r="AC558" s="8"/>
      <c r="AD558" s="8"/>
      <c r="AE558" s="8"/>
      <c r="AF558" s="8"/>
      <c r="AG558" s="8"/>
      <c r="AH558" s="3"/>
      <c r="AI558" s="1"/>
      <c r="AJ558" s="1"/>
      <c r="AK558" s="1"/>
    </row>
    <row r="559" spans="1:37" ht="16.5" x14ac:dyDescent="0.45">
      <c r="A559" s="390"/>
      <c r="B559" s="9"/>
      <c r="C559" s="62"/>
      <c r="D559" s="9"/>
      <c r="E559" s="9"/>
      <c r="F559" s="9"/>
      <c r="G559" s="74"/>
      <c r="H559" s="62"/>
      <c r="I559" s="11"/>
      <c r="J559" s="390"/>
      <c r="K559" s="9"/>
      <c r="L559" s="9"/>
      <c r="M559" s="7"/>
      <c r="N559" s="7"/>
      <c r="O559" s="7"/>
      <c r="P559" s="391"/>
      <c r="Q559" s="391"/>
      <c r="R559" s="7"/>
      <c r="S559" s="7"/>
      <c r="T559" s="250"/>
      <c r="U559" s="250"/>
      <c r="V559" s="250"/>
      <c r="W559" s="8"/>
      <c r="X559" s="8"/>
      <c r="Y559" s="8"/>
      <c r="Z559" s="8"/>
      <c r="AA559" s="8"/>
      <c r="AB559" s="8"/>
      <c r="AC559" s="8"/>
      <c r="AD559" s="8"/>
      <c r="AE559" s="8"/>
      <c r="AF559" s="8"/>
      <c r="AG559" s="8"/>
      <c r="AH559" s="3"/>
      <c r="AI559" s="1"/>
      <c r="AJ559" s="1"/>
      <c r="AK559" s="1"/>
    </row>
    <row r="560" spans="1:37" ht="16.5" x14ac:dyDescent="0.45">
      <c r="A560" s="390"/>
      <c r="B560" s="9"/>
      <c r="C560" s="62"/>
      <c r="D560" s="9"/>
      <c r="E560" s="9"/>
      <c r="F560" s="9"/>
      <c r="G560" s="74"/>
      <c r="H560" s="77"/>
      <c r="I560" s="11"/>
      <c r="J560" s="390"/>
      <c r="K560" s="9"/>
      <c r="L560" s="9"/>
      <c r="M560" s="7"/>
      <c r="N560" s="7"/>
      <c r="O560" s="7"/>
      <c r="P560" s="391"/>
      <c r="Q560" s="391"/>
      <c r="R560" s="7"/>
      <c r="S560" s="7"/>
      <c r="T560" s="250"/>
      <c r="U560" s="250"/>
      <c r="V560" s="250"/>
      <c r="W560" s="8"/>
      <c r="X560" s="8"/>
      <c r="Y560" s="8"/>
      <c r="Z560" s="8"/>
      <c r="AA560" s="8"/>
      <c r="AB560" s="8"/>
      <c r="AC560" s="8"/>
      <c r="AD560" s="8"/>
      <c r="AE560" s="8"/>
      <c r="AF560" s="8"/>
      <c r="AG560" s="8"/>
      <c r="AH560" s="3"/>
      <c r="AI560" s="1"/>
      <c r="AJ560" s="1"/>
      <c r="AK560" s="1"/>
    </row>
    <row r="561" spans="1:37" ht="16.5" x14ac:dyDescent="0.45">
      <c r="A561" s="390"/>
      <c r="B561" s="9"/>
      <c r="C561" s="62"/>
      <c r="D561" s="9"/>
      <c r="E561" s="9"/>
      <c r="F561" s="9"/>
      <c r="G561" s="62"/>
      <c r="H561" s="54"/>
      <c r="I561" s="11"/>
      <c r="J561" s="390"/>
      <c r="K561" s="9"/>
      <c r="L561" s="9"/>
      <c r="M561" s="7"/>
      <c r="N561" s="7"/>
      <c r="O561" s="7"/>
      <c r="P561" s="391"/>
      <c r="Q561" s="391"/>
      <c r="R561" s="7"/>
      <c r="S561" s="7"/>
      <c r="T561" s="250"/>
      <c r="U561" s="250"/>
      <c r="V561" s="250"/>
      <c r="W561" s="8"/>
      <c r="X561" s="8"/>
      <c r="Y561" s="8"/>
      <c r="Z561" s="8"/>
      <c r="AA561" s="8"/>
      <c r="AB561" s="8"/>
      <c r="AC561" s="8"/>
      <c r="AD561" s="8"/>
      <c r="AE561" s="8"/>
      <c r="AF561" s="8"/>
      <c r="AG561" s="8"/>
      <c r="AH561" s="3"/>
      <c r="AI561" s="1"/>
      <c r="AJ561" s="1"/>
      <c r="AK561" s="1"/>
    </row>
    <row r="562" spans="1:37" ht="16.5" x14ac:dyDescent="0.45">
      <c r="A562" s="390"/>
      <c r="B562" s="9"/>
      <c r="C562" s="62"/>
      <c r="D562" s="9"/>
      <c r="E562" s="9"/>
      <c r="F562" s="9"/>
      <c r="G562" s="62"/>
      <c r="H562" s="78"/>
      <c r="I562" s="11"/>
      <c r="J562" s="390"/>
      <c r="K562" s="9"/>
      <c r="L562" s="9"/>
      <c r="M562" s="7"/>
      <c r="N562" s="7"/>
      <c r="O562" s="7"/>
      <c r="P562" s="391"/>
      <c r="Q562" s="391"/>
      <c r="R562" s="7"/>
      <c r="S562" s="7"/>
      <c r="T562" s="250"/>
      <c r="U562" s="250"/>
      <c r="V562" s="250"/>
      <c r="W562" s="8"/>
      <c r="X562" s="8"/>
      <c r="Y562" s="8"/>
      <c r="Z562" s="8"/>
      <c r="AA562" s="8"/>
      <c r="AB562" s="8"/>
      <c r="AC562" s="8"/>
      <c r="AD562" s="8"/>
      <c r="AE562" s="8"/>
      <c r="AF562" s="8"/>
      <c r="AG562" s="8"/>
      <c r="AH562" s="3"/>
      <c r="AI562" s="1"/>
      <c r="AJ562" s="1"/>
      <c r="AK562" s="1"/>
    </row>
    <row r="563" spans="1:37" ht="16.5" x14ac:dyDescent="0.45">
      <c r="A563" s="390"/>
      <c r="B563" s="9"/>
      <c r="C563" s="62"/>
      <c r="D563" s="9"/>
      <c r="E563" s="9"/>
      <c r="F563" s="9"/>
      <c r="G563" s="75"/>
      <c r="H563" s="246"/>
      <c r="I563" s="11"/>
      <c r="J563" s="390"/>
      <c r="K563" s="9"/>
      <c r="L563" s="9"/>
      <c r="M563" s="7"/>
      <c r="N563" s="7"/>
      <c r="O563" s="7"/>
      <c r="P563" s="391"/>
      <c r="Q563" s="391"/>
      <c r="R563" s="7"/>
      <c r="S563" s="7"/>
      <c r="T563" s="250"/>
      <c r="U563" s="250"/>
      <c r="V563" s="250"/>
      <c r="W563" s="8"/>
      <c r="X563" s="8"/>
      <c r="Y563" s="8"/>
      <c r="Z563" s="8"/>
      <c r="AA563" s="8"/>
      <c r="AB563" s="8"/>
      <c r="AC563" s="8"/>
      <c r="AD563" s="8"/>
      <c r="AE563" s="8"/>
      <c r="AF563" s="8"/>
      <c r="AG563" s="8"/>
      <c r="AH563" s="3"/>
      <c r="AI563" s="1"/>
      <c r="AJ563" s="1"/>
      <c r="AK563" s="1"/>
    </row>
    <row r="564" spans="1:37" ht="16.5" x14ac:dyDescent="0.45">
      <c r="A564" s="390"/>
      <c r="B564" s="9"/>
      <c r="C564" s="74"/>
      <c r="D564" s="9"/>
      <c r="E564" s="9"/>
      <c r="F564" s="9"/>
      <c r="G564" s="74"/>
      <c r="H564" s="61"/>
      <c r="I564" s="11"/>
      <c r="J564" s="390"/>
      <c r="K564" s="9"/>
      <c r="L564" s="9"/>
      <c r="M564" s="7"/>
      <c r="N564" s="7"/>
      <c r="O564" s="7"/>
      <c r="P564" s="391"/>
      <c r="Q564" s="391"/>
      <c r="R564" s="7"/>
      <c r="S564" s="7"/>
      <c r="T564" s="250"/>
      <c r="U564" s="250"/>
      <c r="V564" s="250"/>
      <c r="W564" s="8"/>
      <c r="X564" s="8"/>
      <c r="Y564" s="8"/>
      <c r="Z564" s="8"/>
      <c r="AA564" s="8"/>
      <c r="AB564" s="8"/>
      <c r="AC564" s="8"/>
      <c r="AD564" s="8"/>
      <c r="AE564" s="8"/>
      <c r="AF564" s="8"/>
      <c r="AG564" s="8"/>
      <c r="AH564" s="3"/>
      <c r="AI564" s="1"/>
      <c r="AJ564" s="1"/>
      <c r="AK564" s="1"/>
    </row>
    <row r="565" spans="1:37" ht="16.5" x14ac:dyDescent="0.45">
      <c r="A565" s="390"/>
      <c r="B565" s="9"/>
      <c r="C565" s="74"/>
      <c r="D565" s="9"/>
      <c r="E565" s="9"/>
      <c r="F565" s="9"/>
      <c r="G565" s="74"/>
      <c r="H565" s="74"/>
      <c r="I565" s="11"/>
      <c r="J565" s="390"/>
      <c r="K565" s="9"/>
      <c r="L565" s="9"/>
      <c r="M565" s="7"/>
      <c r="N565" s="7"/>
      <c r="O565" s="7"/>
      <c r="P565" s="391"/>
      <c r="Q565" s="391"/>
      <c r="R565" s="7"/>
      <c r="S565" s="7"/>
      <c r="T565" s="250"/>
      <c r="U565" s="250"/>
      <c r="V565" s="250"/>
      <c r="W565" s="8"/>
      <c r="X565" s="8"/>
      <c r="Y565" s="8"/>
      <c r="Z565" s="8"/>
      <c r="AA565" s="8"/>
      <c r="AB565" s="8"/>
      <c r="AC565" s="8"/>
      <c r="AD565" s="8"/>
      <c r="AE565" s="8"/>
      <c r="AF565" s="8"/>
      <c r="AG565" s="8"/>
      <c r="AH565" s="3"/>
      <c r="AI565" s="1"/>
      <c r="AJ565" s="1"/>
      <c r="AK565" s="1"/>
    </row>
    <row r="566" spans="1:37" ht="16.5" x14ac:dyDescent="0.45">
      <c r="A566" s="390"/>
      <c r="B566" s="9"/>
      <c r="C566" s="77"/>
      <c r="D566" s="9"/>
      <c r="E566" s="9"/>
      <c r="F566" s="9"/>
      <c r="G566" s="62"/>
      <c r="H566" s="74"/>
      <c r="I566" s="11"/>
      <c r="J566" s="390"/>
      <c r="K566" s="9"/>
      <c r="L566" s="9"/>
      <c r="M566" s="7"/>
      <c r="N566" s="7"/>
      <c r="O566" s="7"/>
      <c r="P566" s="391"/>
      <c r="Q566" s="391"/>
      <c r="R566" s="7"/>
      <c r="S566" s="7"/>
      <c r="T566" s="250"/>
      <c r="U566" s="250"/>
      <c r="V566" s="250"/>
      <c r="W566" s="8"/>
      <c r="X566" s="8"/>
      <c r="Y566" s="8"/>
      <c r="Z566" s="8"/>
      <c r="AA566" s="8"/>
      <c r="AB566" s="8"/>
      <c r="AC566" s="8"/>
      <c r="AD566" s="8"/>
      <c r="AE566" s="8"/>
      <c r="AF566" s="8"/>
      <c r="AG566" s="8"/>
      <c r="AH566" s="3"/>
      <c r="AI566" s="1"/>
      <c r="AJ566" s="1"/>
      <c r="AK566" s="1"/>
    </row>
    <row r="567" spans="1:37" ht="16.5" x14ac:dyDescent="0.45">
      <c r="A567" s="390"/>
      <c r="B567" s="9"/>
      <c r="C567" s="77"/>
      <c r="D567" s="9"/>
      <c r="E567" s="9"/>
      <c r="F567" s="9"/>
      <c r="G567" s="77"/>
      <c r="H567" s="77"/>
      <c r="I567" s="11"/>
      <c r="J567" s="390"/>
      <c r="K567" s="9"/>
      <c r="L567" s="9"/>
      <c r="M567" s="7"/>
      <c r="N567" s="7"/>
      <c r="O567" s="7"/>
      <c r="P567" s="391"/>
      <c r="Q567" s="391"/>
      <c r="R567" s="7"/>
      <c r="S567" s="7"/>
      <c r="T567" s="250"/>
      <c r="U567" s="250"/>
      <c r="V567" s="250"/>
      <c r="W567" s="8"/>
      <c r="X567" s="8"/>
      <c r="Y567" s="8"/>
      <c r="Z567" s="8"/>
      <c r="AA567" s="8"/>
      <c r="AB567" s="8"/>
      <c r="AC567" s="8"/>
      <c r="AD567" s="8"/>
      <c r="AE567" s="8"/>
      <c r="AF567" s="8"/>
      <c r="AG567" s="8"/>
      <c r="AH567" s="3"/>
      <c r="AI567" s="1"/>
      <c r="AJ567" s="1"/>
      <c r="AK567" s="1"/>
    </row>
    <row r="568" spans="1:37" ht="16.5" x14ac:dyDescent="0.45">
      <c r="A568" s="390"/>
      <c r="B568" s="9"/>
      <c r="C568" s="77"/>
      <c r="D568" s="9"/>
      <c r="E568" s="9"/>
      <c r="F568" s="9"/>
      <c r="G568" s="74"/>
      <c r="H568" s="77"/>
      <c r="I568" s="11"/>
      <c r="J568" s="390"/>
      <c r="K568" s="9"/>
      <c r="L568" s="9"/>
      <c r="M568" s="7"/>
      <c r="N568" s="7"/>
      <c r="O568" s="7"/>
      <c r="P568" s="391"/>
      <c r="Q568" s="391"/>
      <c r="R568" s="7"/>
      <c r="S568" s="7"/>
      <c r="T568" s="250"/>
      <c r="U568" s="250"/>
      <c r="V568" s="250"/>
      <c r="W568" s="8"/>
      <c r="X568" s="8"/>
      <c r="Y568" s="8"/>
      <c r="Z568" s="8"/>
      <c r="AA568" s="8"/>
      <c r="AB568" s="8"/>
      <c r="AC568" s="8"/>
      <c r="AD568" s="8"/>
      <c r="AE568" s="8"/>
      <c r="AF568" s="8"/>
      <c r="AG568" s="8"/>
      <c r="AH568" s="3"/>
      <c r="AI568" s="1"/>
      <c r="AJ568" s="1"/>
      <c r="AK568" s="1"/>
    </row>
    <row r="569" spans="1:37" ht="16.5" x14ac:dyDescent="0.45">
      <c r="A569" s="390"/>
      <c r="B569" s="9"/>
      <c r="C569" s="62"/>
      <c r="D569" s="9"/>
      <c r="E569" s="9"/>
      <c r="F569" s="9"/>
      <c r="G569" s="57"/>
      <c r="H569" s="243"/>
      <c r="I569" s="11"/>
      <c r="J569" s="390"/>
      <c r="K569" s="9"/>
      <c r="L569" s="9"/>
      <c r="M569" s="7"/>
      <c r="N569" s="7"/>
      <c r="O569" s="7"/>
      <c r="P569" s="391"/>
      <c r="Q569" s="391"/>
      <c r="R569" s="7"/>
      <c r="S569" s="7"/>
      <c r="T569" s="250"/>
      <c r="U569" s="250"/>
      <c r="V569" s="250"/>
      <c r="W569" s="8"/>
      <c r="X569" s="8"/>
      <c r="Y569" s="8"/>
      <c r="Z569" s="8"/>
      <c r="AA569" s="8"/>
      <c r="AB569" s="8"/>
      <c r="AC569" s="8"/>
      <c r="AD569" s="8"/>
      <c r="AE569" s="8"/>
      <c r="AF569" s="8"/>
      <c r="AG569" s="8"/>
      <c r="AH569" s="3"/>
      <c r="AI569" s="1"/>
      <c r="AJ569" s="1"/>
      <c r="AK569" s="1"/>
    </row>
    <row r="570" spans="1:37" ht="16.5" x14ac:dyDescent="0.45">
      <c r="A570" s="390"/>
      <c r="B570" s="9"/>
      <c r="C570" s="62"/>
      <c r="D570" s="9"/>
      <c r="E570" s="9"/>
      <c r="F570" s="9"/>
      <c r="G570" s="243"/>
      <c r="H570" s="243"/>
      <c r="I570" s="11"/>
      <c r="J570" s="390"/>
      <c r="K570" s="9"/>
      <c r="L570" s="9"/>
      <c r="M570" s="7"/>
      <c r="N570" s="7"/>
      <c r="O570" s="7"/>
      <c r="P570" s="391"/>
      <c r="Q570" s="391"/>
      <c r="R570" s="7"/>
      <c r="S570" s="7"/>
      <c r="T570" s="250"/>
      <c r="U570" s="250"/>
      <c r="V570" s="250"/>
      <c r="W570" s="8"/>
      <c r="X570" s="8"/>
      <c r="Y570" s="8"/>
      <c r="Z570" s="8"/>
      <c r="AA570" s="8"/>
      <c r="AB570" s="8"/>
      <c r="AC570" s="8"/>
      <c r="AD570" s="8"/>
      <c r="AE570" s="8"/>
      <c r="AF570" s="8"/>
      <c r="AG570" s="8"/>
      <c r="AH570" s="3"/>
      <c r="AI570" s="1"/>
      <c r="AJ570" s="1"/>
      <c r="AK570" s="1"/>
    </row>
    <row r="571" spans="1:37" ht="16.5" x14ac:dyDescent="0.45">
      <c r="A571" s="390"/>
      <c r="B571" s="9"/>
      <c r="C571" s="62"/>
      <c r="D571" s="9"/>
      <c r="E571" s="9"/>
      <c r="F571" s="9"/>
      <c r="G571" s="57"/>
      <c r="H571" s="62"/>
      <c r="I571" s="11"/>
      <c r="J571" s="390"/>
      <c r="K571" s="9"/>
      <c r="L571" s="9"/>
      <c r="M571" s="7"/>
      <c r="N571" s="7"/>
      <c r="O571" s="7"/>
      <c r="P571" s="391"/>
      <c r="Q571" s="391"/>
      <c r="R571" s="7"/>
      <c r="S571" s="7"/>
      <c r="T571" s="250"/>
      <c r="U571" s="250"/>
      <c r="V571" s="250"/>
      <c r="W571" s="8"/>
      <c r="X571" s="8"/>
      <c r="Y571" s="8"/>
      <c r="Z571" s="8"/>
      <c r="AA571" s="8"/>
      <c r="AB571" s="8"/>
      <c r="AC571" s="8"/>
      <c r="AD571" s="8"/>
      <c r="AE571" s="8"/>
      <c r="AF571" s="8"/>
      <c r="AG571" s="8"/>
      <c r="AH571" s="3"/>
      <c r="AI571" s="1"/>
      <c r="AJ571" s="1"/>
      <c r="AK571" s="1"/>
    </row>
    <row r="572" spans="1:37" ht="16.5" x14ac:dyDescent="0.45">
      <c r="A572" s="390"/>
      <c r="B572" s="9"/>
      <c r="C572" s="246"/>
      <c r="D572" s="9"/>
      <c r="E572" s="9"/>
      <c r="F572" s="9"/>
      <c r="G572" s="62"/>
      <c r="H572" s="246"/>
      <c r="I572" s="11"/>
      <c r="J572" s="390"/>
      <c r="K572" s="9"/>
      <c r="L572" s="9"/>
      <c r="M572" s="7"/>
      <c r="N572" s="7"/>
      <c r="O572" s="7"/>
      <c r="P572" s="391"/>
      <c r="Q572" s="391"/>
      <c r="R572" s="7"/>
      <c r="S572" s="7"/>
      <c r="T572" s="250"/>
      <c r="U572" s="250"/>
      <c r="V572" s="250"/>
      <c r="W572" s="8"/>
      <c r="X572" s="8"/>
      <c r="Y572" s="8"/>
      <c r="Z572" s="8"/>
      <c r="AA572" s="8"/>
      <c r="AB572" s="8"/>
      <c r="AC572" s="8"/>
      <c r="AD572" s="8"/>
      <c r="AE572" s="8"/>
      <c r="AF572" s="8"/>
      <c r="AG572" s="8"/>
      <c r="AH572" s="3"/>
      <c r="AI572" s="1"/>
      <c r="AJ572" s="1"/>
      <c r="AK572" s="1"/>
    </row>
    <row r="573" spans="1:37" ht="16.5" x14ac:dyDescent="0.45">
      <c r="A573" s="390"/>
      <c r="B573" s="9"/>
      <c r="C573" s="246"/>
      <c r="D573" s="9"/>
      <c r="E573" s="9"/>
      <c r="F573" s="9"/>
      <c r="G573" s="62"/>
      <c r="H573" s="73"/>
      <c r="I573" s="11"/>
      <c r="J573" s="390"/>
      <c r="K573" s="9"/>
      <c r="L573" s="9"/>
      <c r="M573" s="7"/>
      <c r="N573" s="7"/>
      <c r="O573" s="7"/>
      <c r="P573" s="391"/>
      <c r="Q573" s="391"/>
      <c r="R573" s="7"/>
      <c r="S573" s="7"/>
      <c r="T573" s="250"/>
      <c r="U573" s="250"/>
      <c r="V573" s="250"/>
      <c r="W573" s="8"/>
      <c r="X573" s="8"/>
      <c r="Y573" s="8"/>
      <c r="Z573" s="8"/>
      <c r="AA573" s="8"/>
      <c r="AB573" s="8"/>
      <c r="AC573" s="8"/>
      <c r="AD573" s="8"/>
      <c r="AE573" s="8"/>
      <c r="AF573" s="8"/>
      <c r="AG573" s="8"/>
      <c r="AH573" s="3"/>
      <c r="AI573" s="1"/>
      <c r="AJ573" s="1"/>
      <c r="AK573" s="1"/>
    </row>
    <row r="574" spans="1:37" ht="16.5" x14ac:dyDescent="0.45">
      <c r="A574" s="390"/>
      <c r="B574" s="9"/>
      <c r="C574" s="246"/>
      <c r="D574" s="9"/>
      <c r="E574" s="9"/>
      <c r="F574" s="9"/>
      <c r="G574" s="56"/>
      <c r="H574" s="246"/>
      <c r="I574" s="11"/>
      <c r="J574" s="390"/>
      <c r="K574" s="9"/>
      <c r="L574" s="9"/>
      <c r="M574" s="7"/>
      <c r="N574" s="7"/>
      <c r="O574" s="7"/>
      <c r="P574" s="391"/>
      <c r="Q574" s="391"/>
      <c r="R574" s="7"/>
      <c r="S574" s="7"/>
      <c r="T574" s="250"/>
      <c r="U574" s="250"/>
      <c r="V574" s="250"/>
      <c r="W574" s="8"/>
      <c r="X574" s="8"/>
      <c r="Y574" s="8"/>
      <c r="Z574" s="8"/>
      <c r="AA574" s="8"/>
      <c r="AB574" s="8"/>
      <c r="AC574" s="8"/>
      <c r="AD574" s="8"/>
      <c r="AE574" s="8"/>
      <c r="AF574" s="8"/>
      <c r="AG574" s="8"/>
      <c r="AH574" s="3"/>
      <c r="AI574" s="1"/>
      <c r="AJ574" s="1"/>
      <c r="AK574" s="1"/>
    </row>
    <row r="575" spans="1:37" ht="16.5" x14ac:dyDescent="0.45">
      <c r="A575" s="390"/>
      <c r="B575" s="9"/>
      <c r="C575" s="54"/>
      <c r="D575" s="9"/>
      <c r="E575" s="9"/>
      <c r="F575" s="9"/>
      <c r="G575" s="78"/>
      <c r="H575" s="54"/>
      <c r="I575" s="11"/>
      <c r="J575" s="390"/>
      <c r="K575" s="9"/>
      <c r="L575" s="9"/>
      <c r="M575" s="7"/>
      <c r="N575" s="7"/>
      <c r="O575" s="7"/>
      <c r="P575" s="391"/>
      <c r="Q575" s="391"/>
      <c r="R575" s="7"/>
      <c r="S575" s="7"/>
      <c r="T575" s="250"/>
      <c r="U575" s="250"/>
      <c r="V575" s="250"/>
      <c r="W575" s="8"/>
      <c r="X575" s="8"/>
      <c r="Y575" s="8"/>
      <c r="Z575" s="8"/>
      <c r="AA575" s="8"/>
      <c r="AB575" s="8"/>
      <c r="AC575" s="8"/>
      <c r="AD575" s="8"/>
      <c r="AE575" s="8"/>
      <c r="AF575" s="8"/>
      <c r="AG575" s="8"/>
      <c r="AH575" s="3"/>
      <c r="AI575" s="1"/>
      <c r="AJ575" s="1"/>
      <c r="AK575" s="1"/>
    </row>
    <row r="576" spans="1:37" ht="16.5" x14ac:dyDescent="0.45">
      <c r="A576" s="390"/>
      <c r="B576" s="9"/>
      <c r="C576" s="243"/>
      <c r="D576" s="9"/>
      <c r="E576" s="9"/>
      <c r="F576" s="9"/>
      <c r="G576" s="224"/>
      <c r="H576" s="224"/>
      <c r="I576" s="11"/>
      <c r="J576" s="390"/>
      <c r="K576" s="9"/>
      <c r="L576" s="9"/>
      <c r="M576" s="7"/>
      <c r="N576" s="7"/>
      <c r="O576" s="7"/>
      <c r="P576" s="391"/>
      <c r="Q576" s="391"/>
      <c r="R576" s="7"/>
      <c r="S576" s="7"/>
      <c r="T576" s="250"/>
      <c r="U576" s="250"/>
      <c r="V576" s="250"/>
      <c r="W576" s="8"/>
      <c r="X576" s="8"/>
      <c r="Y576" s="8"/>
      <c r="Z576" s="8"/>
      <c r="AA576" s="8"/>
      <c r="AB576" s="8"/>
      <c r="AC576" s="8"/>
      <c r="AD576" s="8"/>
      <c r="AE576" s="8"/>
      <c r="AF576" s="8"/>
      <c r="AG576" s="8"/>
      <c r="AH576" s="3"/>
      <c r="AI576" s="1"/>
      <c r="AJ576" s="1"/>
      <c r="AK576" s="1"/>
    </row>
    <row r="577" spans="1:37" ht="16.5" x14ac:dyDescent="0.45">
      <c r="A577" s="390"/>
      <c r="B577" s="9"/>
      <c r="C577" s="243"/>
      <c r="D577" s="9"/>
      <c r="E577" s="9"/>
      <c r="F577" s="9"/>
      <c r="G577" s="243"/>
      <c r="H577" s="224"/>
      <c r="I577" s="11"/>
      <c r="J577" s="390"/>
      <c r="K577" s="9"/>
      <c r="L577" s="9"/>
      <c r="M577" s="7"/>
      <c r="N577" s="7"/>
      <c r="O577" s="7"/>
      <c r="P577" s="391"/>
      <c r="Q577" s="391"/>
      <c r="R577" s="7"/>
      <c r="S577" s="7"/>
      <c r="T577" s="250"/>
      <c r="U577" s="250"/>
      <c r="V577" s="250"/>
      <c r="W577" s="8"/>
      <c r="X577" s="8"/>
      <c r="Y577" s="8"/>
      <c r="Z577" s="8"/>
      <c r="AA577" s="8"/>
      <c r="AB577" s="8"/>
      <c r="AC577" s="8"/>
      <c r="AD577" s="8"/>
      <c r="AE577" s="8"/>
      <c r="AF577" s="8"/>
      <c r="AG577" s="8"/>
      <c r="AH577" s="3"/>
      <c r="AI577" s="1"/>
      <c r="AJ577" s="1"/>
      <c r="AK577" s="1"/>
    </row>
    <row r="578" spans="1:37" ht="16.5" x14ac:dyDescent="0.45">
      <c r="A578" s="390"/>
      <c r="B578" s="9"/>
      <c r="C578" s="78"/>
      <c r="D578" s="9"/>
      <c r="E578" s="9"/>
      <c r="F578" s="9"/>
      <c r="G578" s="78"/>
      <c r="H578" s="78"/>
      <c r="I578" s="11"/>
      <c r="J578" s="390"/>
      <c r="K578" s="9"/>
      <c r="L578" s="9"/>
      <c r="M578" s="7"/>
      <c r="N578" s="7"/>
      <c r="O578" s="7"/>
      <c r="P578" s="391"/>
      <c r="Q578" s="391"/>
      <c r="R578" s="7"/>
      <c r="S578" s="7"/>
      <c r="T578" s="250"/>
      <c r="U578" s="250"/>
      <c r="V578" s="250"/>
      <c r="W578" s="8"/>
      <c r="X578" s="8"/>
      <c r="Y578" s="8"/>
      <c r="Z578" s="8"/>
      <c r="AA578" s="8"/>
      <c r="AB578" s="8"/>
      <c r="AC578" s="8"/>
      <c r="AD578" s="8"/>
      <c r="AE578" s="8"/>
      <c r="AF578" s="8"/>
      <c r="AG578" s="8"/>
      <c r="AH578" s="3"/>
      <c r="AI578" s="1"/>
      <c r="AJ578" s="1"/>
      <c r="AK578" s="1"/>
    </row>
    <row r="579" spans="1:37" ht="16.5" x14ac:dyDescent="0.45">
      <c r="A579" s="390"/>
      <c r="B579" s="9"/>
      <c r="C579" s="78"/>
      <c r="D579" s="9"/>
      <c r="E579" s="9"/>
      <c r="F579" s="9"/>
      <c r="G579" s="78"/>
      <c r="H579" s="57"/>
      <c r="I579" s="11"/>
      <c r="J579" s="390"/>
      <c r="K579" s="9"/>
      <c r="L579" s="9"/>
      <c r="M579" s="7"/>
      <c r="N579" s="7"/>
      <c r="O579" s="7"/>
      <c r="P579" s="391"/>
      <c r="Q579" s="391"/>
      <c r="R579" s="7"/>
      <c r="S579" s="7"/>
      <c r="T579" s="250"/>
      <c r="U579" s="250"/>
      <c r="V579" s="250"/>
      <c r="W579" s="8"/>
      <c r="X579" s="8"/>
      <c r="Y579" s="8"/>
      <c r="Z579" s="8"/>
      <c r="AA579" s="8"/>
      <c r="AB579" s="8"/>
      <c r="AC579" s="8"/>
      <c r="AD579" s="8"/>
      <c r="AE579" s="8"/>
      <c r="AF579" s="8"/>
      <c r="AG579" s="8"/>
      <c r="AH579" s="3"/>
      <c r="AI579" s="1"/>
      <c r="AJ579" s="1"/>
      <c r="AK579" s="1"/>
    </row>
    <row r="580" spans="1:37" ht="16.5" x14ac:dyDescent="0.45">
      <c r="A580" s="390"/>
      <c r="B580" s="9"/>
      <c r="C580" s="62"/>
      <c r="D580" s="9"/>
      <c r="E580" s="9"/>
      <c r="F580" s="9"/>
      <c r="G580" s="62"/>
      <c r="H580" s="63"/>
      <c r="I580" s="11"/>
      <c r="J580" s="390"/>
      <c r="K580" s="9"/>
      <c r="L580" s="9"/>
      <c r="M580" s="7"/>
      <c r="N580" s="7"/>
      <c r="O580" s="7"/>
      <c r="P580" s="391"/>
      <c r="Q580" s="391"/>
      <c r="R580" s="7"/>
      <c r="S580" s="7"/>
      <c r="T580" s="250"/>
      <c r="U580" s="250"/>
      <c r="V580" s="250"/>
      <c r="W580" s="8"/>
      <c r="X580" s="8"/>
      <c r="Y580" s="8"/>
      <c r="Z580" s="8"/>
      <c r="AA580" s="8"/>
      <c r="AB580" s="8"/>
      <c r="AC580" s="8"/>
      <c r="AD580" s="8"/>
      <c r="AE580" s="8"/>
      <c r="AF580" s="8"/>
      <c r="AG580" s="8"/>
      <c r="AH580" s="3"/>
      <c r="AI580" s="1"/>
      <c r="AJ580" s="1"/>
      <c r="AK580" s="1"/>
    </row>
    <row r="581" spans="1:37" ht="16.5" x14ac:dyDescent="0.45">
      <c r="A581" s="390"/>
      <c r="B581" s="9"/>
      <c r="C581" s="62"/>
      <c r="D581" s="9"/>
      <c r="E581" s="9"/>
      <c r="F581" s="9"/>
      <c r="G581" s="62"/>
      <c r="H581" s="63"/>
      <c r="I581" s="11"/>
      <c r="J581" s="390"/>
      <c r="K581" s="9"/>
      <c r="L581" s="9"/>
      <c r="M581" s="7"/>
      <c r="N581" s="7"/>
      <c r="O581" s="7"/>
      <c r="P581" s="391"/>
      <c r="Q581" s="391"/>
      <c r="R581" s="7"/>
      <c r="S581" s="7"/>
      <c r="T581" s="250"/>
      <c r="U581" s="250"/>
      <c r="V581" s="250"/>
      <c r="W581" s="8"/>
      <c r="X581" s="8"/>
      <c r="Y581" s="8"/>
      <c r="Z581" s="8"/>
      <c r="AA581" s="8"/>
      <c r="AB581" s="8"/>
      <c r="AC581" s="8"/>
      <c r="AD581" s="8"/>
      <c r="AE581" s="8"/>
      <c r="AF581" s="8"/>
      <c r="AG581" s="8"/>
      <c r="AH581" s="3"/>
      <c r="AI581" s="1"/>
      <c r="AJ581" s="1"/>
      <c r="AK581" s="1"/>
    </row>
    <row r="582" spans="1:37" ht="16.5" x14ac:dyDescent="0.45">
      <c r="A582" s="390"/>
      <c r="B582" s="9"/>
      <c r="C582" s="62"/>
      <c r="D582" s="9"/>
      <c r="E582" s="9"/>
      <c r="F582" s="9"/>
      <c r="G582" s="62"/>
      <c r="H582" s="63"/>
      <c r="I582" s="11"/>
      <c r="J582" s="390"/>
      <c r="K582" s="9"/>
      <c r="L582" s="9"/>
      <c r="M582" s="7"/>
      <c r="N582" s="7"/>
      <c r="O582" s="7"/>
      <c r="P582" s="391"/>
      <c r="Q582" s="391"/>
      <c r="R582" s="7"/>
      <c r="S582" s="7"/>
      <c r="T582" s="250"/>
      <c r="U582" s="250"/>
      <c r="V582" s="250"/>
      <c r="W582" s="8"/>
      <c r="X582" s="8"/>
      <c r="Y582" s="8"/>
      <c r="Z582" s="8"/>
      <c r="AA582" s="8"/>
      <c r="AB582" s="8"/>
      <c r="AC582" s="8"/>
      <c r="AD582" s="8"/>
      <c r="AE582" s="8"/>
      <c r="AF582" s="8"/>
      <c r="AG582" s="8"/>
      <c r="AH582" s="3"/>
      <c r="AI582" s="1"/>
      <c r="AJ582" s="1"/>
      <c r="AK582" s="1"/>
    </row>
    <row r="583" spans="1:37" ht="16.5" x14ac:dyDescent="0.45">
      <c r="A583" s="390"/>
      <c r="B583" s="9"/>
      <c r="C583" s="56"/>
      <c r="D583" s="9"/>
      <c r="E583" s="9"/>
      <c r="F583" s="9"/>
      <c r="G583" s="56"/>
      <c r="H583" s="56"/>
      <c r="I583" s="11"/>
      <c r="J583" s="390"/>
      <c r="K583" s="9"/>
      <c r="L583" s="9"/>
      <c r="M583" s="7"/>
      <c r="N583" s="7"/>
      <c r="O583" s="7"/>
      <c r="P583" s="391"/>
      <c r="Q583" s="391"/>
      <c r="R583" s="7"/>
      <c r="S583" s="7"/>
      <c r="T583" s="250"/>
      <c r="U583" s="250"/>
      <c r="V583" s="250"/>
      <c r="W583" s="8"/>
      <c r="X583" s="8"/>
      <c r="Y583" s="8"/>
      <c r="Z583" s="8"/>
      <c r="AA583" s="8"/>
      <c r="AB583" s="8"/>
      <c r="AC583" s="8"/>
      <c r="AD583" s="8"/>
      <c r="AE583" s="8"/>
      <c r="AF583" s="8"/>
      <c r="AG583" s="8"/>
      <c r="AH583" s="3"/>
      <c r="AI583" s="1"/>
      <c r="AJ583" s="1"/>
      <c r="AK583" s="1"/>
    </row>
    <row r="584" spans="1:37" ht="16.5" x14ac:dyDescent="0.45">
      <c r="A584" s="390"/>
      <c r="B584" s="9"/>
      <c r="C584" s="56"/>
      <c r="D584" s="9"/>
      <c r="E584" s="9"/>
      <c r="F584" s="9"/>
      <c r="G584" s="56"/>
      <c r="H584" s="54"/>
      <c r="I584" s="11"/>
      <c r="J584" s="390"/>
      <c r="K584" s="9"/>
      <c r="L584" s="9"/>
      <c r="M584" s="7"/>
      <c r="N584" s="7"/>
      <c r="O584" s="7"/>
      <c r="P584" s="391"/>
      <c r="Q584" s="391"/>
      <c r="R584" s="7"/>
      <c r="S584" s="7"/>
      <c r="T584" s="250"/>
      <c r="U584" s="250"/>
      <c r="V584" s="250"/>
      <c r="W584" s="8"/>
      <c r="X584" s="8"/>
      <c r="Y584" s="8"/>
      <c r="Z584" s="8"/>
      <c r="AA584" s="8"/>
      <c r="AB584" s="8"/>
      <c r="AC584" s="8"/>
      <c r="AD584" s="8"/>
      <c r="AE584" s="8"/>
      <c r="AF584" s="8"/>
      <c r="AG584" s="8"/>
      <c r="AH584" s="3"/>
      <c r="AI584" s="1"/>
      <c r="AJ584" s="1"/>
      <c r="AK584" s="1"/>
    </row>
    <row r="585" spans="1:37" ht="16.5" x14ac:dyDescent="0.45">
      <c r="A585" s="390"/>
      <c r="B585" s="9"/>
      <c r="C585" s="244"/>
      <c r="D585" s="9"/>
      <c r="E585" s="9"/>
      <c r="F585" s="9"/>
      <c r="G585" s="244"/>
      <c r="H585" s="244"/>
      <c r="I585" s="11"/>
      <c r="J585" s="390"/>
      <c r="K585" s="9"/>
      <c r="L585" s="9"/>
      <c r="M585" s="7"/>
      <c r="N585" s="7"/>
      <c r="O585" s="7"/>
      <c r="P585" s="391"/>
      <c r="Q585" s="391"/>
      <c r="R585" s="7"/>
      <c r="S585" s="7"/>
      <c r="T585" s="250"/>
      <c r="U585" s="250"/>
      <c r="V585" s="250"/>
      <c r="W585" s="8"/>
      <c r="X585" s="8"/>
      <c r="Y585" s="8"/>
      <c r="Z585" s="8"/>
      <c r="AA585" s="8"/>
      <c r="AB585" s="8"/>
      <c r="AC585" s="8"/>
      <c r="AD585" s="8"/>
      <c r="AE585" s="8"/>
      <c r="AF585" s="8"/>
      <c r="AG585" s="8"/>
      <c r="AH585" s="3"/>
      <c r="AI585" s="1"/>
      <c r="AJ585" s="1"/>
      <c r="AK585" s="1"/>
    </row>
    <row r="586" spans="1:37" ht="16.5" x14ac:dyDescent="0.45">
      <c r="A586" s="390"/>
      <c r="B586" s="9"/>
      <c r="C586" s="78"/>
      <c r="D586" s="9"/>
      <c r="E586" s="9"/>
      <c r="F586" s="9"/>
      <c r="G586" s="244"/>
      <c r="H586" s="78"/>
      <c r="I586" s="11"/>
      <c r="J586" s="390"/>
      <c r="K586" s="9"/>
      <c r="L586" s="9"/>
      <c r="M586" s="7"/>
      <c r="N586" s="7"/>
      <c r="O586" s="7"/>
      <c r="P586" s="391"/>
      <c r="Q586" s="391"/>
      <c r="R586" s="7"/>
      <c r="S586" s="7"/>
      <c r="T586" s="250"/>
      <c r="U586" s="250"/>
      <c r="V586" s="250"/>
      <c r="W586" s="8"/>
      <c r="X586" s="8"/>
      <c r="Y586" s="8"/>
      <c r="Z586" s="8"/>
      <c r="AA586" s="8"/>
      <c r="AB586" s="8"/>
      <c r="AC586" s="8"/>
      <c r="AD586" s="8"/>
      <c r="AE586" s="8"/>
      <c r="AF586" s="8"/>
      <c r="AG586" s="8"/>
      <c r="AH586" s="3"/>
      <c r="AI586" s="1"/>
      <c r="AJ586" s="1"/>
      <c r="AK586" s="1"/>
    </row>
    <row r="587" spans="1:37" ht="16.5" x14ac:dyDescent="0.45">
      <c r="A587" s="390"/>
      <c r="B587" s="9"/>
      <c r="C587" s="78"/>
      <c r="D587" s="9"/>
      <c r="E587" s="9"/>
      <c r="F587" s="9"/>
      <c r="G587" s="244"/>
      <c r="H587" s="61"/>
      <c r="I587" s="78"/>
      <c r="J587" s="390"/>
      <c r="K587" s="9"/>
      <c r="L587" s="9"/>
      <c r="M587" s="7"/>
      <c r="N587" s="7"/>
      <c r="O587" s="7"/>
      <c r="P587" s="391"/>
      <c r="Q587" s="391"/>
      <c r="R587" s="7"/>
      <c r="S587" s="7"/>
      <c r="T587" s="250"/>
      <c r="U587" s="250"/>
      <c r="V587" s="250"/>
      <c r="W587" s="8"/>
      <c r="X587" s="8"/>
      <c r="Y587" s="8"/>
      <c r="Z587" s="8"/>
      <c r="AA587" s="8"/>
      <c r="AB587" s="8"/>
      <c r="AC587" s="8"/>
      <c r="AD587" s="8"/>
      <c r="AE587" s="8"/>
      <c r="AF587" s="8"/>
      <c r="AG587" s="8"/>
      <c r="AH587" s="3"/>
      <c r="AI587" s="1"/>
      <c r="AJ587" s="1"/>
      <c r="AK587" s="1"/>
    </row>
    <row r="588" spans="1:37" ht="16.5" x14ac:dyDescent="0.45">
      <c r="A588" s="390"/>
      <c r="B588" s="9"/>
      <c r="C588" s="56"/>
      <c r="D588" s="9"/>
      <c r="E588" s="9"/>
      <c r="F588" s="9"/>
      <c r="G588" s="61"/>
      <c r="H588" s="56"/>
      <c r="I588" s="11"/>
      <c r="J588" s="390"/>
      <c r="K588" s="9"/>
      <c r="L588" s="9"/>
      <c r="M588" s="7"/>
      <c r="N588" s="7"/>
      <c r="O588" s="7"/>
      <c r="P588" s="391"/>
      <c r="Q588" s="391"/>
      <c r="R588" s="7"/>
      <c r="S588" s="7"/>
      <c r="T588" s="250"/>
      <c r="U588" s="250"/>
      <c r="V588" s="250"/>
      <c r="W588" s="8"/>
      <c r="X588" s="8"/>
      <c r="Y588" s="8"/>
      <c r="Z588" s="8"/>
      <c r="AA588" s="8"/>
      <c r="AB588" s="8"/>
      <c r="AC588" s="8"/>
      <c r="AD588" s="8"/>
      <c r="AE588" s="8"/>
      <c r="AF588" s="8"/>
      <c r="AG588" s="8"/>
      <c r="AH588" s="3"/>
      <c r="AI588" s="1"/>
      <c r="AJ588" s="1"/>
      <c r="AK588" s="1"/>
    </row>
    <row r="589" spans="1:37" ht="16.5" x14ac:dyDescent="0.45">
      <c r="A589" s="390"/>
      <c r="B589" s="9"/>
      <c r="C589" s="56"/>
      <c r="D589" s="9"/>
      <c r="E589" s="9"/>
      <c r="F589" s="9"/>
      <c r="G589" s="56"/>
      <c r="H589" s="62"/>
      <c r="I589" s="11"/>
      <c r="J589" s="390"/>
      <c r="K589" s="9"/>
      <c r="L589" s="9"/>
      <c r="M589" s="7"/>
      <c r="N589" s="7"/>
      <c r="O589" s="7"/>
      <c r="P589" s="391"/>
      <c r="Q589" s="391"/>
      <c r="R589" s="7"/>
      <c r="S589" s="7"/>
      <c r="T589" s="250"/>
      <c r="U589" s="250"/>
      <c r="V589" s="250"/>
      <c r="W589" s="8"/>
      <c r="X589" s="8"/>
      <c r="Y589" s="8"/>
      <c r="Z589" s="8"/>
      <c r="AA589" s="8"/>
      <c r="AB589" s="8"/>
      <c r="AC589" s="8"/>
      <c r="AD589" s="8"/>
      <c r="AE589" s="8"/>
      <c r="AF589" s="8"/>
      <c r="AG589" s="8"/>
      <c r="AH589" s="3"/>
      <c r="AI589" s="1"/>
      <c r="AJ589" s="1"/>
      <c r="AK589" s="1"/>
    </row>
    <row r="590" spans="1:37" ht="16.5" x14ac:dyDescent="0.45">
      <c r="A590" s="390"/>
      <c r="B590" s="9"/>
      <c r="C590" s="56"/>
      <c r="D590" s="9"/>
      <c r="E590" s="9"/>
      <c r="F590" s="9"/>
      <c r="G590" s="56"/>
      <c r="H590" s="62"/>
      <c r="I590" s="11"/>
      <c r="J590" s="390"/>
      <c r="K590" s="9"/>
      <c r="L590" s="9"/>
      <c r="M590" s="7"/>
      <c r="N590" s="7"/>
      <c r="O590" s="7"/>
      <c r="P590" s="391"/>
      <c r="Q590" s="391"/>
      <c r="R590" s="7"/>
      <c r="S590" s="7"/>
      <c r="T590" s="250"/>
      <c r="U590" s="250"/>
      <c r="V590" s="250"/>
      <c r="W590" s="8"/>
      <c r="X590" s="8"/>
      <c r="Y590" s="8"/>
      <c r="Z590" s="8"/>
      <c r="AA590" s="8"/>
      <c r="AB590" s="8"/>
      <c r="AC590" s="8"/>
      <c r="AD590" s="8"/>
      <c r="AE590" s="8"/>
      <c r="AF590" s="8"/>
      <c r="AG590" s="8"/>
      <c r="AH590" s="3"/>
      <c r="AI590" s="1"/>
      <c r="AJ590" s="1"/>
      <c r="AK590" s="1"/>
    </row>
    <row r="591" spans="1:37" ht="16.5" x14ac:dyDescent="0.45">
      <c r="A591" s="390"/>
      <c r="B591" s="9"/>
      <c r="C591" s="61"/>
      <c r="D591" s="9"/>
      <c r="E591" s="9"/>
      <c r="F591" s="9"/>
      <c r="G591" s="245"/>
      <c r="H591" s="61"/>
      <c r="I591" s="11"/>
      <c r="J591" s="390"/>
      <c r="K591" s="9"/>
      <c r="L591" s="9"/>
      <c r="M591" s="7"/>
      <c r="N591" s="7"/>
      <c r="O591" s="7"/>
      <c r="P591" s="391"/>
      <c r="Q591" s="391"/>
      <c r="R591" s="7"/>
      <c r="S591" s="7"/>
      <c r="T591" s="250"/>
      <c r="U591" s="250"/>
      <c r="V591" s="250"/>
      <c r="W591" s="8"/>
      <c r="X591" s="8"/>
      <c r="Y591" s="8"/>
      <c r="Z591" s="8"/>
      <c r="AA591" s="8"/>
      <c r="AB591" s="8"/>
      <c r="AC591" s="8"/>
      <c r="AD591" s="8"/>
      <c r="AE591" s="8"/>
      <c r="AF591" s="8"/>
      <c r="AG591" s="8"/>
      <c r="AH591" s="3"/>
      <c r="AI591" s="1"/>
      <c r="AJ591" s="1"/>
      <c r="AK591" s="1"/>
    </row>
    <row r="592" spans="1:37" ht="16.5" x14ac:dyDescent="0.45">
      <c r="A592" s="390"/>
      <c r="B592" s="9"/>
      <c r="C592" s="61"/>
      <c r="D592" s="9"/>
      <c r="E592" s="9"/>
      <c r="F592" s="9"/>
      <c r="G592" s="245"/>
      <c r="H592" s="61"/>
      <c r="I592" s="11"/>
      <c r="J592" s="390"/>
      <c r="K592" s="9"/>
      <c r="L592" s="9"/>
      <c r="M592" s="7"/>
      <c r="N592" s="7"/>
      <c r="O592" s="7"/>
      <c r="P592" s="391"/>
      <c r="Q592" s="391"/>
      <c r="R592" s="7"/>
      <c r="S592" s="7"/>
      <c r="T592" s="250"/>
      <c r="U592" s="250"/>
      <c r="V592" s="250"/>
      <c r="W592" s="8"/>
      <c r="X592" s="8"/>
      <c r="Y592" s="8"/>
      <c r="Z592" s="8"/>
      <c r="AA592" s="8"/>
      <c r="AB592" s="8"/>
      <c r="AC592" s="8"/>
      <c r="AD592" s="8"/>
      <c r="AE592" s="8"/>
      <c r="AF592" s="8"/>
      <c r="AG592" s="8"/>
      <c r="AH592" s="3"/>
      <c r="AI592" s="1"/>
      <c r="AJ592" s="1"/>
      <c r="AK592" s="1"/>
    </row>
    <row r="593" spans="1:37" ht="16.5" x14ac:dyDescent="0.45">
      <c r="A593" s="390"/>
      <c r="B593" s="9"/>
      <c r="C593" s="245"/>
      <c r="D593" s="9"/>
      <c r="E593" s="9"/>
      <c r="F593" s="9"/>
      <c r="G593" s="62"/>
      <c r="H593" s="54"/>
      <c r="I593" s="11"/>
      <c r="J593" s="390"/>
      <c r="K593" s="9"/>
      <c r="L593" s="9"/>
      <c r="M593" s="7"/>
      <c r="N593" s="7"/>
      <c r="O593" s="7"/>
      <c r="P593" s="391"/>
      <c r="Q593" s="391"/>
      <c r="R593" s="7"/>
      <c r="S593" s="7"/>
      <c r="T593" s="250"/>
      <c r="U593" s="250"/>
      <c r="V593" s="250"/>
      <c r="W593" s="8"/>
      <c r="X593" s="8"/>
      <c r="Y593" s="8"/>
      <c r="Z593" s="8"/>
      <c r="AA593" s="8"/>
      <c r="AB593" s="8"/>
      <c r="AC593" s="8"/>
      <c r="AD593" s="8"/>
      <c r="AE593" s="8"/>
      <c r="AF593" s="8"/>
      <c r="AG593" s="8"/>
      <c r="AH593" s="3"/>
      <c r="AI593" s="1"/>
      <c r="AJ593" s="1"/>
      <c r="AK593" s="1"/>
    </row>
    <row r="594" spans="1:37" ht="16.5" x14ac:dyDescent="0.45">
      <c r="A594" s="390"/>
      <c r="B594" s="9"/>
      <c r="C594" s="245"/>
      <c r="D594" s="9"/>
      <c r="E594" s="9"/>
      <c r="F594" s="9"/>
      <c r="G594" s="54"/>
      <c r="H594" s="54"/>
      <c r="I594" s="11"/>
      <c r="J594" s="390"/>
      <c r="K594" s="9"/>
      <c r="L594" s="9"/>
      <c r="M594" s="7"/>
      <c r="N594" s="7"/>
      <c r="O594" s="7"/>
      <c r="P594" s="391"/>
      <c r="Q594" s="391"/>
      <c r="R594" s="7"/>
      <c r="S594" s="7"/>
      <c r="T594" s="250"/>
      <c r="U594" s="250"/>
      <c r="V594" s="250"/>
      <c r="W594" s="8"/>
      <c r="X594" s="8"/>
      <c r="Y594" s="8"/>
      <c r="Z594" s="8"/>
      <c r="AA594" s="8"/>
      <c r="AB594" s="8"/>
      <c r="AC594" s="8"/>
      <c r="AD594" s="8"/>
      <c r="AE594" s="8"/>
      <c r="AF594" s="8"/>
      <c r="AG594" s="8"/>
      <c r="AH594" s="3"/>
      <c r="AI594" s="1"/>
      <c r="AJ594" s="1"/>
      <c r="AK594" s="1"/>
    </row>
    <row r="595" spans="1:37" ht="16.5" x14ac:dyDescent="0.45">
      <c r="A595" s="390"/>
      <c r="B595" s="9"/>
      <c r="C595" s="56"/>
      <c r="D595" s="9"/>
      <c r="E595" s="9"/>
      <c r="F595" s="9"/>
      <c r="G595" s="56"/>
      <c r="H595" s="74"/>
      <c r="I595" s="11"/>
      <c r="J595" s="390"/>
      <c r="K595" s="9"/>
      <c r="L595" s="9"/>
      <c r="M595" s="7"/>
      <c r="N595" s="7"/>
      <c r="O595" s="7"/>
      <c r="P595" s="391"/>
      <c r="Q595" s="391"/>
      <c r="R595" s="7"/>
      <c r="S595" s="7"/>
      <c r="T595" s="250"/>
      <c r="U595" s="250"/>
      <c r="V595" s="250"/>
      <c r="W595" s="8"/>
      <c r="X595" s="8"/>
      <c r="Y595" s="8"/>
      <c r="Z595" s="8"/>
      <c r="AA595" s="8"/>
      <c r="AB595" s="8"/>
      <c r="AC595" s="8"/>
      <c r="AD595" s="8"/>
      <c r="AE595" s="8"/>
      <c r="AF595" s="8"/>
      <c r="AG595" s="8"/>
      <c r="AH595" s="3"/>
      <c r="AI595" s="1"/>
      <c r="AJ595" s="1"/>
      <c r="AK595" s="1"/>
    </row>
    <row r="596" spans="1:37" ht="16.5" x14ac:dyDescent="0.45">
      <c r="A596" s="390"/>
      <c r="B596" s="9"/>
      <c r="C596" s="75"/>
      <c r="D596" s="9"/>
      <c r="E596" s="9"/>
      <c r="F596" s="9"/>
      <c r="G596" s="75"/>
      <c r="H596" s="74"/>
      <c r="I596" s="11"/>
      <c r="J596" s="390"/>
      <c r="K596" s="9"/>
      <c r="L596" s="9"/>
      <c r="M596" s="7"/>
      <c r="N596" s="7"/>
      <c r="O596" s="7"/>
      <c r="P596" s="391"/>
      <c r="Q596" s="391"/>
      <c r="R596" s="7"/>
      <c r="S596" s="7"/>
      <c r="T596" s="250"/>
      <c r="U596" s="250"/>
      <c r="V596" s="250"/>
      <c r="W596" s="8"/>
      <c r="X596" s="8"/>
      <c r="Y596" s="8"/>
      <c r="Z596" s="8"/>
      <c r="AA596" s="8"/>
      <c r="AB596" s="8"/>
      <c r="AC596" s="8"/>
      <c r="AD596" s="8"/>
      <c r="AE596" s="8"/>
      <c r="AF596" s="8"/>
      <c r="AG596" s="8"/>
      <c r="AH596" s="3"/>
      <c r="AI596" s="1"/>
      <c r="AJ596" s="1"/>
      <c r="AK596" s="1"/>
    </row>
    <row r="597" spans="1:37" ht="16.5" x14ac:dyDescent="0.45">
      <c r="A597" s="390"/>
      <c r="B597" s="9"/>
      <c r="C597" s="75"/>
      <c r="D597" s="9"/>
      <c r="E597" s="9"/>
      <c r="F597" s="9"/>
      <c r="G597" s="75"/>
      <c r="H597" s="74"/>
      <c r="I597" s="11"/>
      <c r="J597" s="390"/>
      <c r="K597" s="9"/>
      <c r="L597" s="9"/>
      <c r="M597" s="7"/>
      <c r="N597" s="7"/>
      <c r="O597" s="7"/>
      <c r="P597" s="391"/>
      <c r="Q597" s="391"/>
      <c r="R597" s="7"/>
      <c r="S597" s="7"/>
      <c r="T597" s="250"/>
      <c r="U597" s="250"/>
      <c r="V597" s="250"/>
      <c r="W597" s="8"/>
      <c r="X597" s="8"/>
      <c r="Y597" s="8"/>
      <c r="Z597" s="8"/>
      <c r="AA597" s="8"/>
      <c r="AB597" s="8"/>
      <c r="AC597" s="8"/>
      <c r="AD597" s="8"/>
      <c r="AE597" s="8"/>
      <c r="AF597" s="8"/>
      <c r="AG597" s="8"/>
      <c r="AH597" s="3"/>
      <c r="AI597" s="1"/>
      <c r="AJ597" s="1"/>
      <c r="AK597" s="1"/>
    </row>
    <row r="598" spans="1:37" ht="16.5" x14ac:dyDescent="0.45">
      <c r="A598" s="390"/>
      <c r="B598" s="9"/>
      <c r="C598" s="61"/>
      <c r="D598" s="9"/>
      <c r="E598" s="9"/>
      <c r="F598" s="9"/>
      <c r="G598" s="62"/>
      <c r="H598" s="61"/>
      <c r="I598" s="11"/>
      <c r="J598" s="390"/>
      <c r="K598" s="9"/>
      <c r="L598" s="9"/>
      <c r="M598" s="7"/>
      <c r="N598" s="7"/>
      <c r="O598" s="7"/>
      <c r="P598" s="391"/>
      <c r="Q598" s="391"/>
      <c r="R598" s="7"/>
      <c r="S598" s="7"/>
      <c r="T598" s="250"/>
      <c r="U598" s="250"/>
      <c r="V598" s="250"/>
      <c r="W598" s="8"/>
      <c r="X598" s="8"/>
      <c r="Y598" s="8"/>
      <c r="Z598" s="8"/>
      <c r="AA598" s="8"/>
      <c r="AB598" s="8"/>
      <c r="AC598" s="8"/>
      <c r="AD598" s="8"/>
      <c r="AE598" s="8"/>
      <c r="AF598" s="8"/>
      <c r="AG598" s="8"/>
      <c r="AH598" s="3"/>
      <c r="AI598" s="1"/>
      <c r="AJ598" s="1"/>
      <c r="AK598" s="1"/>
    </row>
    <row r="599" spans="1:37" ht="16.5" x14ac:dyDescent="0.45">
      <c r="A599" s="390"/>
      <c r="B599" s="9"/>
      <c r="C599" s="61"/>
      <c r="D599" s="9"/>
      <c r="E599" s="9"/>
      <c r="F599" s="9"/>
      <c r="G599" s="62"/>
      <c r="H599" s="61"/>
      <c r="I599" s="11"/>
      <c r="J599" s="390"/>
      <c r="K599" s="9"/>
      <c r="L599" s="9"/>
      <c r="M599" s="7"/>
      <c r="N599" s="7"/>
      <c r="O599" s="7"/>
      <c r="P599" s="391"/>
      <c r="Q599" s="391"/>
      <c r="R599" s="7"/>
      <c r="S599" s="7"/>
      <c r="T599" s="250"/>
      <c r="U599" s="250"/>
      <c r="V599" s="250"/>
      <c r="W599" s="8"/>
      <c r="X599" s="8"/>
      <c r="Y599" s="8"/>
      <c r="Z599" s="8"/>
      <c r="AA599" s="8"/>
      <c r="AB599" s="8"/>
      <c r="AC599" s="8"/>
      <c r="AD599" s="8"/>
      <c r="AE599" s="8"/>
      <c r="AF599" s="8"/>
      <c r="AG599" s="8"/>
      <c r="AH599" s="3"/>
      <c r="AI599" s="1"/>
      <c r="AJ599" s="1"/>
      <c r="AK599" s="1"/>
    </row>
    <row r="600" spans="1:37" ht="16.5" x14ac:dyDescent="0.45">
      <c r="A600" s="390"/>
      <c r="B600" s="9"/>
      <c r="C600" s="61"/>
      <c r="D600" s="9"/>
      <c r="E600" s="9"/>
      <c r="F600" s="9"/>
      <c r="G600" s="62"/>
      <c r="H600" s="61"/>
      <c r="I600" s="11"/>
      <c r="J600" s="390"/>
      <c r="K600" s="9"/>
      <c r="L600" s="9"/>
      <c r="M600" s="7"/>
      <c r="N600" s="7"/>
      <c r="O600" s="7"/>
      <c r="P600" s="391"/>
      <c r="Q600" s="391"/>
      <c r="R600" s="7"/>
      <c r="S600" s="7"/>
      <c r="T600" s="250"/>
      <c r="U600" s="250"/>
      <c r="V600" s="250"/>
      <c r="W600" s="8"/>
      <c r="X600" s="8"/>
      <c r="Y600" s="8"/>
      <c r="Z600" s="8"/>
      <c r="AA600" s="8"/>
      <c r="AB600" s="8"/>
      <c r="AC600" s="8"/>
      <c r="AD600" s="8"/>
      <c r="AE600" s="8"/>
      <c r="AF600" s="8"/>
      <c r="AG600" s="8"/>
      <c r="AH600" s="3"/>
      <c r="AI600" s="1"/>
      <c r="AJ600" s="1"/>
      <c r="AK600" s="1"/>
    </row>
    <row r="601" spans="1:37" ht="16.5" x14ac:dyDescent="0.45">
      <c r="A601" s="390"/>
      <c r="B601" s="9"/>
      <c r="C601" s="62"/>
      <c r="D601" s="9"/>
      <c r="E601" s="9"/>
      <c r="F601" s="9"/>
      <c r="G601" s="62"/>
      <c r="H601" s="246"/>
      <c r="I601" s="11"/>
      <c r="J601" s="390"/>
      <c r="K601" s="9"/>
      <c r="L601" s="9"/>
      <c r="M601" s="7"/>
      <c r="N601" s="7"/>
      <c r="O601" s="7"/>
      <c r="P601" s="391"/>
      <c r="Q601" s="391"/>
      <c r="R601" s="7"/>
      <c r="S601" s="7"/>
      <c r="T601" s="250"/>
      <c r="U601" s="250"/>
      <c r="V601" s="250"/>
      <c r="W601" s="8"/>
      <c r="X601" s="8"/>
      <c r="Y601" s="8"/>
      <c r="Z601" s="8"/>
      <c r="AA601" s="8"/>
      <c r="AB601" s="8"/>
      <c r="AC601" s="8"/>
      <c r="AD601" s="8"/>
      <c r="AE601" s="8"/>
      <c r="AF601" s="8"/>
      <c r="AG601" s="8"/>
      <c r="AH601" s="3"/>
      <c r="AI601" s="1"/>
      <c r="AJ601" s="1"/>
      <c r="AK601" s="1"/>
    </row>
    <row r="602" spans="1:37" ht="16.5" x14ac:dyDescent="0.45">
      <c r="A602" s="390"/>
      <c r="B602" s="9"/>
      <c r="C602" s="62"/>
      <c r="D602" s="9"/>
      <c r="E602" s="9"/>
      <c r="F602" s="9"/>
      <c r="G602" s="63"/>
      <c r="H602" s="246"/>
      <c r="I602" s="11"/>
      <c r="J602" s="390"/>
      <c r="K602" s="9"/>
      <c r="L602" s="9"/>
      <c r="M602" s="7"/>
      <c r="N602" s="7"/>
      <c r="O602" s="7"/>
      <c r="P602" s="391"/>
      <c r="Q602" s="391"/>
      <c r="R602" s="7"/>
      <c r="S602" s="7"/>
      <c r="T602" s="250"/>
      <c r="U602" s="250"/>
      <c r="V602" s="250"/>
      <c r="W602" s="8"/>
      <c r="X602" s="8"/>
      <c r="Y602" s="8"/>
      <c r="Z602" s="8"/>
      <c r="AA602" s="8"/>
      <c r="AB602" s="8"/>
      <c r="AC602" s="8"/>
      <c r="AD602" s="8"/>
      <c r="AE602" s="8"/>
      <c r="AF602" s="8"/>
      <c r="AG602" s="8"/>
      <c r="AH602" s="3"/>
      <c r="AI602" s="1"/>
      <c r="AJ602" s="1"/>
      <c r="AK602" s="1"/>
    </row>
    <row r="603" spans="1:37" ht="16.5" x14ac:dyDescent="0.45">
      <c r="A603" s="390"/>
      <c r="B603" s="9"/>
      <c r="C603" s="224"/>
      <c r="D603" s="9"/>
      <c r="E603" s="9"/>
      <c r="F603" s="9"/>
      <c r="G603" s="62"/>
      <c r="H603" s="224"/>
      <c r="I603" s="11"/>
      <c r="J603" s="390"/>
      <c r="K603" s="9"/>
      <c r="L603" s="9"/>
      <c r="M603" s="7"/>
      <c r="N603" s="7"/>
      <c r="O603" s="7"/>
      <c r="P603" s="391"/>
      <c r="Q603" s="391"/>
      <c r="R603" s="7"/>
      <c r="S603" s="7"/>
      <c r="T603" s="250"/>
      <c r="U603" s="250"/>
      <c r="V603" s="250"/>
      <c r="W603" s="8"/>
      <c r="X603" s="8"/>
      <c r="Y603" s="8"/>
      <c r="Z603" s="8"/>
      <c r="AA603" s="8"/>
      <c r="AB603" s="8"/>
      <c r="AC603" s="8"/>
      <c r="AD603" s="8"/>
      <c r="AE603" s="8"/>
      <c r="AF603" s="8"/>
      <c r="AG603" s="8"/>
      <c r="AH603" s="3"/>
      <c r="AI603" s="1"/>
      <c r="AJ603" s="1"/>
      <c r="AK603" s="1"/>
    </row>
    <row r="604" spans="1:37" ht="16.5" x14ac:dyDescent="0.45">
      <c r="A604" s="390"/>
      <c r="B604" s="9"/>
      <c r="C604" s="224"/>
      <c r="D604" s="9"/>
      <c r="E604" s="9"/>
      <c r="F604" s="9"/>
      <c r="G604" s="224"/>
      <c r="H604" s="224"/>
      <c r="I604" s="11"/>
      <c r="J604" s="390"/>
      <c r="K604" s="9"/>
      <c r="L604" s="9"/>
      <c r="M604" s="7"/>
      <c r="N604" s="7"/>
      <c r="O604" s="7"/>
      <c r="P604" s="391"/>
      <c r="Q604" s="391"/>
      <c r="R604" s="7"/>
      <c r="S604" s="7"/>
      <c r="T604" s="250"/>
      <c r="U604" s="250"/>
      <c r="V604" s="250"/>
      <c r="W604" s="8"/>
      <c r="X604" s="8"/>
      <c r="Y604" s="8"/>
      <c r="Z604" s="8"/>
      <c r="AA604" s="8"/>
      <c r="AB604" s="8"/>
      <c r="AC604" s="8"/>
      <c r="AD604" s="8"/>
      <c r="AE604" s="8"/>
      <c r="AF604" s="8"/>
      <c r="AG604" s="8"/>
      <c r="AH604" s="3"/>
      <c r="AI604" s="1"/>
      <c r="AJ604" s="1"/>
      <c r="AK604" s="1"/>
    </row>
    <row r="605" spans="1:37" ht="16.5" x14ac:dyDescent="0.45">
      <c r="A605" s="390"/>
      <c r="B605" s="9"/>
      <c r="C605" s="224"/>
      <c r="D605" s="9"/>
      <c r="E605" s="9"/>
      <c r="F605" s="9"/>
      <c r="G605" s="76"/>
      <c r="H605" s="224"/>
      <c r="I605" s="11"/>
      <c r="J605" s="390"/>
      <c r="K605" s="9"/>
      <c r="L605" s="9"/>
      <c r="M605" s="7"/>
      <c r="N605" s="7"/>
      <c r="O605" s="7"/>
      <c r="P605" s="391"/>
      <c r="Q605" s="391"/>
      <c r="R605" s="7"/>
      <c r="S605" s="7"/>
      <c r="T605" s="250"/>
      <c r="U605" s="250"/>
      <c r="V605" s="250"/>
      <c r="W605" s="8"/>
      <c r="X605" s="8"/>
      <c r="Y605" s="8"/>
      <c r="Z605" s="8"/>
      <c r="AA605" s="8"/>
      <c r="AB605" s="8"/>
      <c r="AC605" s="8"/>
      <c r="AD605" s="8"/>
      <c r="AE605" s="8"/>
      <c r="AF605" s="8"/>
      <c r="AG605" s="8"/>
      <c r="AH605" s="3"/>
      <c r="AI605" s="1"/>
      <c r="AJ605" s="1"/>
      <c r="AK605" s="1"/>
    </row>
    <row r="606" spans="1:37" ht="16.5" x14ac:dyDescent="0.45">
      <c r="A606" s="390"/>
      <c r="B606" s="9"/>
      <c r="C606" s="224"/>
      <c r="D606" s="9"/>
      <c r="E606" s="9"/>
      <c r="F606" s="9"/>
      <c r="G606" s="78"/>
      <c r="H606" s="224"/>
      <c r="I606" s="11"/>
      <c r="J606" s="390"/>
      <c r="K606" s="9"/>
      <c r="L606" s="9"/>
      <c r="M606" s="7"/>
      <c r="N606" s="7"/>
      <c r="O606" s="7"/>
      <c r="P606" s="391"/>
      <c r="Q606" s="391"/>
      <c r="R606" s="7"/>
      <c r="S606" s="7"/>
      <c r="T606" s="250"/>
      <c r="U606" s="250"/>
      <c r="V606" s="250"/>
      <c r="W606" s="8"/>
      <c r="X606" s="8"/>
      <c r="Y606" s="8"/>
      <c r="Z606" s="8"/>
      <c r="AA606" s="8"/>
      <c r="AB606" s="8"/>
      <c r="AC606" s="8"/>
      <c r="AD606" s="8"/>
      <c r="AE606" s="8"/>
      <c r="AF606" s="8"/>
      <c r="AG606" s="8"/>
      <c r="AH606" s="3"/>
      <c r="AI606" s="1"/>
      <c r="AJ606" s="1"/>
      <c r="AK606" s="1"/>
    </row>
    <row r="607" spans="1:37" ht="16.5" x14ac:dyDescent="0.45">
      <c r="A607" s="390"/>
      <c r="B607" s="9"/>
      <c r="C607" s="245"/>
      <c r="D607" s="9"/>
      <c r="E607" s="9"/>
      <c r="F607" s="9"/>
      <c r="G607" s="243"/>
      <c r="H607" s="245"/>
      <c r="I607" s="11"/>
      <c r="J607" s="390"/>
      <c r="K607" s="9"/>
      <c r="L607" s="9"/>
      <c r="M607" s="7"/>
      <c r="N607" s="7"/>
      <c r="O607" s="7"/>
      <c r="P607" s="391"/>
      <c r="Q607" s="391"/>
      <c r="R607" s="7"/>
      <c r="S607" s="7"/>
      <c r="T607" s="250"/>
      <c r="U607" s="250"/>
      <c r="V607" s="250"/>
      <c r="W607" s="8"/>
      <c r="X607" s="8"/>
      <c r="Y607" s="8"/>
      <c r="Z607" s="8"/>
      <c r="AA607" s="8"/>
      <c r="AB607" s="8"/>
      <c r="AC607" s="8"/>
      <c r="AD607" s="8"/>
      <c r="AE607" s="8"/>
      <c r="AF607" s="8"/>
      <c r="AG607" s="8"/>
      <c r="AH607" s="3"/>
      <c r="AI607" s="1"/>
      <c r="AJ607" s="1"/>
      <c r="AK607" s="1"/>
    </row>
    <row r="608" spans="1:37" ht="16.5" x14ac:dyDescent="0.45">
      <c r="A608" s="390"/>
      <c r="B608" s="9"/>
      <c r="C608" s="245"/>
      <c r="D608" s="9"/>
      <c r="E608" s="9"/>
      <c r="F608" s="9"/>
      <c r="G608" s="245"/>
      <c r="H608" s="245"/>
      <c r="I608" s="11"/>
      <c r="J608" s="390"/>
      <c r="K608" s="9"/>
      <c r="L608" s="9"/>
      <c r="M608" s="7"/>
      <c r="N608" s="7"/>
      <c r="O608" s="7"/>
      <c r="P608" s="391"/>
      <c r="Q608" s="391"/>
      <c r="R608" s="7"/>
      <c r="S608" s="7"/>
      <c r="T608" s="250"/>
      <c r="U608" s="250"/>
      <c r="V608" s="250"/>
      <c r="W608" s="8"/>
      <c r="X608" s="8"/>
      <c r="Y608" s="8"/>
      <c r="Z608" s="8"/>
      <c r="AA608" s="8"/>
      <c r="AB608" s="8"/>
      <c r="AC608" s="8"/>
      <c r="AD608" s="8"/>
      <c r="AE608" s="8"/>
      <c r="AF608" s="8"/>
      <c r="AG608" s="8"/>
      <c r="AH608" s="3"/>
      <c r="AI608" s="1"/>
      <c r="AJ608" s="1"/>
      <c r="AK608" s="1"/>
    </row>
    <row r="609" spans="1:37" ht="16.5" x14ac:dyDescent="0.45">
      <c r="A609" s="390"/>
      <c r="B609" s="9"/>
      <c r="C609" s="61"/>
      <c r="D609" s="9"/>
      <c r="E609" s="9"/>
      <c r="F609" s="9"/>
      <c r="G609" s="74"/>
      <c r="H609" s="62"/>
      <c r="I609" s="11"/>
      <c r="J609" s="390"/>
      <c r="K609" s="9"/>
      <c r="L609" s="9"/>
      <c r="M609" s="7"/>
      <c r="N609" s="7"/>
      <c r="O609" s="7"/>
      <c r="P609" s="391"/>
      <c r="Q609" s="391"/>
      <c r="R609" s="7"/>
      <c r="S609" s="7"/>
      <c r="T609" s="250"/>
      <c r="U609" s="250"/>
      <c r="V609" s="250"/>
      <c r="W609" s="8"/>
      <c r="X609" s="8"/>
      <c r="Y609" s="8"/>
      <c r="Z609" s="8"/>
      <c r="AA609" s="8"/>
      <c r="AB609" s="8"/>
      <c r="AC609" s="8"/>
      <c r="AD609" s="8"/>
      <c r="AE609" s="8"/>
      <c r="AF609" s="8"/>
      <c r="AG609" s="8"/>
      <c r="AH609" s="3"/>
      <c r="AI609" s="1"/>
      <c r="AJ609" s="1"/>
      <c r="AK609" s="1"/>
    </row>
    <row r="610" spans="1:37" ht="16.5" x14ac:dyDescent="0.45">
      <c r="A610" s="390"/>
      <c r="B610" s="9"/>
      <c r="C610" s="61"/>
      <c r="D610" s="9"/>
      <c r="E610" s="9"/>
      <c r="F610" s="9"/>
      <c r="G610" s="74"/>
      <c r="H610" s="74"/>
      <c r="I610" s="11"/>
      <c r="J610" s="390"/>
      <c r="K610" s="9"/>
      <c r="L610" s="9"/>
      <c r="M610" s="7"/>
      <c r="N610" s="7"/>
      <c r="O610" s="7"/>
      <c r="P610" s="391"/>
      <c r="Q610" s="391"/>
      <c r="R610" s="7"/>
      <c r="S610" s="7"/>
      <c r="T610" s="250"/>
      <c r="U610" s="250"/>
      <c r="V610" s="250"/>
      <c r="W610" s="8"/>
      <c r="X610" s="8"/>
      <c r="Y610" s="8"/>
      <c r="Z610" s="8"/>
      <c r="AA610" s="8"/>
      <c r="AB610" s="8"/>
      <c r="AC610" s="8"/>
      <c r="AD610" s="8"/>
      <c r="AE610" s="8"/>
      <c r="AF610" s="8"/>
      <c r="AG610" s="8"/>
      <c r="AH610" s="3"/>
      <c r="AI610" s="1"/>
      <c r="AJ610" s="1"/>
      <c r="AK610" s="1"/>
    </row>
    <row r="611" spans="1:37" ht="16.5" x14ac:dyDescent="0.45">
      <c r="A611" s="390"/>
      <c r="B611" s="9"/>
      <c r="C611" s="244"/>
      <c r="D611" s="9"/>
      <c r="E611" s="9"/>
      <c r="F611" s="9"/>
      <c r="G611" s="244"/>
      <c r="H611" s="247"/>
      <c r="I611" s="11"/>
      <c r="J611" s="390"/>
      <c r="K611" s="9"/>
      <c r="L611" s="9"/>
      <c r="M611" s="7"/>
      <c r="N611" s="7"/>
      <c r="O611" s="7"/>
      <c r="P611" s="391"/>
      <c r="Q611" s="391"/>
      <c r="R611" s="7"/>
      <c r="S611" s="7"/>
      <c r="T611" s="250"/>
      <c r="U611" s="250"/>
      <c r="V611" s="250"/>
      <c r="W611" s="8"/>
      <c r="X611" s="8"/>
      <c r="Y611" s="8"/>
      <c r="Z611" s="8"/>
      <c r="AA611" s="8"/>
      <c r="AB611" s="8"/>
      <c r="AC611" s="8"/>
      <c r="AD611" s="8"/>
      <c r="AE611" s="8"/>
      <c r="AF611" s="8"/>
      <c r="AG611" s="8"/>
      <c r="AH611" s="3"/>
      <c r="AI611" s="1"/>
      <c r="AJ611" s="1"/>
      <c r="AK611" s="1"/>
    </row>
    <row r="612" spans="1:37" ht="16.5" x14ac:dyDescent="0.45">
      <c r="A612" s="390"/>
      <c r="B612" s="9"/>
      <c r="C612" s="244"/>
      <c r="D612" s="9"/>
      <c r="E612" s="9"/>
      <c r="F612" s="9"/>
      <c r="G612" s="61"/>
      <c r="H612" s="244"/>
      <c r="I612" s="11"/>
      <c r="J612" s="390"/>
      <c r="K612" s="9"/>
      <c r="L612" s="9"/>
      <c r="M612" s="7"/>
      <c r="N612" s="7"/>
      <c r="O612" s="7"/>
      <c r="P612" s="391"/>
      <c r="Q612" s="391"/>
      <c r="R612" s="7"/>
      <c r="S612" s="7"/>
      <c r="T612" s="250"/>
      <c r="U612" s="250"/>
      <c r="V612" s="250"/>
      <c r="W612" s="8"/>
      <c r="X612" s="8"/>
      <c r="Y612" s="8"/>
      <c r="Z612" s="8"/>
      <c r="AA612" s="8"/>
      <c r="AB612" s="8"/>
      <c r="AC612" s="8"/>
      <c r="AD612" s="8"/>
      <c r="AE612" s="8"/>
      <c r="AF612" s="8"/>
      <c r="AG612" s="8"/>
      <c r="AH612" s="3"/>
      <c r="AI612" s="1"/>
      <c r="AJ612" s="1"/>
      <c r="AK612" s="1"/>
    </row>
    <row r="613" spans="1:37" ht="16.5" x14ac:dyDescent="0.45">
      <c r="A613" s="390"/>
      <c r="B613" s="9"/>
      <c r="C613" s="245"/>
      <c r="D613" s="9"/>
      <c r="E613" s="9"/>
      <c r="F613" s="9"/>
      <c r="G613" s="246"/>
      <c r="H613" s="61"/>
      <c r="I613" s="11"/>
      <c r="J613" s="390"/>
      <c r="K613" s="9"/>
      <c r="L613" s="9"/>
      <c r="M613" s="7"/>
      <c r="N613" s="7"/>
      <c r="O613" s="7"/>
      <c r="P613" s="391"/>
      <c r="Q613" s="391"/>
      <c r="R613" s="7"/>
      <c r="S613" s="7"/>
      <c r="T613" s="250"/>
      <c r="U613" s="250"/>
      <c r="V613" s="250"/>
      <c r="W613" s="8"/>
      <c r="X613" s="8"/>
      <c r="Y613" s="8"/>
      <c r="Z613" s="8"/>
      <c r="AA613" s="8"/>
      <c r="AB613" s="8"/>
      <c r="AC613" s="8"/>
      <c r="AD613" s="8"/>
      <c r="AE613" s="8"/>
      <c r="AF613" s="8"/>
      <c r="AG613" s="8"/>
      <c r="AH613" s="3"/>
      <c r="AI613" s="1"/>
      <c r="AJ613" s="1"/>
      <c r="AK613" s="1"/>
    </row>
    <row r="614" spans="1:37" ht="16.5" x14ac:dyDescent="0.45">
      <c r="A614" s="390"/>
      <c r="B614" s="9"/>
      <c r="C614" s="57"/>
      <c r="D614" s="9"/>
      <c r="E614" s="9"/>
      <c r="F614" s="9"/>
      <c r="G614" s="57"/>
      <c r="H614" s="57"/>
      <c r="I614" s="11"/>
      <c r="J614" s="390"/>
      <c r="K614" s="9"/>
      <c r="L614" s="9"/>
      <c r="M614" s="7"/>
      <c r="N614" s="7"/>
      <c r="O614" s="7"/>
      <c r="P614" s="391"/>
      <c r="Q614" s="391"/>
      <c r="R614" s="7"/>
      <c r="S614" s="7"/>
      <c r="T614" s="250"/>
      <c r="U614" s="250"/>
      <c r="V614" s="250"/>
      <c r="W614" s="8"/>
      <c r="X614" s="8"/>
      <c r="Y614" s="8"/>
      <c r="Z614" s="8"/>
      <c r="AA614" s="8"/>
      <c r="AB614" s="8"/>
      <c r="AC614" s="8"/>
      <c r="AD614" s="8"/>
      <c r="AE614" s="8"/>
      <c r="AF614" s="8"/>
      <c r="AG614" s="8"/>
      <c r="AH614" s="3"/>
      <c r="AI614" s="1"/>
      <c r="AJ614" s="1"/>
      <c r="AK614" s="1"/>
    </row>
    <row r="615" spans="1:37" ht="16.5" x14ac:dyDescent="0.45">
      <c r="A615" s="390"/>
      <c r="B615" s="9"/>
      <c r="C615" s="57"/>
      <c r="D615" s="9"/>
      <c r="E615" s="9"/>
      <c r="F615" s="9"/>
      <c r="G615" s="57"/>
      <c r="H615" s="61"/>
      <c r="I615" s="11"/>
      <c r="J615" s="390"/>
      <c r="K615" s="9"/>
      <c r="L615" s="9"/>
      <c r="M615" s="7"/>
      <c r="N615" s="7"/>
      <c r="O615" s="7"/>
      <c r="P615" s="391"/>
      <c r="Q615" s="391"/>
      <c r="R615" s="7"/>
      <c r="S615" s="7"/>
      <c r="T615" s="250"/>
      <c r="U615" s="250"/>
      <c r="V615" s="250"/>
      <c r="W615" s="8"/>
      <c r="X615" s="8"/>
      <c r="Y615" s="8"/>
      <c r="Z615" s="8"/>
      <c r="AA615" s="8"/>
      <c r="AB615" s="8"/>
      <c r="AC615" s="8"/>
      <c r="AD615" s="8"/>
      <c r="AE615" s="8"/>
      <c r="AF615" s="8"/>
      <c r="AG615" s="8"/>
      <c r="AH615" s="3"/>
      <c r="AI615" s="1"/>
      <c r="AJ615" s="1"/>
      <c r="AK615" s="1"/>
    </row>
    <row r="616" spans="1:37" ht="16.5" x14ac:dyDescent="0.45">
      <c r="A616" s="390"/>
      <c r="B616" s="9"/>
      <c r="C616" s="57"/>
      <c r="D616" s="9"/>
      <c r="E616" s="9"/>
      <c r="F616" s="9"/>
      <c r="G616" s="246"/>
      <c r="H616" s="246"/>
      <c r="I616" s="11"/>
      <c r="J616" s="390"/>
      <c r="K616" s="9"/>
      <c r="L616" s="9"/>
      <c r="M616" s="7"/>
      <c r="N616" s="7"/>
      <c r="O616" s="7"/>
      <c r="P616" s="391"/>
      <c r="Q616" s="391"/>
      <c r="R616" s="7"/>
      <c r="S616" s="7"/>
      <c r="T616" s="250"/>
      <c r="U616" s="250"/>
      <c r="V616" s="250"/>
      <c r="W616" s="8"/>
      <c r="X616" s="8"/>
      <c r="Y616" s="8"/>
      <c r="Z616" s="8"/>
      <c r="AA616" s="8"/>
      <c r="AB616" s="8"/>
      <c r="AC616" s="8"/>
      <c r="AD616" s="8"/>
      <c r="AE616" s="8"/>
      <c r="AF616" s="8"/>
      <c r="AG616" s="8"/>
      <c r="AH616" s="3"/>
      <c r="AI616" s="1"/>
      <c r="AJ616" s="1"/>
      <c r="AK616" s="1"/>
    </row>
    <row r="617" spans="1:37" ht="16.5" x14ac:dyDescent="0.45">
      <c r="A617" s="390"/>
      <c r="B617" s="9"/>
      <c r="C617" s="57"/>
      <c r="D617" s="9"/>
      <c r="E617" s="9"/>
      <c r="F617" s="9"/>
      <c r="G617" s="246"/>
      <c r="H617" s="62"/>
      <c r="I617" s="11"/>
      <c r="J617" s="390"/>
      <c r="K617" s="9"/>
      <c r="L617" s="9"/>
      <c r="M617" s="7"/>
      <c r="N617" s="7"/>
      <c r="O617" s="7"/>
      <c r="P617" s="391"/>
      <c r="Q617" s="391"/>
      <c r="R617" s="7"/>
      <c r="S617" s="7"/>
      <c r="T617" s="250"/>
      <c r="U617" s="250"/>
      <c r="V617" s="250"/>
      <c r="W617" s="8"/>
      <c r="X617" s="8"/>
      <c r="Y617" s="8"/>
      <c r="Z617" s="8"/>
      <c r="AA617" s="8"/>
      <c r="AB617" s="8"/>
      <c r="AC617" s="8"/>
      <c r="AD617" s="8"/>
      <c r="AE617" s="8"/>
      <c r="AF617" s="8"/>
      <c r="AG617" s="8"/>
      <c r="AH617" s="3"/>
      <c r="AI617" s="1"/>
      <c r="AJ617" s="1"/>
      <c r="AK617" s="1"/>
    </row>
    <row r="618" spans="1:37" ht="16.5" x14ac:dyDescent="0.45">
      <c r="A618" s="390"/>
      <c r="B618" s="9"/>
      <c r="C618" s="57"/>
      <c r="D618" s="9"/>
      <c r="E618" s="9"/>
      <c r="F618" s="9"/>
      <c r="G618" s="246"/>
      <c r="H618" s="62"/>
      <c r="I618" s="11"/>
      <c r="J618" s="390"/>
      <c r="K618" s="9"/>
      <c r="L618" s="9"/>
      <c r="M618" s="7"/>
      <c r="N618" s="7"/>
      <c r="O618" s="7"/>
      <c r="P618" s="391"/>
      <c r="Q618" s="391"/>
      <c r="R618" s="7"/>
      <c r="S618" s="7"/>
      <c r="T618" s="250"/>
      <c r="U618" s="250"/>
      <c r="V618" s="250"/>
      <c r="W618" s="8"/>
      <c r="X618" s="8"/>
      <c r="Y618" s="8"/>
      <c r="Z618" s="8"/>
      <c r="AA618" s="8"/>
      <c r="AB618" s="8"/>
      <c r="AC618" s="8"/>
      <c r="AD618" s="8"/>
      <c r="AE618" s="8"/>
      <c r="AF618" s="8"/>
      <c r="AG618" s="8"/>
      <c r="AH618" s="3"/>
      <c r="AI618" s="1"/>
      <c r="AJ618" s="1"/>
      <c r="AK618" s="1"/>
    </row>
    <row r="619" spans="1:37" ht="16.5" x14ac:dyDescent="0.45">
      <c r="A619" s="390"/>
      <c r="B619" s="9"/>
      <c r="C619" s="75"/>
      <c r="D619" s="9"/>
      <c r="E619" s="9"/>
      <c r="F619" s="9"/>
      <c r="G619" s="73"/>
      <c r="H619" s="73"/>
      <c r="I619" s="11"/>
      <c r="J619" s="390"/>
      <c r="K619" s="9"/>
      <c r="L619" s="9"/>
      <c r="M619" s="7"/>
      <c r="N619" s="7"/>
      <c r="O619" s="7"/>
      <c r="P619" s="391"/>
      <c r="Q619" s="391"/>
      <c r="R619" s="7"/>
      <c r="S619" s="7"/>
      <c r="T619" s="250"/>
      <c r="U619" s="250"/>
      <c r="V619" s="250"/>
      <c r="W619" s="8"/>
      <c r="X619" s="8"/>
      <c r="Y619" s="8"/>
      <c r="Z619" s="8"/>
      <c r="AA619" s="8"/>
      <c r="AB619" s="8"/>
      <c r="AC619" s="8"/>
      <c r="AD619" s="8"/>
      <c r="AE619" s="8"/>
      <c r="AF619" s="8"/>
      <c r="AG619" s="8"/>
      <c r="AH619" s="3"/>
      <c r="AI619" s="1"/>
      <c r="AJ619" s="1"/>
      <c r="AK619" s="1"/>
    </row>
    <row r="620" spans="1:37" ht="16.5" x14ac:dyDescent="0.45">
      <c r="A620" s="390"/>
      <c r="B620" s="9"/>
      <c r="C620" s="75"/>
      <c r="D620" s="9"/>
      <c r="E620" s="9"/>
      <c r="F620" s="9"/>
      <c r="G620" s="75"/>
      <c r="H620" s="73"/>
      <c r="I620" s="11"/>
      <c r="J620" s="390"/>
      <c r="K620" s="9"/>
      <c r="L620" s="9"/>
      <c r="M620" s="7"/>
      <c r="N620" s="7"/>
      <c r="O620" s="7"/>
      <c r="P620" s="391"/>
      <c r="Q620" s="391"/>
      <c r="R620" s="7"/>
      <c r="S620" s="7"/>
      <c r="T620" s="250"/>
      <c r="U620" s="250"/>
      <c r="V620" s="250"/>
      <c r="W620" s="8"/>
      <c r="X620" s="8"/>
      <c r="Y620" s="8"/>
      <c r="Z620" s="8"/>
      <c r="AA620" s="8"/>
      <c r="AB620" s="8"/>
      <c r="AC620" s="8"/>
      <c r="AD620" s="8"/>
      <c r="AE620" s="8"/>
      <c r="AF620" s="8"/>
      <c r="AG620" s="8"/>
      <c r="AH620" s="3"/>
      <c r="AI620" s="1"/>
      <c r="AJ620" s="1"/>
      <c r="AK620" s="1"/>
    </row>
    <row r="621" spans="1:37" ht="16.5" x14ac:dyDescent="0.45">
      <c r="A621" s="390"/>
      <c r="B621" s="9"/>
      <c r="C621" s="75"/>
      <c r="D621" s="9"/>
      <c r="E621" s="9"/>
      <c r="F621" s="9"/>
      <c r="G621" s="73"/>
      <c r="H621" s="75"/>
      <c r="I621" s="11"/>
      <c r="J621" s="390"/>
      <c r="K621" s="9"/>
      <c r="L621" s="9"/>
      <c r="M621" s="7"/>
      <c r="N621" s="7"/>
      <c r="O621" s="7"/>
      <c r="P621" s="391"/>
      <c r="Q621" s="391"/>
      <c r="R621" s="7"/>
      <c r="S621" s="7"/>
      <c r="T621" s="250"/>
      <c r="U621" s="250"/>
      <c r="V621" s="250"/>
      <c r="W621" s="8"/>
      <c r="X621" s="8"/>
      <c r="Y621" s="8"/>
      <c r="Z621" s="8"/>
      <c r="AA621" s="8"/>
      <c r="AB621" s="8"/>
      <c r="AC621" s="8"/>
      <c r="AD621" s="8"/>
      <c r="AE621" s="8"/>
      <c r="AF621" s="8"/>
      <c r="AG621" s="8"/>
      <c r="AH621" s="3"/>
      <c r="AI621" s="1"/>
      <c r="AJ621" s="1"/>
      <c r="AK621" s="1"/>
    </row>
    <row r="622" spans="1:37" ht="16.5" x14ac:dyDescent="0.45">
      <c r="A622" s="390"/>
      <c r="B622" s="9"/>
      <c r="C622" s="247"/>
      <c r="D622" s="9"/>
      <c r="E622" s="9"/>
      <c r="F622" s="9"/>
      <c r="G622" s="247"/>
      <c r="H622" s="247"/>
      <c r="I622" s="11"/>
      <c r="J622" s="390"/>
      <c r="K622" s="9"/>
      <c r="L622" s="9"/>
      <c r="M622" s="7"/>
      <c r="N622" s="7"/>
      <c r="O622" s="7"/>
      <c r="P622" s="391"/>
      <c r="Q622" s="391"/>
      <c r="R622" s="7"/>
      <c r="S622" s="7"/>
      <c r="T622" s="250"/>
      <c r="U622" s="250"/>
      <c r="V622" s="250"/>
      <c r="W622" s="8"/>
      <c r="X622" s="8"/>
      <c r="Y622" s="8"/>
      <c r="Z622" s="8"/>
      <c r="AA622" s="8"/>
      <c r="AB622" s="8"/>
      <c r="AC622" s="8"/>
      <c r="AD622" s="8"/>
      <c r="AE622" s="8"/>
      <c r="AF622" s="8"/>
      <c r="AG622" s="8"/>
      <c r="AH622" s="3"/>
      <c r="AI622" s="1"/>
      <c r="AJ622" s="1"/>
      <c r="AK622" s="1"/>
    </row>
    <row r="623" spans="1:37" ht="16.5" x14ac:dyDescent="0.45">
      <c r="A623" s="390"/>
      <c r="B623" s="9"/>
      <c r="C623" s="247"/>
      <c r="D623" s="9"/>
      <c r="E623" s="9"/>
      <c r="F623" s="9"/>
      <c r="G623" s="247"/>
      <c r="H623" s="244"/>
      <c r="I623" s="11"/>
      <c r="J623" s="390"/>
      <c r="K623" s="9"/>
      <c r="L623" s="9"/>
      <c r="M623" s="7"/>
      <c r="N623" s="7"/>
      <c r="O623" s="7"/>
      <c r="P623" s="391"/>
      <c r="Q623" s="391"/>
      <c r="R623" s="7"/>
      <c r="S623" s="7"/>
      <c r="T623" s="250"/>
      <c r="U623" s="250"/>
      <c r="V623" s="250"/>
      <c r="W623" s="8"/>
      <c r="X623" s="8"/>
      <c r="Y623" s="8"/>
      <c r="Z623" s="8"/>
      <c r="AA623" s="8"/>
      <c r="AB623" s="8"/>
      <c r="AC623" s="8"/>
      <c r="AD623" s="8"/>
      <c r="AE623" s="8"/>
      <c r="AF623" s="8"/>
      <c r="AG623" s="8"/>
      <c r="AH623" s="3"/>
      <c r="AI623" s="1"/>
      <c r="AJ623" s="1"/>
      <c r="AK623" s="1"/>
    </row>
    <row r="624" spans="1:37" ht="16.5" x14ac:dyDescent="0.45">
      <c r="A624" s="390"/>
      <c r="B624" s="9"/>
      <c r="C624" s="247"/>
      <c r="D624" s="9"/>
      <c r="E624" s="9"/>
      <c r="F624" s="9"/>
      <c r="G624" s="247"/>
      <c r="H624" s="247"/>
      <c r="I624" s="11"/>
      <c r="J624" s="390"/>
      <c r="K624" s="9"/>
      <c r="L624" s="9"/>
      <c r="M624" s="7"/>
      <c r="N624" s="7"/>
      <c r="O624" s="7"/>
      <c r="P624" s="391"/>
      <c r="Q624" s="391"/>
      <c r="R624" s="7"/>
      <c r="S624" s="7"/>
      <c r="T624" s="250"/>
      <c r="U624" s="250"/>
      <c r="V624" s="250"/>
      <c r="W624" s="8"/>
      <c r="X624" s="8"/>
      <c r="Y624" s="8"/>
      <c r="Z624" s="8"/>
      <c r="AA624" s="8"/>
      <c r="AB624" s="8"/>
      <c r="AC624" s="8"/>
      <c r="AD624" s="8"/>
      <c r="AE624" s="8"/>
      <c r="AF624" s="8"/>
      <c r="AG624" s="8"/>
      <c r="AH624" s="3"/>
      <c r="AI624" s="1"/>
      <c r="AJ624" s="1"/>
      <c r="AK624" s="1"/>
    </row>
    <row r="625" spans="1:37" ht="16.5" x14ac:dyDescent="0.45">
      <c r="A625" s="390"/>
      <c r="B625" s="9"/>
      <c r="C625" s="247"/>
      <c r="D625" s="9"/>
      <c r="E625" s="9"/>
      <c r="F625" s="9"/>
      <c r="G625" s="247"/>
      <c r="H625" s="77"/>
      <c r="I625" s="11"/>
      <c r="J625" s="390"/>
      <c r="K625" s="9"/>
      <c r="L625" s="9"/>
      <c r="M625" s="7"/>
      <c r="N625" s="7"/>
      <c r="O625" s="7"/>
      <c r="P625" s="391"/>
      <c r="Q625" s="391"/>
      <c r="R625" s="7"/>
      <c r="S625" s="7"/>
      <c r="T625" s="250"/>
      <c r="U625" s="250"/>
      <c r="V625" s="250"/>
      <c r="W625" s="8"/>
      <c r="X625" s="8"/>
      <c r="Y625" s="8"/>
      <c r="Z625" s="8"/>
      <c r="AA625" s="8"/>
      <c r="AB625" s="8"/>
      <c r="AC625" s="8"/>
      <c r="AD625" s="8"/>
      <c r="AE625" s="8"/>
      <c r="AF625" s="8"/>
      <c r="AG625" s="8"/>
      <c r="AH625" s="3"/>
      <c r="AI625" s="1"/>
      <c r="AJ625" s="1"/>
      <c r="AK625" s="1"/>
    </row>
    <row r="626" spans="1:37" ht="16.5" x14ac:dyDescent="0.45">
      <c r="A626" s="390"/>
      <c r="B626" s="9"/>
      <c r="C626" s="245"/>
      <c r="D626" s="9"/>
      <c r="E626" s="9"/>
      <c r="F626" s="9"/>
      <c r="G626" s="61"/>
      <c r="H626" s="62"/>
      <c r="I626" s="11"/>
      <c r="J626" s="390"/>
      <c r="K626" s="9"/>
      <c r="L626" s="9"/>
      <c r="M626" s="7"/>
      <c r="N626" s="7"/>
      <c r="O626" s="7"/>
      <c r="P626" s="391"/>
      <c r="Q626" s="391"/>
      <c r="R626" s="7"/>
      <c r="S626" s="7"/>
      <c r="T626" s="250"/>
      <c r="U626" s="250"/>
      <c r="V626" s="250"/>
      <c r="W626" s="8"/>
      <c r="X626" s="8"/>
      <c r="Y626" s="8"/>
      <c r="Z626" s="8"/>
      <c r="AA626" s="8"/>
      <c r="AB626" s="8"/>
      <c r="AC626" s="8"/>
      <c r="AD626" s="8"/>
      <c r="AE626" s="8"/>
      <c r="AF626" s="8"/>
      <c r="AG626" s="8"/>
      <c r="AH626" s="3"/>
      <c r="AI626" s="1"/>
      <c r="AJ626" s="1"/>
      <c r="AK626" s="1"/>
    </row>
    <row r="627" spans="1:37" ht="16.5" x14ac:dyDescent="0.45">
      <c r="A627" s="390"/>
      <c r="B627" s="9"/>
      <c r="C627" s="245"/>
      <c r="D627" s="9"/>
      <c r="E627" s="9"/>
      <c r="F627" s="9"/>
      <c r="G627" s="245"/>
      <c r="H627" s="245"/>
      <c r="I627" s="11"/>
      <c r="J627" s="390"/>
      <c r="K627" s="9"/>
      <c r="L627" s="9"/>
      <c r="M627" s="7"/>
      <c r="N627" s="7"/>
      <c r="O627" s="7"/>
      <c r="P627" s="391"/>
      <c r="Q627" s="391"/>
      <c r="R627" s="7"/>
      <c r="S627" s="7"/>
      <c r="T627" s="250"/>
      <c r="U627" s="250"/>
      <c r="V627" s="250"/>
      <c r="W627" s="8"/>
      <c r="X627" s="8"/>
      <c r="Y627" s="8"/>
      <c r="Z627" s="8"/>
      <c r="AA627" s="8"/>
      <c r="AB627" s="8"/>
      <c r="AC627" s="8"/>
      <c r="AD627" s="8"/>
      <c r="AE627" s="8"/>
      <c r="AF627" s="8"/>
      <c r="AG627" s="8"/>
      <c r="AH627" s="3"/>
      <c r="AI627" s="1"/>
      <c r="AJ627" s="1"/>
      <c r="AK627" s="1"/>
    </row>
    <row r="628" spans="1:37" ht="16.5" x14ac:dyDescent="0.45">
      <c r="A628" s="390"/>
      <c r="B628" s="9"/>
      <c r="C628" s="245"/>
      <c r="D628" s="9"/>
      <c r="E628" s="9"/>
      <c r="F628" s="9"/>
      <c r="G628" s="61"/>
      <c r="H628" s="245"/>
      <c r="I628" s="11"/>
      <c r="J628" s="390"/>
      <c r="K628" s="9"/>
      <c r="L628" s="9"/>
      <c r="M628" s="7"/>
      <c r="N628" s="7"/>
      <c r="O628" s="7"/>
      <c r="P628" s="391"/>
      <c r="Q628" s="391"/>
      <c r="R628" s="7"/>
      <c r="S628" s="7"/>
      <c r="T628" s="250"/>
      <c r="U628" s="250"/>
      <c r="V628" s="250"/>
      <c r="W628" s="8"/>
      <c r="X628" s="8"/>
      <c r="Y628" s="8"/>
      <c r="Z628" s="8"/>
      <c r="AA628" s="8"/>
      <c r="AB628" s="8"/>
      <c r="AC628" s="8"/>
      <c r="AD628" s="8"/>
      <c r="AE628" s="8"/>
      <c r="AF628" s="8"/>
      <c r="AG628" s="8"/>
      <c r="AH628" s="3"/>
      <c r="AI628" s="1"/>
      <c r="AJ628" s="1"/>
      <c r="AK628" s="1"/>
    </row>
    <row r="629" spans="1:37" ht="16.5" x14ac:dyDescent="0.45">
      <c r="A629" s="390"/>
      <c r="B629" s="9"/>
      <c r="C629" s="245"/>
      <c r="D629" s="9"/>
      <c r="E629" s="9"/>
      <c r="F629" s="9"/>
      <c r="G629" s="61"/>
      <c r="H629" s="245"/>
      <c r="I629" s="11"/>
      <c r="J629" s="390"/>
      <c r="K629" s="9"/>
      <c r="L629" s="9"/>
      <c r="M629" s="7"/>
      <c r="N629" s="7"/>
      <c r="O629" s="7"/>
      <c r="P629" s="391"/>
      <c r="Q629" s="391"/>
      <c r="R629" s="7"/>
      <c r="S629" s="7"/>
      <c r="T629" s="250"/>
      <c r="U629" s="250"/>
      <c r="V629" s="250"/>
      <c r="W629" s="8"/>
      <c r="X629" s="8"/>
      <c r="Y629" s="8"/>
      <c r="Z629" s="8"/>
      <c r="AA629" s="8"/>
      <c r="AB629" s="8"/>
      <c r="AC629" s="8"/>
      <c r="AD629" s="8"/>
      <c r="AE629" s="8"/>
      <c r="AF629" s="8"/>
      <c r="AG629" s="8"/>
      <c r="AH629" s="3"/>
      <c r="AI629" s="1"/>
      <c r="AJ629" s="1"/>
      <c r="AK629" s="1"/>
    </row>
    <row r="630" spans="1:37" ht="16.5" x14ac:dyDescent="0.45">
      <c r="A630" s="390"/>
      <c r="B630" s="9"/>
      <c r="C630" s="78"/>
      <c r="D630" s="9"/>
      <c r="E630" s="9"/>
      <c r="F630" s="9"/>
      <c r="G630" s="78"/>
      <c r="H630" s="246"/>
      <c r="I630" s="11"/>
      <c r="J630" s="390"/>
      <c r="K630" s="9"/>
      <c r="L630" s="9"/>
      <c r="M630" s="7"/>
      <c r="N630" s="7"/>
      <c r="O630" s="7"/>
      <c r="P630" s="391"/>
      <c r="Q630" s="391"/>
      <c r="R630" s="7"/>
      <c r="S630" s="7"/>
      <c r="T630" s="250"/>
      <c r="U630" s="250"/>
      <c r="V630" s="250"/>
      <c r="W630" s="8"/>
      <c r="X630" s="8"/>
      <c r="Y630" s="8"/>
      <c r="Z630" s="8"/>
      <c r="AA630" s="8"/>
      <c r="AB630" s="8"/>
      <c r="AC630" s="8"/>
      <c r="AD630" s="8"/>
      <c r="AE630" s="8"/>
      <c r="AF630" s="8"/>
      <c r="AG630" s="8"/>
      <c r="AH630" s="3"/>
      <c r="AI630" s="1"/>
      <c r="AJ630" s="1"/>
      <c r="AK630" s="1"/>
    </row>
    <row r="631" spans="1:37" ht="16.5" x14ac:dyDescent="0.45">
      <c r="A631" s="390"/>
      <c r="B631" s="9"/>
      <c r="C631" s="78"/>
      <c r="D631" s="9"/>
      <c r="E631" s="9"/>
      <c r="F631" s="9"/>
      <c r="G631" s="78"/>
      <c r="H631" s="75"/>
      <c r="I631" s="11"/>
      <c r="J631" s="390"/>
      <c r="K631" s="9"/>
      <c r="L631" s="9"/>
      <c r="M631" s="7"/>
      <c r="N631" s="7"/>
      <c r="O631" s="7"/>
      <c r="P631" s="391"/>
      <c r="Q631" s="391"/>
      <c r="R631" s="7"/>
      <c r="S631" s="7"/>
      <c r="T631" s="250"/>
      <c r="U631" s="250"/>
      <c r="V631" s="250"/>
      <c r="W631" s="8"/>
      <c r="X631" s="8"/>
      <c r="Y631" s="8"/>
      <c r="Z631" s="8"/>
      <c r="AA631" s="8"/>
      <c r="AB631" s="8"/>
      <c r="AC631" s="8"/>
      <c r="AD631" s="8"/>
      <c r="AE631" s="8"/>
      <c r="AF631" s="8"/>
      <c r="AG631" s="8"/>
      <c r="AH631" s="3"/>
      <c r="AI631" s="1"/>
      <c r="AJ631" s="1"/>
      <c r="AK631" s="1"/>
    </row>
    <row r="632" spans="1:37" ht="16.5" x14ac:dyDescent="0.45">
      <c r="A632" s="390"/>
      <c r="B632" s="9"/>
      <c r="C632" s="78"/>
      <c r="D632" s="9"/>
      <c r="E632" s="9"/>
      <c r="F632" s="9"/>
      <c r="G632" s="75"/>
      <c r="H632" s="56"/>
      <c r="I632" s="11"/>
      <c r="J632" s="390"/>
      <c r="K632" s="9"/>
      <c r="L632" s="9"/>
      <c r="M632" s="7"/>
      <c r="N632" s="7"/>
      <c r="O632" s="7"/>
      <c r="P632" s="391"/>
      <c r="Q632" s="391"/>
      <c r="R632" s="7"/>
      <c r="S632" s="7"/>
      <c r="T632" s="250"/>
      <c r="U632" s="250"/>
      <c r="V632" s="250"/>
      <c r="W632" s="8"/>
      <c r="X632" s="8"/>
      <c r="Y632" s="8"/>
      <c r="Z632" s="8"/>
      <c r="AA632" s="8"/>
      <c r="AB632" s="8"/>
      <c r="AC632" s="8"/>
      <c r="AD632" s="8"/>
      <c r="AE632" s="8"/>
      <c r="AF632" s="8"/>
      <c r="AG632" s="8"/>
      <c r="AH632" s="3"/>
      <c r="AI632" s="1"/>
      <c r="AJ632" s="1"/>
      <c r="AK632" s="1"/>
    </row>
    <row r="633" spans="1:37" ht="16.5" x14ac:dyDescent="0.45">
      <c r="A633" s="390"/>
      <c r="B633" s="9"/>
      <c r="C633" s="78"/>
      <c r="D633" s="9"/>
      <c r="E633" s="9"/>
      <c r="F633" s="9"/>
      <c r="G633" s="75"/>
      <c r="H633" s="78"/>
      <c r="I633" s="11"/>
      <c r="J633" s="390"/>
      <c r="K633" s="9"/>
      <c r="L633" s="9"/>
      <c r="M633" s="7"/>
      <c r="N633" s="7"/>
      <c r="O633" s="7"/>
      <c r="P633" s="391"/>
      <c r="Q633" s="391"/>
      <c r="R633" s="7"/>
      <c r="S633" s="7"/>
      <c r="T633" s="250"/>
      <c r="U633" s="250"/>
      <c r="V633" s="250"/>
      <c r="W633" s="8"/>
      <c r="X633" s="8"/>
      <c r="Y633" s="8"/>
      <c r="Z633" s="8"/>
      <c r="AA633" s="8"/>
      <c r="AB633" s="8"/>
      <c r="AC633" s="8"/>
      <c r="AD633" s="8"/>
      <c r="AE633" s="8"/>
      <c r="AF633" s="8"/>
      <c r="AG633" s="8"/>
      <c r="AH633" s="3"/>
      <c r="AI633" s="1"/>
      <c r="AJ633" s="1"/>
      <c r="AK633" s="1"/>
    </row>
    <row r="634" spans="1:37" ht="16.5" x14ac:dyDescent="0.45">
      <c r="A634" s="390"/>
      <c r="B634" s="9"/>
      <c r="C634" s="62"/>
      <c r="D634" s="9"/>
      <c r="E634" s="9"/>
      <c r="F634" s="9"/>
      <c r="G634" s="243"/>
      <c r="H634" s="243"/>
      <c r="I634" s="11"/>
      <c r="J634" s="390"/>
      <c r="K634" s="9"/>
      <c r="L634" s="9"/>
      <c r="M634" s="7"/>
      <c r="N634" s="7"/>
      <c r="O634" s="7"/>
      <c r="P634" s="391"/>
      <c r="Q634" s="391"/>
      <c r="R634" s="7"/>
      <c r="S634" s="7"/>
      <c r="T634" s="250"/>
      <c r="U634" s="250"/>
      <c r="V634" s="250"/>
      <c r="W634" s="8"/>
      <c r="X634" s="8"/>
      <c r="Y634" s="8"/>
      <c r="Z634" s="8"/>
      <c r="AA634" s="8"/>
      <c r="AB634" s="8"/>
      <c r="AC634" s="8"/>
      <c r="AD634" s="8"/>
      <c r="AE634" s="8"/>
      <c r="AF634" s="8"/>
      <c r="AG634" s="8"/>
      <c r="AH634" s="3"/>
      <c r="AI634" s="1"/>
      <c r="AJ634" s="1"/>
      <c r="AK634" s="1"/>
    </row>
    <row r="635" spans="1:37" ht="16.5" x14ac:dyDescent="0.45">
      <c r="A635" s="390"/>
      <c r="B635" s="9"/>
      <c r="C635" s="245"/>
      <c r="D635" s="9"/>
      <c r="E635" s="9"/>
      <c r="F635" s="9"/>
      <c r="G635" s="57"/>
      <c r="H635" s="57"/>
      <c r="I635" s="11"/>
      <c r="J635" s="390"/>
      <c r="K635" s="9"/>
      <c r="L635" s="9"/>
      <c r="M635" s="7"/>
      <c r="N635" s="7"/>
      <c r="O635" s="7"/>
      <c r="P635" s="391"/>
      <c r="Q635" s="391"/>
      <c r="R635" s="7"/>
      <c r="S635" s="7"/>
      <c r="T635" s="250"/>
      <c r="U635" s="250"/>
      <c r="V635" s="250"/>
      <c r="W635" s="8"/>
      <c r="X635" s="8"/>
      <c r="Y635" s="8"/>
      <c r="Z635" s="8"/>
      <c r="AA635" s="8"/>
      <c r="AB635" s="8"/>
      <c r="AC635" s="8"/>
      <c r="AD635" s="8"/>
      <c r="AE635" s="8"/>
      <c r="AF635" s="8"/>
      <c r="AG635" s="8"/>
      <c r="AH635" s="3"/>
      <c r="AI635" s="1"/>
      <c r="AJ635" s="1"/>
      <c r="AK635" s="1"/>
    </row>
    <row r="636" spans="1:37" ht="16.5" x14ac:dyDescent="0.45">
      <c r="A636" s="390"/>
      <c r="B636" s="9"/>
      <c r="C636" s="245"/>
      <c r="D636" s="9"/>
      <c r="E636" s="9"/>
      <c r="F636" s="9"/>
      <c r="G636" s="57"/>
      <c r="H636" s="245"/>
      <c r="I636" s="11"/>
      <c r="J636" s="390"/>
      <c r="K636" s="9"/>
      <c r="L636" s="9"/>
      <c r="M636" s="7"/>
      <c r="N636" s="7"/>
      <c r="O636" s="7"/>
      <c r="P636" s="391"/>
      <c r="Q636" s="391"/>
      <c r="R636" s="7"/>
      <c r="S636" s="7"/>
      <c r="T636" s="250"/>
      <c r="U636" s="250"/>
      <c r="V636" s="250"/>
      <c r="W636" s="8"/>
      <c r="X636" s="8"/>
      <c r="Y636" s="8"/>
      <c r="Z636" s="8"/>
      <c r="AA636" s="8"/>
      <c r="AB636" s="8"/>
      <c r="AC636" s="8"/>
      <c r="AD636" s="8"/>
      <c r="AE636" s="8"/>
      <c r="AF636" s="8"/>
      <c r="AG636" s="8"/>
      <c r="AH636" s="3"/>
      <c r="AI636" s="1"/>
      <c r="AJ636" s="1"/>
      <c r="AK636" s="1"/>
    </row>
    <row r="637" spans="1:37" ht="16.5" x14ac:dyDescent="0.45">
      <c r="A637" s="390"/>
      <c r="B637" s="9"/>
      <c r="C637" s="245"/>
      <c r="D637" s="9"/>
      <c r="E637" s="9"/>
      <c r="F637" s="9"/>
      <c r="G637" s="245"/>
      <c r="H637" s="245"/>
      <c r="I637" s="11"/>
      <c r="J637" s="390"/>
      <c r="K637" s="9"/>
      <c r="L637" s="9"/>
      <c r="M637" s="7"/>
      <c r="N637" s="7"/>
      <c r="O637" s="7"/>
      <c r="P637" s="391"/>
      <c r="Q637" s="391"/>
      <c r="R637" s="7"/>
      <c r="S637" s="7"/>
      <c r="T637" s="250"/>
      <c r="U637" s="250"/>
      <c r="V637" s="250"/>
      <c r="W637" s="8"/>
      <c r="X637" s="8"/>
      <c r="Y637" s="8"/>
      <c r="Z637" s="8"/>
      <c r="AA637" s="8"/>
      <c r="AB637" s="8"/>
      <c r="AC637" s="8"/>
      <c r="AD637" s="8"/>
      <c r="AE637" s="8"/>
      <c r="AF637" s="8"/>
      <c r="AG637" s="8"/>
      <c r="AH637" s="3"/>
      <c r="AI637" s="1"/>
      <c r="AJ637" s="1"/>
      <c r="AK637" s="1"/>
    </row>
    <row r="638" spans="1:37" ht="16.5" x14ac:dyDescent="0.45">
      <c r="A638" s="390"/>
      <c r="B638" s="9"/>
      <c r="C638" s="76"/>
      <c r="D638" s="9"/>
      <c r="E638" s="9"/>
      <c r="F638" s="9"/>
      <c r="G638" s="74"/>
      <c r="H638" s="62"/>
      <c r="I638" s="11"/>
      <c r="J638" s="390"/>
      <c r="K638" s="9"/>
      <c r="L638" s="9"/>
      <c r="M638" s="7"/>
      <c r="N638" s="7"/>
      <c r="O638" s="7"/>
      <c r="P638" s="391"/>
      <c r="Q638" s="391"/>
      <c r="R638" s="7"/>
      <c r="S638" s="7"/>
      <c r="T638" s="250"/>
      <c r="U638" s="250"/>
      <c r="V638" s="250"/>
      <c r="W638" s="8"/>
      <c r="X638" s="8"/>
      <c r="Y638" s="8"/>
      <c r="Z638" s="8"/>
      <c r="AA638" s="8"/>
      <c r="AB638" s="8"/>
      <c r="AC638" s="8"/>
      <c r="AD638" s="8"/>
      <c r="AE638" s="8"/>
      <c r="AF638" s="8"/>
      <c r="AG638" s="8"/>
      <c r="AH638" s="3"/>
      <c r="AI638" s="1"/>
      <c r="AJ638" s="1"/>
      <c r="AK638" s="1"/>
    </row>
    <row r="639" spans="1:37" ht="16.5" x14ac:dyDescent="0.45">
      <c r="A639" s="390"/>
      <c r="B639" s="9"/>
      <c r="C639" s="56"/>
      <c r="D639" s="9"/>
      <c r="E639" s="9"/>
      <c r="F639" s="9"/>
      <c r="G639" s="57"/>
      <c r="H639" s="56"/>
      <c r="I639" s="11"/>
      <c r="J639" s="390"/>
      <c r="K639" s="9"/>
      <c r="L639" s="9"/>
      <c r="M639" s="7"/>
      <c r="N639" s="7"/>
      <c r="O639" s="7"/>
      <c r="P639" s="391"/>
      <c r="Q639" s="391"/>
      <c r="R639" s="7"/>
      <c r="S639" s="7"/>
      <c r="T639" s="250"/>
      <c r="U639" s="250"/>
      <c r="V639" s="250"/>
      <c r="W639" s="8"/>
      <c r="X639" s="8"/>
      <c r="Y639" s="8"/>
      <c r="Z639" s="8"/>
      <c r="AA639" s="8"/>
      <c r="AB639" s="8"/>
      <c r="AC639" s="8"/>
      <c r="AD639" s="8"/>
      <c r="AE639" s="8"/>
      <c r="AF639" s="8"/>
      <c r="AG639" s="8"/>
      <c r="AH639" s="3"/>
      <c r="AI639" s="1"/>
      <c r="AJ639" s="1"/>
      <c r="AK639" s="1"/>
    </row>
    <row r="640" spans="1:37" ht="16.5" x14ac:dyDescent="0.45">
      <c r="A640" s="390"/>
      <c r="B640" s="9"/>
      <c r="C640" s="56"/>
      <c r="D640" s="9"/>
      <c r="E640" s="9"/>
      <c r="F640" s="9"/>
      <c r="G640" s="224"/>
      <c r="H640" s="56"/>
      <c r="I640" s="11"/>
      <c r="J640" s="390"/>
      <c r="K640" s="9"/>
      <c r="L640" s="9"/>
      <c r="M640" s="7"/>
      <c r="N640" s="7"/>
      <c r="O640" s="7"/>
      <c r="P640" s="391"/>
      <c r="Q640" s="391"/>
      <c r="R640" s="7"/>
      <c r="S640" s="7"/>
      <c r="T640" s="250"/>
      <c r="U640" s="250"/>
      <c r="V640" s="250"/>
      <c r="W640" s="8"/>
      <c r="X640" s="8"/>
      <c r="Y640" s="8"/>
      <c r="Z640" s="8"/>
      <c r="AA640" s="8"/>
      <c r="AB640" s="8"/>
      <c r="AC640" s="8"/>
      <c r="AD640" s="8"/>
      <c r="AE640" s="8"/>
      <c r="AF640" s="8"/>
      <c r="AG640" s="8"/>
      <c r="AH640" s="3"/>
      <c r="AI640" s="1"/>
      <c r="AJ640" s="1"/>
      <c r="AK640" s="1"/>
    </row>
    <row r="641" spans="1:37" ht="16.5" x14ac:dyDescent="0.45">
      <c r="A641" s="390"/>
      <c r="B641" s="9"/>
      <c r="C641" s="243"/>
      <c r="D641" s="9"/>
      <c r="E641" s="9"/>
      <c r="F641" s="9"/>
      <c r="G641" s="243"/>
      <c r="H641" s="243"/>
      <c r="I641" s="11"/>
      <c r="J641" s="390"/>
      <c r="K641" s="9"/>
      <c r="L641" s="9"/>
      <c r="M641" s="7"/>
      <c r="N641" s="7"/>
      <c r="O641" s="7"/>
      <c r="P641" s="391"/>
      <c r="Q641" s="391"/>
      <c r="R641" s="7"/>
      <c r="S641" s="7"/>
      <c r="T641" s="250"/>
      <c r="U641" s="250"/>
      <c r="V641" s="250"/>
      <c r="W641" s="8"/>
      <c r="X641" s="8"/>
      <c r="Y641" s="8"/>
      <c r="Z641" s="8"/>
      <c r="AA641" s="8"/>
      <c r="AB641" s="8"/>
      <c r="AC641" s="8"/>
      <c r="AD641" s="8"/>
      <c r="AE641" s="8"/>
      <c r="AF641" s="8"/>
      <c r="AG641" s="8"/>
      <c r="AH641" s="3"/>
      <c r="AI641" s="1"/>
      <c r="AJ641" s="1"/>
      <c r="AK641" s="1"/>
    </row>
    <row r="642" spans="1:37" ht="16.5" x14ac:dyDescent="0.45">
      <c r="A642" s="390"/>
      <c r="B642" s="9"/>
      <c r="C642" s="243"/>
      <c r="D642" s="9"/>
      <c r="E642" s="9"/>
      <c r="F642" s="9"/>
      <c r="G642" s="75"/>
      <c r="H642" s="246"/>
      <c r="I642" s="11"/>
      <c r="J642" s="390"/>
      <c r="K642" s="9"/>
      <c r="L642" s="9"/>
      <c r="M642" s="7"/>
      <c r="N642" s="7"/>
      <c r="O642" s="7"/>
      <c r="P642" s="391"/>
      <c r="Q642" s="391"/>
      <c r="R642" s="7"/>
      <c r="S642" s="7"/>
      <c r="T642" s="250"/>
      <c r="U642" s="250"/>
      <c r="V642" s="250"/>
      <c r="W642" s="8"/>
      <c r="X642" s="8"/>
      <c r="Y642" s="8"/>
      <c r="Z642" s="8"/>
      <c r="AA642" s="8"/>
      <c r="AB642" s="8"/>
      <c r="AC642" s="8"/>
      <c r="AD642" s="8"/>
      <c r="AE642" s="8"/>
      <c r="AF642" s="8"/>
      <c r="AG642" s="8"/>
      <c r="AH642" s="3"/>
      <c r="AI642" s="1"/>
      <c r="AJ642" s="1"/>
      <c r="AK642" s="1"/>
    </row>
    <row r="643" spans="1:37" ht="16.5" x14ac:dyDescent="0.45">
      <c r="A643" s="390"/>
      <c r="B643" s="9"/>
      <c r="C643" s="78"/>
      <c r="D643" s="9"/>
      <c r="E643" s="9"/>
      <c r="F643" s="9"/>
      <c r="G643" s="54"/>
      <c r="H643" s="54"/>
      <c r="I643" s="11"/>
      <c r="J643" s="390"/>
      <c r="K643" s="9"/>
      <c r="L643" s="9"/>
      <c r="M643" s="7"/>
      <c r="N643" s="7"/>
      <c r="O643" s="7"/>
      <c r="P643" s="391"/>
      <c r="Q643" s="391"/>
      <c r="R643" s="7"/>
      <c r="S643" s="7"/>
      <c r="T643" s="250"/>
      <c r="U643" s="250"/>
      <c r="V643" s="250"/>
      <c r="W643" s="8"/>
      <c r="X643" s="8"/>
      <c r="Y643" s="8"/>
      <c r="Z643" s="8"/>
      <c r="AA643" s="8"/>
      <c r="AB643" s="8"/>
      <c r="AC643" s="8"/>
      <c r="AD643" s="8"/>
      <c r="AE643" s="8"/>
      <c r="AF643" s="8"/>
      <c r="AG643" s="8"/>
      <c r="AH643" s="3"/>
      <c r="AI643" s="1"/>
      <c r="AJ643" s="1"/>
      <c r="AK643" s="1"/>
    </row>
    <row r="644" spans="1:37" ht="16.5" x14ac:dyDescent="0.45">
      <c r="A644" s="608"/>
      <c r="B644" s="9"/>
      <c r="C644" s="78"/>
      <c r="D644" s="11"/>
      <c r="E644" s="11"/>
      <c r="F644" s="11"/>
      <c r="G644" s="78"/>
      <c r="H644" s="78"/>
      <c r="I644" s="11"/>
      <c r="J644" s="390"/>
      <c r="K644" s="11"/>
      <c r="L644" s="11"/>
      <c r="M644" s="7"/>
      <c r="N644" s="7"/>
      <c r="O644" s="7"/>
      <c r="P644" s="391"/>
      <c r="Q644" s="391"/>
      <c r="R644" s="7"/>
      <c r="S644" s="7"/>
      <c r="T644" s="250"/>
      <c r="U644" s="250"/>
      <c r="V644" s="250"/>
      <c r="W644" s="8"/>
      <c r="X644" s="8"/>
      <c r="Y644" s="8"/>
      <c r="Z644" s="8"/>
      <c r="AA644" s="8"/>
      <c r="AB644" s="8"/>
      <c r="AC644" s="8"/>
      <c r="AD644" s="8"/>
      <c r="AE644" s="8"/>
      <c r="AF644" s="8"/>
      <c r="AG644" s="8"/>
      <c r="AH644" s="3"/>
      <c r="AI644" s="1"/>
      <c r="AJ644" s="1"/>
      <c r="AK644" s="1"/>
    </row>
    <row r="645" spans="1:37" ht="16.5" x14ac:dyDescent="0.45">
      <c r="A645" s="390"/>
      <c r="B645" s="9"/>
      <c r="C645" s="78"/>
      <c r="D645" s="9"/>
      <c r="E645" s="9"/>
      <c r="F645" s="9"/>
      <c r="G645" s="54"/>
      <c r="H645" s="56"/>
      <c r="I645" s="11"/>
      <c r="J645" s="390"/>
      <c r="K645" s="9"/>
      <c r="L645" s="9"/>
      <c r="M645" s="7"/>
      <c r="N645" s="7"/>
      <c r="O645" s="7"/>
      <c r="P645" s="391"/>
      <c r="Q645" s="391"/>
      <c r="R645" s="7"/>
      <c r="S645" s="7"/>
      <c r="T645" s="250"/>
      <c r="U645" s="250"/>
      <c r="V645" s="250"/>
      <c r="W645" s="8"/>
      <c r="X645" s="8"/>
      <c r="Y645" s="8"/>
      <c r="Z645" s="8"/>
      <c r="AA645" s="8"/>
      <c r="AB645" s="8"/>
      <c r="AC645" s="8"/>
      <c r="AD645" s="8"/>
      <c r="AE645" s="8"/>
      <c r="AF645" s="8"/>
      <c r="AG645" s="8"/>
      <c r="AH645" s="3"/>
      <c r="AI645" s="1"/>
      <c r="AJ645" s="1"/>
      <c r="AK645" s="1"/>
    </row>
    <row r="646" spans="1:37" ht="16.5" x14ac:dyDescent="0.45">
      <c r="A646" s="390"/>
      <c r="B646" s="9"/>
      <c r="C646" s="78"/>
      <c r="D646" s="9"/>
      <c r="E646" s="9"/>
      <c r="F646" s="9"/>
      <c r="G646" s="54"/>
      <c r="H646" s="76"/>
      <c r="I646" s="11"/>
      <c r="J646" s="390"/>
      <c r="K646" s="9"/>
      <c r="L646" s="9"/>
      <c r="M646" s="7"/>
      <c r="N646" s="7"/>
      <c r="O646" s="7"/>
      <c r="P646" s="391"/>
      <c r="Q646" s="391"/>
      <c r="R646" s="7"/>
      <c r="S646" s="7"/>
      <c r="T646" s="250"/>
      <c r="U646" s="250"/>
      <c r="V646" s="250"/>
      <c r="W646" s="8"/>
      <c r="X646" s="8"/>
      <c r="Y646" s="8"/>
      <c r="Z646" s="8"/>
      <c r="AA646" s="8"/>
      <c r="AB646" s="8"/>
      <c r="AC646" s="8"/>
      <c r="AD646" s="8"/>
      <c r="AE646" s="8"/>
      <c r="AF646" s="8"/>
      <c r="AG646" s="8"/>
      <c r="AH646" s="3"/>
      <c r="AI646" s="1"/>
      <c r="AJ646" s="1"/>
      <c r="AK646" s="1"/>
    </row>
    <row r="647" spans="1:37" ht="16.5" x14ac:dyDescent="0.45">
      <c r="A647" s="390"/>
      <c r="B647" s="9"/>
      <c r="C647" s="57"/>
      <c r="D647" s="9"/>
      <c r="E647" s="9"/>
      <c r="F647" s="9"/>
      <c r="G647" s="246"/>
      <c r="H647" s="246"/>
      <c r="I647" s="11"/>
      <c r="J647" s="390"/>
      <c r="K647" s="9"/>
      <c r="L647" s="9"/>
      <c r="M647" s="7"/>
      <c r="N647" s="7"/>
      <c r="O647" s="7"/>
      <c r="P647" s="391"/>
      <c r="Q647" s="391"/>
      <c r="R647" s="7"/>
      <c r="S647" s="7"/>
      <c r="T647" s="250"/>
      <c r="U647" s="250"/>
      <c r="V647" s="250"/>
      <c r="W647" s="8"/>
      <c r="X647" s="8"/>
      <c r="Y647" s="8"/>
      <c r="Z647" s="8"/>
      <c r="AA647" s="8"/>
      <c r="AB647" s="8"/>
      <c r="AC647" s="8"/>
      <c r="AD647" s="8"/>
      <c r="AE647" s="8"/>
      <c r="AF647" s="8"/>
      <c r="AG647" s="8"/>
      <c r="AH647" s="3"/>
      <c r="AI647" s="1"/>
      <c r="AJ647" s="1"/>
      <c r="AK647" s="1"/>
    </row>
    <row r="648" spans="1:37" ht="16.5" x14ac:dyDescent="0.45">
      <c r="A648" s="390"/>
      <c r="B648" s="9"/>
      <c r="C648" s="77"/>
      <c r="D648" s="9"/>
      <c r="E648" s="9"/>
      <c r="F648" s="9"/>
      <c r="G648" s="77"/>
      <c r="H648" s="243"/>
      <c r="I648" s="11"/>
      <c r="J648" s="390"/>
      <c r="K648" s="9"/>
      <c r="L648" s="9"/>
      <c r="M648" s="7"/>
      <c r="N648" s="7"/>
      <c r="O648" s="7"/>
      <c r="P648" s="391"/>
      <c r="Q648" s="391"/>
      <c r="R648" s="7"/>
      <c r="S648" s="7"/>
      <c r="T648" s="250"/>
      <c r="U648" s="250"/>
      <c r="V648" s="250"/>
      <c r="W648" s="8"/>
      <c r="X648" s="8"/>
      <c r="Y648" s="8"/>
      <c r="Z648" s="8"/>
      <c r="AA648" s="8"/>
      <c r="AB648" s="8"/>
      <c r="AC648" s="8"/>
      <c r="AD648" s="8"/>
      <c r="AE648" s="8"/>
      <c r="AF648" s="8"/>
      <c r="AG648" s="8"/>
      <c r="AH648" s="3"/>
      <c r="AI648" s="1"/>
      <c r="AJ648" s="1"/>
      <c r="AK648" s="1"/>
    </row>
    <row r="649" spans="1:37" ht="16.5" x14ac:dyDescent="0.45">
      <c r="A649" s="390"/>
      <c r="B649" s="9"/>
      <c r="C649" s="77"/>
      <c r="D649" s="9"/>
      <c r="E649" s="9"/>
      <c r="F649" s="9"/>
      <c r="G649" s="77"/>
      <c r="H649" s="77"/>
      <c r="I649" s="11"/>
      <c r="J649" s="390"/>
      <c r="K649" s="9"/>
      <c r="L649" s="9"/>
      <c r="M649" s="7"/>
      <c r="N649" s="7"/>
      <c r="O649" s="7"/>
      <c r="P649" s="391"/>
      <c r="Q649" s="391"/>
      <c r="R649" s="7"/>
      <c r="S649" s="7"/>
      <c r="T649" s="250"/>
      <c r="U649" s="250"/>
      <c r="V649" s="250"/>
      <c r="W649" s="8"/>
      <c r="X649" s="8"/>
      <c r="Y649" s="8"/>
      <c r="Z649" s="8"/>
      <c r="AA649" s="8"/>
      <c r="AB649" s="8"/>
      <c r="AC649" s="8"/>
      <c r="AD649" s="8"/>
      <c r="AE649" s="8"/>
      <c r="AF649" s="8"/>
      <c r="AG649" s="8"/>
      <c r="AH649" s="3"/>
      <c r="AI649" s="1"/>
      <c r="AJ649" s="1"/>
      <c r="AK649" s="1"/>
    </row>
    <row r="650" spans="1:37" ht="16.5" x14ac:dyDescent="0.45">
      <c r="A650" s="390"/>
      <c r="B650" s="9"/>
      <c r="C650" s="77"/>
      <c r="D650" s="9"/>
      <c r="E650" s="9"/>
      <c r="F650" s="9"/>
      <c r="G650" s="77"/>
      <c r="H650" s="74"/>
      <c r="I650" s="11"/>
      <c r="J650" s="390"/>
      <c r="K650" s="9"/>
      <c r="L650" s="9"/>
      <c r="M650" s="7"/>
      <c r="N650" s="7"/>
      <c r="O650" s="7"/>
      <c r="P650" s="391"/>
      <c r="Q650" s="391"/>
      <c r="R650" s="7"/>
      <c r="S650" s="7"/>
      <c r="T650" s="250"/>
      <c r="U650" s="250"/>
      <c r="V650" s="250"/>
      <c r="W650" s="8"/>
      <c r="X650" s="8"/>
      <c r="Y650" s="8"/>
      <c r="Z650" s="8"/>
      <c r="AA650" s="8"/>
      <c r="AB650" s="8"/>
      <c r="AC650" s="8"/>
      <c r="AD650" s="8"/>
      <c r="AE650" s="8"/>
      <c r="AF650" s="8"/>
      <c r="AG650" s="8"/>
      <c r="AH650" s="3"/>
      <c r="AI650" s="1"/>
      <c r="AJ650" s="1"/>
      <c r="AK650" s="1"/>
    </row>
    <row r="651" spans="1:37" ht="16.5" x14ac:dyDescent="0.45">
      <c r="A651" s="390"/>
      <c r="B651" s="9"/>
      <c r="C651" s="77"/>
      <c r="D651" s="9"/>
      <c r="E651" s="9"/>
      <c r="F651" s="9"/>
      <c r="G651" s="77"/>
      <c r="H651" s="77"/>
      <c r="I651" s="11"/>
      <c r="J651" s="390"/>
      <c r="K651" s="9"/>
      <c r="L651" s="9"/>
      <c r="M651" s="7"/>
      <c r="N651" s="7"/>
      <c r="O651" s="7"/>
      <c r="P651" s="391"/>
      <c r="Q651" s="391"/>
      <c r="R651" s="7"/>
      <c r="S651" s="7"/>
      <c r="T651" s="250"/>
      <c r="U651" s="250"/>
      <c r="V651" s="250"/>
      <c r="W651" s="8"/>
      <c r="X651" s="8"/>
      <c r="Y651" s="8"/>
      <c r="Z651" s="8"/>
      <c r="AA651" s="8"/>
      <c r="AB651" s="8"/>
      <c r="AC651" s="8"/>
      <c r="AD651" s="8"/>
      <c r="AE651" s="8"/>
      <c r="AF651" s="8"/>
      <c r="AG651" s="8"/>
      <c r="AH651" s="3"/>
      <c r="AI651" s="1"/>
      <c r="AJ651" s="1"/>
      <c r="AK651" s="1"/>
    </row>
    <row r="652" spans="1:37" ht="16.5" x14ac:dyDescent="0.45">
      <c r="A652" s="390"/>
      <c r="B652" s="9"/>
      <c r="C652" s="77"/>
      <c r="D652" s="9"/>
      <c r="E652" s="9"/>
      <c r="F652" s="9"/>
      <c r="G652" s="77"/>
      <c r="H652" s="74"/>
      <c r="I652" s="11"/>
      <c r="J652" s="390"/>
      <c r="K652" s="9"/>
      <c r="L652" s="9"/>
      <c r="M652" s="7"/>
      <c r="N652" s="7"/>
      <c r="O652" s="7"/>
      <c r="P652" s="391"/>
      <c r="Q652" s="391"/>
      <c r="R652" s="7"/>
      <c r="S652" s="7"/>
      <c r="T652" s="250"/>
      <c r="U652" s="250"/>
      <c r="V652" s="250"/>
      <c r="W652" s="8"/>
      <c r="X652" s="8"/>
      <c r="Y652" s="8"/>
      <c r="Z652" s="8"/>
      <c r="AA652" s="8"/>
      <c r="AB652" s="8"/>
      <c r="AC652" s="8"/>
      <c r="AD652" s="8"/>
      <c r="AE652" s="8"/>
      <c r="AF652" s="8"/>
      <c r="AG652" s="8"/>
      <c r="AH652" s="3"/>
      <c r="AI652" s="1"/>
      <c r="AJ652" s="1"/>
      <c r="AK652" s="1"/>
    </row>
    <row r="653" spans="1:37" ht="16.5" x14ac:dyDescent="0.45">
      <c r="A653" s="390"/>
      <c r="B653" s="9"/>
      <c r="C653" s="77"/>
      <c r="D653" s="9"/>
      <c r="E653" s="9"/>
      <c r="F653" s="9"/>
      <c r="G653" s="77"/>
      <c r="H653" s="77"/>
      <c r="I653" s="11"/>
      <c r="J653" s="390"/>
      <c r="K653" s="9"/>
      <c r="L653" s="9"/>
      <c r="M653" s="7"/>
      <c r="N653" s="7"/>
      <c r="O653" s="7"/>
      <c r="P653" s="391"/>
      <c r="Q653" s="391"/>
      <c r="R653" s="7"/>
      <c r="S653" s="7"/>
      <c r="T653" s="250"/>
      <c r="U653" s="250"/>
      <c r="V653" s="250"/>
      <c r="W653" s="8"/>
      <c r="X653" s="8"/>
      <c r="Y653" s="8"/>
      <c r="Z653" s="8"/>
      <c r="AA653" s="8"/>
      <c r="AB653" s="8"/>
      <c r="AC653" s="8"/>
      <c r="AD653" s="8"/>
      <c r="AE653" s="8"/>
      <c r="AF653" s="8"/>
      <c r="AG653" s="8"/>
      <c r="AH653" s="3"/>
      <c r="AI653" s="1"/>
      <c r="AJ653" s="1"/>
      <c r="AK653" s="1"/>
    </row>
    <row r="654" spans="1:37" ht="16.5" x14ac:dyDescent="0.45">
      <c r="A654" s="390"/>
      <c r="B654" s="9"/>
      <c r="C654" s="77"/>
      <c r="D654" s="9"/>
      <c r="E654" s="9"/>
      <c r="F654" s="9"/>
      <c r="G654" s="77"/>
      <c r="H654" s="77"/>
      <c r="I654" s="11"/>
      <c r="J654" s="390"/>
      <c r="K654" s="9"/>
      <c r="L654" s="9"/>
      <c r="M654" s="7"/>
      <c r="N654" s="7"/>
      <c r="O654" s="7"/>
      <c r="P654" s="391"/>
      <c r="Q654" s="391"/>
      <c r="R654" s="7"/>
      <c r="S654" s="7"/>
      <c r="T654" s="250"/>
      <c r="U654" s="250"/>
      <c r="V654" s="250"/>
      <c r="W654" s="8"/>
      <c r="X654" s="8"/>
      <c r="Y654" s="8"/>
      <c r="Z654" s="8"/>
      <c r="AA654" s="8"/>
      <c r="AB654" s="8"/>
      <c r="AC654" s="8"/>
      <c r="AD654" s="8"/>
      <c r="AE654" s="8"/>
      <c r="AF654" s="8"/>
      <c r="AG654" s="8"/>
      <c r="AH654" s="3"/>
      <c r="AI654" s="1"/>
      <c r="AJ654" s="1"/>
      <c r="AK654" s="1"/>
    </row>
    <row r="655" spans="1:37" ht="16.5" x14ac:dyDescent="0.45">
      <c r="A655" s="390"/>
      <c r="B655" s="9"/>
      <c r="C655" s="73"/>
      <c r="D655" s="9"/>
      <c r="E655" s="9"/>
      <c r="F655" s="9"/>
      <c r="G655" s="73"/>
      <c r="H655" s="73"/>
      <c r="I655" s="11"/>
      <c r="J655" s="390"/>
      <c r="K655" s="9"/>
      <c r="L655" s="9"/>
      <c r="M655" s="7"/>
      <c r="N655" s="7"/>
      <c r="O655" s="7"/>
      <c r="P655" s="391"/>
      <c r="Q655" s="391"/>
      <c r="R655" s="7"/>
      <c r="S655" s="7"/>
      <c r="T655" s="250"/>
      <c r="U655" s="250"/>
      <c r="V655" s="250"/>
      <c r="W655" s="8"/>
      <c r="X655" s="8"/>
      <c r="Y655" s="8"/>
      <c r="Z655" s="8"/>
      <c r="AA655" s="8"/>
      <c r="AB655" s="8"/>
      <c r="AC655" s="8"/>
      <c r="AD655" s="8"/>
      <c r="AE655" s="8"/>
      <c r="AF655" s="8"/>
      <c r="AG655" s="8"/>
      <c r="AH655" s="3"/>
      <c r="AI655" s="1"/>
      <c r="AJ655" s="1"/>
      <c r="AK655" s="1"/>
    </row>
    <row r="656" spans="1:37" ht="16.5" x14ac:dyDescent="0.45">
      <c r="A656" s="390"/>
      <c r="B656" s="9"/>
      <c r="C656" s="73"/>
      <c r="D656" s="9"/>
      <c r="E656" s="9"/>
      <c r="F656" s="9"/>
      <c r="G656" s="73"/>
      <c r="H656" s="73"/>
      <c r="I656" s="11"/>
      <c r="J656" s="390"/>
      <c r="K656" s="9"/>
      <c r="L656" s="9"/>
      <c r="M656" s="7"/>
      <c r="N656" s="7"/>
      <c r="O656" s="7"/>
      <c r="P656" s="391"/>
      <c r="Q656" s="391"/>
      <c r="R656" s="7"/>
      <c r="S656" s="7"/>
      <c r="T656" s="250"/>
      <c r="U656" s="250"/>
      <c r="V656" s="250"/>
      <c r="W656" s="8"/>
      <c r="X656" s="8"/>
      <c r="Y656" s="8"/>
      <c r="Z656" s="8"/>
      <c r="AA656" s="8"/>
      <c r="AB656" s="8"/>
      <c r="AC656" s="8"/>
      <c r="AD656" s="8"/>
      <c r="AE656" s="8"/>
      <c r="AF656" s="8"/>
      <c r="AG656" s="8"/>
      <c r="AH656" s="3"/>
      <c r="AI656" s="1"/>
      <c r="AJ656" s="1"/>
      <c r="AK656" s="1"/>
    </row>
    <row r="657" spans="1:37" ht="16.5" x14ac:dyDescent="0.45">
      <c r="A657" s="390"/>
      <c r="B657" s="9"/>
      <c r="C657" s="62"/>
      <c r="D657" s="9"/>
      <c r="E657" s="9"/>
      <c r="F657" s="9"/>
      <c r="G657" s="224"/>
      <c r="H657" s="57"/>
      <c r="I657" s="11"/>
      <c r="J657" s="390"/>
      <c r="K657" s="9"/>
      <c r="L657" s="9"/>
      <c r="M657" s="7"/>
      <c r="N657" s="7"/>
      <c r="O657" s="7"/>
      <c r="P657" s="391"/>
      <c r="Q657" s="391"/>
      <c r="R657" s="7"/>
      <c r="S657" s="7"/>
      <c r="T657" s="250"/>
      <c r="U657" s="250"/>
      <c r="V657" s="250"/>
      <c r="W657" s="8"/>
      <c r="X657" s="8"/>
      <c r="Y657" s="8"/>
      <c r="Z657" s="8"/>
      <c r="AA657" s="8"/>
      <c r="AB657" s="8"/>
      <c r="AC657" s="8"/>
      <c r="AD657" s="8"/>
      <c r="AE657" s="8"/>
      <c r="AF657" s="8"/>
      <c r="AG657" s="8"/>
      <c r="AH657" s="3"/>
      <c r="AI657" s="1"/>
      <c r="AJ657" s="1"/>
      <c r="AK657" s="1"/>
    </row>
    <row r="658" spans="1:37" ht="16.5" x14ac:dyDescent="0.45">
      <c r="A658" s="390"/>
      <c r="B658" s="9"/>
      <c r="C658" s="224"/>
      <c r="D658" s="9"/>
      <c r="E658" s="9"/>
      <c r="F658" s="9"/>
      <c r="G658" s="224"/>
      <c r="H658" s="77"/>
      <c r="I658" s="11"/>
      <c r="J658" s="390"/>
      <c r="K658" s="9"/>
      <c r="L658" s="9"/>
      <c r="M658" s="7"/>
      <c r="N658" s="7"/>
      <c r="O658" s="7"/>
      <c r="P658" s="391"/>
      <c r="Q658" s="391"/>
      <c r="R658" s="7"/>
      <c r="S658" s="7"/>
      <c r="T658" s="250"/>
      <c r="U658" s="250"/>
      <c r="V658" s="250"/>
      <c r="W658" s="8"/>
      <c r="X658" s="8"/>
      <c r="Y658" s="8"/>
      <c r="Z658" s="8"/>
      <c r="AA658" s="8"/>
      <c r="AB658" s="8"/>
      <c r="AC658" s="8"/>
      <c r="AD658" s="8"/>
      <c r="AE658" s="8"/>
      <c r="AF658" s="8"/>
      <c r="AG658" s="8"/>
      <c r="AH658" s="3"/>
      <c r="AI658" s="1"/>
      <c r="AJ658" s="1"/>
      <c r="AK658" s="1"/>
    </row>
    <row r="659" spans="1:37" ht="16.5" x14ac:dyDescent="0.45">
      <c r="A659" s="390"/>
      <c r="B659" s="9"/>
      <c r="C659" s="244"/>
      <c r="D659" s="9"/>
      <c r="E659" s="9"/>
      <c r="F659" s="9"/>
      <c r="G659" s="244"/>
      <c r="H659" s="62"/>
      <c r="I659" s="11"/>
      <c r="J659" s="390"/>
      <c r="K659" s="9"/>
      <c r="L659" s="9"/>
      <c r="M659" s="7"/>
      <c r="N659" s="7"/>
      <c r="O659" s="7"/>
      <c r="P659" s="391"/>
      <c r="Q659" s="391"/>
      <c r="R659" s="7"/>
      <c r="S659" s="7"/>
      <c r="T659" s="250"/>
      <c r="U659" s="250"/>
      <c r="V659" s="250"/>
      <c r="W659" s="8"/>
      <c r="X659" s="8"/>
      <c r="Y659" s="8"/>
      <c r="Z659" s="8"/>
      <c r="AA659" s="8"/>
      <c r="AB659" s="8"/>
      <c r="AC659" s="8"/>
      <c r="AD659" s="8"/>
      <c r="AE659" s="8"/>
      <c r="AF659" s="8"/>
      <c r="AG659" s="8"/>
      <c r="AH659" s="3"/>
      <c r="AI659" s="1"/>
      <c r="AJ659" s="1"/>
      <c r="AK659" s="1"/>
    </row>
    <row r="660" spans="1:37" ht="16.5" x14ac:dyDescent="0.45">
      <c r="A660" s="390"/>
      <c r="B660" s="9"/>
      <c r="C660" s="76"/>
      <c r="D660" s="9"/>
      <c r="E660" s="9"/>
      <c r="F660" s="9"/>
      <c r="G660" s="73"/>
      <c r="H660" s="73"/>
      <c r="I660" s="11"/>
      <c r="J660" s="390"/>
      <c r="K660" s="9"/>
      <c r="L660" s="9"/>
      <c r="M660" s="7"/>
      <c r="N660" s="7"/>
      <c r="O660" s="7"/>
      <c r="P660" s="391"/>
      <c r="Q660" s="391"/>
      <c r="R660" s="7"/>
      <c r="S660" s="7"/>
      <c r="T660" s="250"/>
      <c r="U660" s="250"/>
      <c r="V660" s="250"/>
      <c r="W660" s="8"/>
      <c r="X660" s="8"/>
      <c r="Y660" s="8"/>
      <c r="Z660" s="8"/>
      <c r="AA660" s="8"/>
      <c r="AB660" s="8"/>
      <c r="AC660" s="8"/>
      <c r="AD660" s="8"/>
      <c r="AE660" s="8"/>
      <c r="AF660" s="8"/>
      <c r="AG660" s="8"/>
      <c r="AH660" s="3"/>
      <c r="AI660" s="1"/>
      <c r="AJ660" s="1"/>
      <c r="AK660" s="1"/>
    </row>
    <row r="661" spans="1:37" ht="16.5" x14ac:dyDescent="0.45">
      <c r="A661" s="390"/>
      <c r="B661" s="9"/>
      <c r="C661" s="76"/>
      <c r="D661" s="9"/>
      <c r="E661" s="9"/>
      <c r="F661" s="9"/>
      <c r="G661" s="73"/>
      <c r="H661" s="74"/>
      <c r="I661" s="11"/>
      <c r="J661" s="390"/>
      <c r="K661" s="9"/>
      <c r="L661" s="9"/>
      <c r="M661" s="7"/>
      <c r="N661" s="7"/>
      <c r="O661" s="7"/>
      <c r="P661" s="391"/>
      <c r="Q661" s="391"/>
      <c r="R661" s="7"/>
      <c r="S661" s="7"/>
      <c r="T661" s="250"/>
      <c r="U661" s="250"/>
      <c r="V661" s="250"/>
      <c r="W661" s="8"/>
      <c r="X661" s="8"/>
      <c r="Y661" s="8"/>
      <c r="Z661" s="8"/>
      <c r="AA661" s="8"/>
      <c r="AB661" s="8"/>
      <c r="AC661" s="8"/>
      <c r="AD661" s="8"/>
      <c r="AE661" s="8"/>
      <c r="AF661" s="8"/>
      <c r="AG661" s="8"/>
      <c r="AH661" s="3"/>
      <c r="AI661" s="1"/>
      <c r="AJ661" s="1"/>
      <c r="AK661" s="1"/>
    </row>
    <row r="662" spans="1:37" ht="16.5" x14ac:dyDescent="0.45">
      <c r="A662" s="390"/>
      <c r="B662" s="9"/>
      <c r="C662" s="57"/>
      <c r="D662" s="9"/>
      <c r="E662" s="9"/>
      <c r="F662" s="9"/>
      <c r="G662" s="224"/>
      <c r="H662" s="57"/>
      <c r="I662" s="11"/>
      <c r="J662" s="390"/>
      <c r="K662" s="9"/>
      <c r="L662" s="9"/>
      <c r="M662" s="7"/>
      <c r="N662" s="7"/>
      <c r="O662" s="7"/>
      <c r="P662" s="391"/>
      <c r="Q662" s="391"/>
      <c r="R662" s="7"/>
      <c r="S662" s="7"/>
      <c r="T662" s="250"/>
      <c r="U662" s="250"/>
      <c r="V662" s="250"/>
      <c r="W662" s="8"/>
      <c r="X662" s="8"/>
      <c r="Y662" s="8"/>
      <c r="Z662" s="8"/>
      <c r="AA662" s="8"/>
      <c r="AB662" s="8"/>
      <c r="AC662" s="8"/>
      <c r="AD662" s="8"/>
      <c r="AE662" s="8"/>
      <c r="AF662" s="8"/>
      <c r="AG662" s="8"/>
      <c r="AH662" s="3"/>
      <c r="AI662" s="1"/>
      <c r="AJ662" s="1"/>
      <c r="AK662" s="1"/>
    </row>
    <row r="663" spans="1:37" ht="16.5" x14ac:dyDescent="0.45">
      <c r="A663" s="390"/>
      <c r="B663" s="9"/>
      <c r="C663" s="57"/>
      <c r="D663" s="9"/>
      <c r="E663" s="9"/>
      <c r="F663" s="9"/>
      <c r="G663" s="57"/>
      <c r="H663" s="57"/>
      <c r="I663" s="11"/>
      <c r="J663" s="390"/>
      <c r="K663" s="9"/>
      <c r="L663" s="9"/>
      <c r="M663" s="7"/>
      <c r="N663" s="7"/>
      <c r="O663" s="7"/>
      <c r="P663" s="391"/>
      <c r="Q663" s="391"/>
      <c r="R663" s="7"/>
      <c r="S663" s="7"/>
      <c r="T663" s="250"/>
      <c r="U663" s="250"/>
      <c r="V663" s="250"/>
      <c r="W663" s="8"/>
      <c r="X663" s="8"/>
      <c r="Y663" s="8"/>
      <c r="Z663" s="8"/>
      <c r="AA663" s="8"/>
      <c r="AB663" s="8"/>
      <c r="AC663" s="8"/>
      <c r="AD663" s="8"/>
      <c r="AE663" s="8"/>
      <c r="AF663" s="8"/>
      <c r="AG663" s="8"/>
      <c r="AH663" s="3"/>
      <c r="AI663" s="1"/>
      <c r="AJ663" s="1"/>
      <c r="AK663" s="1"/>
    </row>
    <row r="664" spans="1:37" ht="16.5" x14ac:dyDescent="0.45">
      <c r="A664" s="390"/>
      <c r="B664" s="9"/>
      <c r="C664" s="57"/>
      <c r="D664" s="9"/>
      <c r="E664" s="9"/>
      <c r="F664" s="9"/>
      <c r="G664" s="62"/>
      <c r="H664" s="224"/>
      <c r="I664" s="11"/>
      <c r="J664" s="390"/>
      <c r="K664" s="9"/>
      <c r="L664" s="9"/>
      <c r="M664" s="7"/>
      <c r="N664" s="7"/>
      <c r="O664" s="7"/>
      <c r="P664" s="391"/>
      <c r="Q664" s="391"/>
      <c r="R664" s="7"/>
      <c r="S664" s="7"/>
      <c r="T664" s="250"/>
      <c r="U664" s="250"/>
      <c r="V664" s="250"/>
      <c r="W664" s="8"/>
      <c r="X664" s="8"/>
      <c r="Y664" s="8"/>
      <c r="Z664" s="8"/>
      <c r="AA664" s="8"/>
      <c r="AB664" s="8"/>
      <c r="AC664" s="8"/>
      <c r="AD664" s="8"/>
      <c r="AE664" s="8"/>
      <c r="AF664" s="8"/>
      <c r="AG664" s="8"/>
      <c r="AH664" s="3"/>
      <c r="AI664" s="1"/>
      <c r="AJ664" s="1"/>
      <c r="AK664" s="1"/>
    </row>
    <row r="665" spans="1:37" ht="16.5" x14ac:dyDescent="0.45">
      <c r="A665" s="390"/>
      <c r="B665" s="9"/>
      <c r="C665" s="77"/>
      <c r="D665" s="9"/>
      <c r="E665" s="9"/>
      <c r="F665" s="9"/>
      <c r="G665" s="62"/>
      <c r="H665" s="77"/>
      <c r="I665" s="11"/>
      <c r="J665" s="390"/>
      <c r="K665" s="9"/>
      <c r="L665" s="9"/>
      <c r="M665" s="7"/>
      <c r="N665" s="7"/>
      <c r="O665" s="7"/>
      <c r="P665" s="391"/>
      <c r="Q665" s="391"/>
      <c r="R665" s="7"/>
      <c r="S665" s="7"/>
      <c r="T665" s="250"/>
      <c r="U665" s="250"/>
      <c r="V665" s="250"/>
      <c r="W665" s="8"/>
      <c r="X665" s="8"/>
      <c r="Y665" s="8"/>
      <c r="Z665" s="8"/>
      <c r="AA665" s="8"/>
      <c r="AB665" s="8"/>
      <c r="AC665" s="8"/>
      <c r="AD665" s="8"/>
      <c r="AE665" s="8"/>
      <c r="AF665" s="8"/>
      <c r="AG665" s="8"/>
      <c r="AH665" s="3"/>
      <c r="AI665" s="1"/>
      <c r="AJ665" s="1"/>
      <c r="AK665" s="1"/>
    </row>
    <row r="666" spans="1:37" ht="16.5" x14ac:dyDescent="0.45">
      <c r="A666" s="390"/>
      <c r="B666" s="9"/>
      <c r="C666" s="62"/>
      <c r="D666" s="9"/>
      <c r="E666" s="9"/>
      <c r="F666" s="9"/>
      <c r="G666" s="62"/>
      <c r="H666" s="63"/>
      <c r="I666" s="11"/>
      <c r="J666" s="390"/>
      <c r="K666" s="9"/>
      <c r="L666" s="9"/>
      <c r="M666" s="7"/>
      <c r="N666" s="7"/>
      <c r="O666" s="7"/>
      <c r="P666" s="391"/>
      <c r="Q666" s="391"/>
      <c r="R666" s="7"/>
      <c r="S666" s="7"/>
      <c r="T666" s="250"/>
      <c r="U666" s="250"/>
      <c r="V666" s="250"/>
      <c r="W666" s="8"/>
      <c r="X666" s="8"/>
      <c r="Y666" s="8"/>
      <c r="Z666" s="8"/>
      <c r="AA666" s="8"/>
      <c r="AB666" s="8"/>
      <c r="AC666" s="8"/>
      <c r="AD666" s="8"/>
      <c r="AE666" s="8"/>
      <c r="AF666" s="8"/>
      <c r="AG666" s="8"/>
      <c r="AH666" s="3"/>
      <c r="AI666" s="1"/>
      <c r="AJ666" s="1"/>
      <c r="AK666" s="1"/>
    </row>
    <row r="667" spans="1:37" ht="16.5" x14ac:dyDescent="0.45">
      <c r="A667" s="390"/>
      <c r="B667" s="9"/>
      <c r="C667" s="245"/>
      <c r="D667" s="9"/>
      <c r="E667" s="9"/>
      <c r="F667" s="9"/>
      <c r="G667" s="75"/>
      <c r="H667" s="243"/>
      <c r="I667" s="11"/>
      <c r="J667" s="390"/>
      <c r="K667" s="9"/>
      <c r="L667" s="9"/>
      <c r="M667" s="7"/>
      <c r="N667" s="7"/>
      <c r="O667" s="7"/>
      <c r="P667" s="391"/>
      <c r="Q667" s="391"/>
      <c r="R667" s="7"/>
      <c r="S667" s="7"/>
      <c r="T667" s="250"/>
      <c r="U667" s="250"/>
      <c r="V667" s="250"/>
      <c r="W667" s="8"/>
      <c r="X667" s="8"/>
      <c r="Y667" s="8"/>
      <c r="Z667" s="8"/>
      <c r="AA667" s="8"/>
      <c r="AB667" s="8"/>
      <c r="AC667" s="8"/>
      <c r="AD667" s="8"/>
      <c r="AE667" s="8"/>
      <c r="AF667" s="8"/>
      <c r="AG667" s="8"/>
      <c r="AH667" s="3"/>
      <c r="AI667" s="1"/>
      <c r="AJ667" s="1"/>
      <c r="AK667" s="1"/>
    </row>
    <row r="668" spans="1:37" ht="16.5" x14ac:dyDescent="0.45">
      <c r="A668" s="390"/>
      <c r="B668" s="9"/>
      <c r="C668" s="244"/>
      <c r="D668" s="9"/>
      <c r="E668" s="9"/>
      <c r="F668" s="9"/>
      <c r="G668" s="244"/>
      <c r="H668" s="244"/>
      <c r="I668" s="11"/>
      <c r="J668" s="390"/>
      <c r="K668" s="9"/>
      <c r="L668" s="9"/>
      <c r="M668" s="7"/>
      <c r="N668" s="7"/>
      <c r="O668" s="7"/>
      <c r="P668" s="391"/>
      <c r="Q668" s="391"/>
      <c r="R668" s="7"/>
      <c r="S668" s="7"/>
      <c r="T668" s="250"/>
      <c r="U668" s="250"/>
      <c r="V668" s="250"/>
      <c r="W668" s="8"/>
      <c r="X668" s="8"/>
      <c r="Y668" s="8"/>
      <c r="Z668" s="8"/>
      <c r="AA668" s="8"/>
      <c r="AB668" s="8"/>
      <c r="AC668" s="8"/>
      <c r="AD668" s="8"/>
      <c r="AE668" s="8"/>
      <c r="AF668" s="8"/>
      <c r="AG668" s="8"/>
      <c r="AH668" s="3"/>
      <c r="AI668" s="1"/>
      <c r="AJ668" s="1"/>
      <c r="AK668" s="1"/>
    </row>
    <row r="669" spans="1:37" ht="16.5" x14ac:dyDescent="0.45">
      <c r="A669" s="390"/>
      <c r="B669" s="9"/>
      <c r="C669" s="245"/>
      <c r="D669" s="9"/>
      <c r="E669" s="9"/>
      <c r="F669" s="9"/>
      <c r="G669" s="62"/>
      <c r="H669" s="245"/>
      <c r="I669" s="11"/>
      <c r="J669" s="390"/>
      <c r="K669" s="9"/>
      <c r="L669" s="9"/>
      <c r="M669" s="7"/>
      <c r="N669" s="7"/>
      <c r="O669" s="7"/>
      <c r="P669" s="391"/>
      <c r="Q669" s="391"/>
      <c r="R669" s="7"/>
      <c r="S669" s="7"/>
      <c r="T669" s="250"/>
      <c r="U669" s="250"/>
      <c r="V669" s="250"/>
      <c r="W669" s="8"/>
      <c r="X669" s="8"/>
      <c r="Y669" s="8"/>
      <c r="Z669" s="8"/>
      <c r="AA669" s="8"/>
      <c r="AB669" s="8"/>
      <c r="AC669" s="8"/>
      <c r="AD669" s="8"/>
      <c r="AE669" s="8"/>
      <c r="AF669" s="8"/>
      <c r="AG669" s="8"/>
      <c r="AH669" s="3"/>
      <c r="AI669" s="1"/>
      <c r="AJ669" s="1"/>
      <c r="AK669" s="1"/>
    </row>
    <row r="670" spans="1:37" ht="16.5" x14ac:dyDescent="0.45">
      <c r="A670" s="390"/>
      <c r="B670" s="9"/>
      <c r="C670" s="73"/>
      <c r="D670" s="9"/>
      <c r="E670" s="9"/>
      <c r="F670" s="9"/>
      <c r="G670" s="73"/>
      <c r="H670" s="73"/>
      <c r="I670" s="11"/>
      <c r="J670" s="390"/>
      <c r="K670" s="9"/>
      <c r="L670" s="9"/>
      <c r="M670" s="7"/>
      <c r="N670" s="7"/>
      <c r="O670" s="7"/>
      <c r="P670" s="391"/>
      <c r="Q670" s="391"/>
      <c r="R670" s="7"/>
      <c r="S670" s="7"/>
      <c r="T670" s="250"/>
      <c r="U670" s="250"/>
      <c r="V670" s="250"/>
      <c r="W670" s="8"/>
      <c r="X670" s="8"/>
      <c r="Y670" s="8"/>
      <c r="Z670" s="8"/>
      <c r="AA670" s="8"/>
      <c r="AB670" s="8"/>
      <c r="AC670" s="8"/>
      <c r="AD670" s="8"/>
      <c r="AE670" s="8"/>
      <c r="AF670" s="8"/>
      <c r="AG670" s="8"/>
      <c r="AH670" s="3"/>
      <c r="AI670" s="1"/>
      <c r="AJ670" s="1"/>
      <c r="AK670" s="1"/>
    </row>
    <row r="671" spans="1:37" ht="16.5" x14ac:dyDescent="0.45">
      <c r="A671" s="390"/>
      <c r="B671" s="9"/>
      <c r="C671" s="246"/>
      <c r="D671" s="9"/>
      <c r="E671" s="9"/>
      <c r="F671" s="9"/>
      <c r="G671" s="246"/>
      <c r="H671" s="63"/>
      <c r="I671" s="11"/>
      <c r="J671" s="390"/>
      <c r="K671" s="9"/>
      <c r="L671" s="9"/>
      <c r="M671" s="7"/>
      <c r="N671" s="7"/>
      <c r="O671" s="7"/>
      <c r="P671" s="391"/>
      <c r="Q671" s="391"/>
      <c r="R671" s="7"/>
      <c r="S671" s="7"/>
      <c r="T671" s="250"/>
      <c r="U671" s="250"/>
      <c r="V671" s="250"/>
      <c r="W671" s="8"/>
      <c r="X671" s="8"/>
      <c r="Y671" s="8"/>
      <c r="Z671" s="8"/>
      <c r="AA671" s="8"/>
      <c r="AB671" s="8"/>
      <c r="AC671" s="8"/>
      <c r="AD671" s="8"/>
      <c r="AE671" s="8"/>
      <c r="AF671" s="8"/>
      <c r="AG671" s="8"/>
      <c r="AH671" s="3"/>
      <c r="AI671" s="1"/>
      <c r="AJ671" s="1"/>
      <c r="AK671" s="1"/>
    </row>
    <row r="672" spans="1:37" ht="16.5" x14ac:dyDescent="0.45">
      <c r="A672" s="390"/>
      <c r="B672" s="9"/>
      <c r="C672" s="78"/>
      <c r="D672" s="9"/>
      <c r="E672" s="9"/>
      <c r="F672" s="9"/>
      <c r="G672" s="74"/>
      <c r="H672" s="62"/>
      <c r="I672" s="11"/>
      <c r="J672" s="390"/>
      <c r="K672" s="9"/>
      <c r="L672" s="9"/>
      <c r="M672" s="7"/>
      <c r="N672" s="7"/>
      <c r="O672" s="7"/>
      <c r="P672" s="391"/>
      <c r="Q672" s="391"/>
      <c r="R672" s="7"/>
      <c r="S672" s="7"/>
      <c r="T672" s="250"/>
      <c r="U672" s="250"/>
      <c r="V672" s="250"/>
      <c r="W672" s="8"/>
      <c r="X672" s="8"/>
      <c r="Y672" s="8"/>
      <c r="Z672" s="8"/>
      <c r="AA672" s="8"/>
      <c r="AB672" s="8"/>
      <c r="AC672" s="8"/>
      <c r="AD672" s="8"/>
      <c r="AE672" s="8"/>
      <c r="AF672" s="8"/>
      <c r="AG672" s="8"/>
      <c r="AH672" s="3"/>
      <c r="AI672" s="1"/>
      <c r="AJ672" s="1"/>
      <c r="AK672" s="1"/>
    </row>
    <row r="673" spans="1:37" ht="16.5" x14ac:dyDescent="0.45">
      <c r="A673" s="390"/>
      <c r="B673" s="9"/>
      <c r="C673" s="244"/>
      <c r="D673" s="9"/>
      <c r="E673" s="9"/>
      <c r="F673" s="9"/>
      <c r="G673" s="62"/>
      <c r="H673" s="224"/>
      <c r="I673" s="11"/>
      <c r="J673" s="390"/>
      <c r="K673" s="9"/>
      <c r="L673" s="9"/>
      <c r="M673" s="7"/>
      <c r="N673" s="7"/>
      <c r="O673" s="7"/>
      <c r="P673" s="391"/>
      <c r="Q673" s="391"/>
      <c r="R673" s="7"/>
      <c r="S673" s="7"/>
      <c r="T673" s="250"/>
      <c r="U673" s="250"/>
      <c r="V673" s="250"/>
      <c r="W673" s="8"/>
      <c r="X673" s="8"/>
      <c r="Y673" s="8"/>
      <c r="Z673" s="8"/>
      <c r="AA673" s="8"/>
      <c r="AB673" s="8"/>
      <c r="AC673" s="8"/>
      <c r="AD673" s="8"/>
      <c r="AE673" s="8"/>
      <c r="AF673" s="8"/>
      <c r="AG673" s="8"/>
      <c r="AH673" s="3"/>
      <c r="AI673" s="1"/>
      <c r="AJ673" s="1"/>
      <c r="AK673" s="1"/>
    </row>
    <row r="674" spans="1:37" ht="16.5" x14ac:dyDescent="0.45">
      <c r="A674" s="390"/>
      <c r="B674" s="9"/>
      <c r="C674" s="78"/>
      <c r="D674" s="9"/>
      <c r="E674" s="9"/>
      <c r="F674" s="9"/>
      <c r="G674" s="78"/>
      <c r="H674" s="62"/>
      <c r="I674" s="11"/>
      <c r="J674" s="390"/>
      <c r="K674" s="9"/>
      <c r="L674" s="9"/>
      <c r="M674" s="7"/>
      <c r="N674" s="7"/>
      <c r="O674" s="7"/>
      <c r="P674" s="391"/>
      <c r="Q674" s="391"/>
      <c r="R674" s="7"/>
      <c r="S674" s="7"/>
      <c r="T674" s="250"/>
      <c r="U674" s="250"/>
      <c r="V674" s="250"/>
      <c r="W674" s="8"/>
      <c r="X674" s="8"/>
      <c r="Y674" s="8"/>
      <c r="Z674" s="8"/>
      <c r="AA674" s="8"/>
      <c r="AB674" s="8"/>
      <c r="AC674" s="8"/>
      <c r="AD674" s="8"/>
      <c r="AE674" s="8"/>
      <c r="AF674" s="8"/>
      <c r="AG674" s="8"/>
      <c r="AH674" s="3"/>
      <c r="AI674" s="1"/>
      <c r="AJ674" s="1"/>
      <c r="AK674" s="1"/>
    </row>
    <row r="675" spans="1:37" ht="16.5" x14ac:dyDescent="0.45">
      <c r="A675" s="390"/>
      <c r="B675" s="9"/>
      <c r="C675" s="63"/>
      <c r="D675" s="9"/>
      <c r="E675" s="9"/>
      <c r="F675" s="9"/>
      <c r="G675" s="74"/>
      <c r="H675" s="63"/>
      <c r="I675" s="11"/>
      <c r="J675" s="390"/>
      <c r="K675" s="9"/>
      <c r="L675" s="9"/>
      <c r="M675" s="7"/>
      <c r="N675" s="7"/>
      <c r="O675" s="7"/>
      <c r="P675" s="391"/>
      <c r="Q675" s="391"/>
      <c r="R675" s="7"/>
      <c r="S675" s="7"/>
      <c r="T675" s="250"/>
      <c r="U675" s="250"/>
      <c r="V675" s="250"/>
      <c r="W675" s="8"/>
      <c r="X675" s="8"/>
      <c r="Y675" s="8"/>
      <c r="Z675" s="8"/>
      <c r="AA675" s="8"/>
      <c r="AB675" s="8"/>
      <c r="AC675" s="8"/>
      <c r="AD675" s="8"/>
      <c r="AE675" s="8"/>
      <c r="AF675" s="8"/>
      <c r="AG675" s="8"/>
      <c r="AH675" s="3"/>
      <c r="AI675" s="1"/>
      <c r="AJ675" s="1"/>
      <c r="AK675" s="1"/>
    </row>
    <row r="676" spans="1:37" ht="16.5" x14ac:dyDescent="0.45">
      <c r="A676" s="390"/>
      <c r="B676" s="9"/>
      <c r="C676" s="63"/>
      <c r="D676" s="9"/>
      <c r="E676" s="9"/>
      <c r="F676" s="9"/>
      <c r="G676" s="74"/>
      <c r="H676" s="56"/>
      <c r="I676" s="11"/>
      <c r="J676" s="390"/>
      <c r="K676" s="9"/>
      <c r="L676" s="9"/>
      <c r="M676" s="7"/>
      <c r="N676" s="7"/>
      <c r="O676" s="7"/>
      <c r="P676" s="391"/>
      <c r="Q676" s="391"/>
      <c r="R676" s="7"/>
      <c r="S676" s="7"/>
      <c r="T676" s="250"/>
      <c r="U676" s="250"/>
      <c r="V676" s="250"/>
      <c r="W676" s="8"/>
      <c r="X676" s="8"/>
      <c r="Y676" s="8"/>
      <c r="Z676" s="8"/>
      <c r="AA676" s="8"/>
      <c r="AB676" s="8"/>
      <c r="AC676" s="8"/>
      <c r="AD676" s="8"/>
      <c r="AE676" s="8"/>
      <c r="AF676" s="8"/>
      <c r="AG676" s="8"/>
      <c r="AH676" s="3"/>
      <c r="AI676" s="1"/>
      <c r="AJ676" s="1"/>
      <c r="AK676" s="1"/>
    </row>
    <row r="677" spans="1:37" ht="16.5" x14ac:dyDescent="0.45">
      <c r="A677" s="390"/>
      <c r="B677" s="9"/>
      <c r="C677" s="243"/>
      <c r="D677" s="9"/>
      <c r="E677" s="9"/>
      <c r="F677" s="9"/>
      <c r="G677" s="75"/>
      <c r="H677" s="247"/>
      <c r="I677" s="11"/>
      <c r="J677" s="390"/>
      <c r="K677" s="9"/>
      <c r="L677" s="9"/>
      <c r="M677" s="7"/>
      <c r="N677" s="7"/>
      <c r="O677" s="7"/>
      <c r="P677" s="391"/>
      <c r="Q677" s="391"/>
      <c r="R677" s="7"/>
      <c r="S677" s="7"/>
      <c r="T677" s="250"/>
      <c r="U677" s="250"/>
      <c r="V677" s="250"/>
      <c r="W677" s="8"/>
      <c r="X677" s="8"/>
      <c r="Y677" s="8"/>
      <c r="Z677" s="8"/>
      <c r="AA677" s="8"/>
      <c r="AB677" s="8"/>
      <c r="AC677" s="8"/>
      <c r="AD677" s="8"/>
      <c r="AE677" s="8"/>
      <c r="AF677" s="8"/>
      <c r="AG677" s="8"/>
      <c r="AH677" s="3"/>
      <c r="AI677" s="1"/>
      <c r="AJ677" s="1"/>
      <c r="AK677" s="1"/>
    </row>
    <row r="678" spans="1:37" ht="16.5" x14ac:dyDescent="0.45">
      <c r="A678" s="390"/>
      <c r="B678" s="9"/>
      <c r="C678" s="243"/>
      <c r="D678" s="9"/>
      <c r="E678" s="9"/>
      <c r="F678" s="9"/>
      <c r="G678" s="75"/>
      <c r="H678" s="75"/>
      <c r="I678" s="11"/>
      <c r="J678" s="390"/>
      <c r="K678" s="9"/>
      <c r="L678" s="9"/>
      <c r="M678" s="7"/>
      <c r="N678" s="7"/>
      <c r="O678" s="7"/>
      <c r="P678" s="391"/>
      <c r="Q678" s="391"/>
      <c r="R678" s="7"/>
      <c r="S678" s="7"/>
      <c r="T678" s="250"/>
      <c r="U678" s="250"/>
      <c r="V678" s="250"/>
      <c r="W678" s="8"/>
      <c r="X678" s="8"/>
      <c r="Y678" s="8"/>
      <c r="Z678" s="8"/>
      <c r="AA678" s="8"/>
      <c r="AB678" s="8"/>
      <c r="AC678" s="8"/>
      <c r="AD678" s="8"/>
      <c r="AE678" s="8"/>
      <c r="AF678" s="8"/>
      <c r="AG678" s="8"/>
      <c r="AH678" s="3"/>
      <c r="AI678" s="1"/>
      <c r="AJ678" s="1"/>
      <c r="AK678" s="1"/>
    </row>
    <row r="679" spans="1:37" ht="16.5" x14ac:dyDescent="0.45">
      <c r="A679" s="390"/>
      <c r="B679" s="9"/>
      <c r="C679" s="244"/>
      <c r="D679" s="9"/>
      <c r="E679" s="9"/>
      <c r="F679" s="9"/>
      <c r="G679" s="244"/>
      <c r="H679" s="247"/>
      <c r="I679" s="11"/>
      <c r="J679" s="390"/>
      <c r="K679" s="9"/>
      <c r="L679" s="9"/>
      <c r="M679" s="7"/>
      <c r="N679" s="7"/>
      <c r="O679" s="7"/>
      <c r="P679" s="391"/>
      <c r="Q679" s="391"/>
      <c r="R679" s="7"/>
      <c r="S679" s="7"/>
      <c r="T679" s="250"/>
      <c r="U679" s="250"/>
      <c r="V679" s="250"/>
      <c r="W679" s="8"/>
      <c r="X679" s="8"/>
      <c r="Y679" s="8"/>
      <c r="Z679" s="8"/>
      <c r="AA679" s="8"/>
      <c r="AB679" s="8"/>
      <c r="AC679" s="8"/>
      <c r="AD679" s="8"/>
      <c r="AE679" s="8"/>
      <c r="AF679" s="8"/>
      <c r="AG679" s="8"/>
      <c r="AH679" s="3"/>
      <c r="AI679" s="1"/>
      <c r="AJ679" s="1"/>
      <c r="AK679" s="1"/>
    </row>
    <row r="680" spans="1:37" ht="16.5" x14ac:dyDescent="0.45">
      <c r="A680" s="390"/>
      <c r="B680" s="9"/>
      <c r="C680" s="244"/>
      <c r="D680" s="9"/>
      <c r="E680" s="9"/>
      <c r="F680" s="9"/>
      <c r="G680" s="244"/>
      <c r="H680" s="243"/>
      <c r="I680" s="11"/>
      <c r="J680" s="390"/>
      <c r="K680" s="9"/>
      <c r="L680" s="9"/>
      <c r="M680" s="7"/>
      <c r="N680" s="7"/>
      <c r="O680" s="7"/>
      <c r="P680" s="391"/>
      <c r="Q680" s="391"/>
      <c r="R680" s="7"/>
      <c r="S680" s="7"/>
      <c r="T680" s="250"/>
      <c r="U680" s="250"/>
      <c r="V680" s="250"/>
      <c r="W680" s="8"/>
      <c r="X680" s="8"/>
      <c r="Y680" s="8"/>
      <c r="Z680" s="8"/>
      <c r="AA680" s="8"/>
      <c r="AB680" s="8"/>
      <c r="AC680" s="8"/>
      <c r="AD680" s="8"/>
      <c r="AE680" s="8"/>
      <c r="AF680" s="8"/>
      <c r="AG680" s="8"/>
      <c r="AH680" s="3"/>
      <c r="AI680" s="1"/>
      <c r="AJ680" s="1"/>
      <c r="AK680" s="1"/>
    </row>
    <row r="681" spans="1:37" ht="16.5" x14ac:dyDescent="0.45">
      <c r="A681" s="390"/>
      <c r="B681" s="9"/>
      <c r="C681" s="244"/>
      <c r="D681" s="9"/>
      <c r="E681" s="9"/>
      <c r="F681" s="9"/>
      <c r="G681" s="62"/>
      <c r="H681" s="244"/>
      <c r="I681" s="11"/>
      <c r="J681" s="390"/>
      <c r="K681" s="9"/>
      <c r="L681" s="9"/>
      <c r="M681" s="7"/>
      <c r="N681" s="7"/>
      <c r="O681" s="7"/>
      <c r="P681" s="391"/>
      <c r="Q681" s="391"/>
      <c r="R681" s="7"/>
      <c r="S681" s="7"/>
      <c r="T681" s="250"/>
      <c r="U681" s="250"/>
      <c r="V681" s="250"/>
      <c r="W681" s="8"/>
      <c r="X681" s="8"/>
      <c r="Y681" s="8"/>
      <c r="Z681" s="8"/>
      <c r="AA681" s="8"/>
      <c r="AB681" s="8"/>
      <c r="AC681" s="8"/>
      <c r="AD681" s="8"/>
      <c r="AE681" s="8"/>
      <c r="AF681" s="8"/>
      <c r="AG681" s="8"/>
      <c r="AH681" s="3"/>
      <c r="AI681" s="1"/>
      <c r="AJ681" s="1"/>
      <c r="AK681" s="1"/>
    </row>
    <row r="682" spans="1:37" ht="16.5" x14ac:dyDescent="0.45">
      <c r="A682" s="390"/>
      <c r="B682" s="9"/>
      <c r="C682" s="244"/>
      <c r="D682" s="9"/>
      <c r="E682" s="9"/>
      <c r="F682" s="9"/>
      <c r="G682" s="62"/>
      <c r="H682" s="244"/>
      <c r="I682" s="11"/>
      <c r="J682" s="390"/>
      <c r="K682" s="9"/>
      <c r="L682" s="9"/>
      <c r="M682" s="7"/>
      <c r="N682" s="7"/>
      <c r="O682" s="7"/>
      <c r="P682" s="391"/>
      <c r="Q682" s="391"/>
      <c r="R682" s="7"/>
      <c r="S682" s="7"/>
      <c r="T682" s="250"/>
      <c r="U682" s="250"/>
      <c r="V682" s="250"/>
      <c r="W682" s="8"/>
      <c r="X682" s="8"/>
      <c r="Y682" s="8"/>
      <c r="Z682" s="8"/>
      <c r="AA682" s="8"/>
      <c r="AB682" s="8"/>
      <c r="AC682" s="8"/>
      <c r="AD682" s="8"/>
      <c r="AE682" s="8"/>
      <c r="AF682" s="8"/>
      <c r="AG682" s="8"/>
      <c r="AH682" s="3"/>
      <c r="AI682" s="1"/>
      <c r="AJ682" s="1"/>
      <c r="AK682" s="1"/>
    </row>
    <row r="683" spans="1:37" ht="16.5" x14ac:dyDescent="0.45">
      <c r="A683" s="390"/>
      <c r="B683" s="9"/>
      <c r="C683" s="56"/>
      <c r="D683" s="9"/>
      <c r="E683" s="9"/>
      <c r="F683" s="9"/>
      <c r="G683" s="62"/>
      <c r="H683" s="56"/>
      <c r="I683" s="11"/>
      <c r="J683" s="390"/>
      <c r="K683" s="9"/>
      <c r="L683" s="9"/>
      <c r="M683" s="7"/>
      <c r="N683" s="7"/>
      <c r="O683" s="7"/>
      <c r="P683" s="391"/>
      <c r="Q683" s="391"/>
      <c r="R683" s="7"/>
      <c r="S683" s="7"/>
      <c r="T683" s="250"/>
      <c r="U683" s="250"/>
      <c r="V683" s="250"/>
      <c r="W683" s="8"/>
      <c r="X683" s="8"/>
      <c r="Y683" s="8"/>
      <c r="Z683" s="8"/>
      <c r="AA683" s="8"/>
      <c r="AB683" s="8"/>
      <c r="AC683" s="8"/>
      <c r="AD683" s="8"/>
      <c r="AE683" s="8"/>
      <c r="AF683" s="8"/>
      <c r="AG683" s="8"/>
      <c r="AH683" s="3"/>
      <c r="AI683" s="1"/>
      <c r="AJ683" s="1"/>
      <c r="AK683" s="1"/>
    </row>
    <row r="684" spans="1:37" ht="16.5" x14ac:dyDescent="0.45">
      <c r="A684" s="390"/>
      <c r="B684" s="9"/>
      <c r="C684" s="244"/>
      <c r="D684" s="9"/>
      <c r="E684" s="9"/>
      <c r="F684" s="9"/>
      <c r="G684" s="244"/>
      <c r="H684" s="244"/>
      <c r="I684" s="11"/>
      <c r="J684" s="390"/>
      <c r="K684" s="9"/>
      <c r="L684" s="9"/>
      <c r="M684" s="7"/>
      <c r="N684" s="7"/>
      <c r="O684" s="7"/>
      <c r="P684" s="391"/>
      <c r="Q684" s="391"/>
      <c r="R684" s="7"/>
      <c r="S684" s="7"/>
      <c r="T684" s="250"/>
      <c r="U684" s="250"/>
      <c r="V684" s="250"/>
      <c r="W684" s="8"/>
      <c r="X684" s="8"/>
      <c r="Y684" s="8"/>
      <c r="Z684" s="8"/>
      <c r="AA684" s="8"/>
      <c r="AB684" s="8"/>
      <c r="AC684" s="8"/>
      <c r="AD684" s="8"/>
      <c r="AE684" s="8"/>
      <c r="AF684" s="8"/>
      <c r="AG684" s="8"/>
      <c r="AH684" s="3"/>
      <c r="AI684" s="1"/>
      <c r="AJ684" s="1"/>
      <c r="AK684" s="1"/>
    </row>
    <row r="685" spans="1:37" ht="16.5" x14ac:dyDescent="0.45">
      <c r="A685" s="390"/>
      <c r="B685" s="9"/>
      <c r="C685" s="244"/>
      <c r="D685" s="9"/>
      <c r="E685" s="9"/>
      <c r="F685" s="9"/>
      <c r="G685" s="62"/>
      <c r="H685" s="74"/>
      <c r="I685" s="11"/>
      <c r="J685" s="390"/>
      <c r="K685" s="9"/>
      <c r="L685" s="9"/>
      <c r="M685" s="7"/>
      <c r="N685" s="7"/>
      <c r="O685" s="7"/>
      <c r="P685" s="391"/>
      <c r="Q685" s="391"/>
      <c r="R685" s="7"/>
      <c r="S685" s="7"/>
      <c r="T685" s="250"/>
      <c r="U685" s="250"/>
      <c r="V685" s="250"/>
      <c r="W685" s="8"/>
      <c r="X685" s="8"/>
      <c r="Y685" s="8"/>
      <c r="Z685" s="8"/>
      <c r="AA685" s="8"/>
      <c r="AB685" s="8"/>
      <c r="AC685" s="8"/>
      <c r="AD685" s="8"/>
      <c r="AE685" s="8"/>
      <c r="AF685" s="8"/>
      <c r="AG685" s="8"/>
      <c r="AH685" s="3"/>
      <c r="AI685" s="1"/>
      <c r="AJ685" s="1"/>
      <c r="AK685" s="1"/>
    </row>
    <row r="686" spans="1:37" ht="16.5" x14ac:dyDescent="0.45">
      <c r="A686" s="390"/>
      <c r="B686" s="9"/>
      <c r="C686" s="76"/>
      <c r="D686" s="9"/>
      <c r="E686" s="9"/>
      <c r="F686" s="9"/>
      <c r="G686" s="57"/>
      <c r="H686" s="62"/>
      <c r="I686" s="11"/>
      <c r="J686" s="390"/>
      <c r="K686" s="9"/>
      <c r="L686" s="9"/>
      <c r="M686" s="7"/>
      <c r="N686" s="7"/>
      <c r="O686" s="7"/>
      <c r="P686" s="391"/>
      <c r="Q686" s="391"/>
      <c r="R686" s="7"/>
      <c r="S686" s="7"/>
      <c r="T686" s="250"/>
      <c r="U686" s="250"/>
      <c r="V686" s="250"/>
      <c r="W686" s="8"/>
      <c r="X686" s="8"/>
      <c r="Y686" s="8"/>
      <c r="Z686" s="8"/>
      <c r="AA686" s="8"/>
      <c r="AB686" s="8"/>
      <c r="AC686" s="8"/>
      <c r="AD686" s="8"/>
      <c r="AE686" s="8"/>
      <c r="AF686" s="8"/>
      <c r="AG686" s="8"/>
      <c r="AH686" s="3"/>
      <c r="AI686" s="1"/>
      <c r="AJ686" s="1"/>
      <c r="AK686" s="1"/>
    </row>
    <row r="687" spans="1:37" ht="16.5" x14ac:dyDescent="0.45">
      <c r="A687" s="390"/>
      <c r="B687" s="9"/>
      <c r="C687" s="62"/>
      <c r="D687" s="9"/>
      <c r="E687" s="9"/>
      <c r="F687" s="9"/>
      <c r="G687" s="62"/>
      <c r="H687" s="243"/>
      <c r="I687" s="11"/>
      <c r="J687" s="390"/>
      <c r="K687" s="9"/>
      <c r="L687" s="9"/>
      <c r="M687" s="7"/>
      <c r="N687" s="7"/>
      <c r="O687" s="7"/>
      <c r="P687" s="391"/>
      <c r="Q687" s="391"/>
      <c r="R687" s="7"/>
      <c r="S687" s="7"/>
      <c r="T687" s="250"/>
      <c r="U687" s="250"/>
      <c r="V687" s="250"/>
      <c r="W687" s="8"/>
      <c r="X687" s="8"/>
      <c r="Y687" s="8"/>
      <c r="Z687" s="8"/>
      <c r="AA687" s="8"/>
      <c r="AB687" s="8"/>
      <c r="AC687" s="8"/>
      <c r="AD687" s="8"/>
      <c r="AE687" s="8"/>
      <c r="AF687" s="8"/>
      <c r="AG687" s="8"/>
      <c r="AH687" s="3"/>
      <c r="AI687" s="1"/>
      <c r="AJ687" s="1"/>
      <c r="AK687" s="1"/>
    </row>
    <row r="688" spans="1:37" ht="16.5" x14ac:dyDescent="0.45">
      <c r="A688" s="390"/>
      <c r="B688" s="9"/>
      <c r="C688" s="77"/>
      <c r="D688" s="9"/>
      <c r="E688" s="9"/>
      <c r="F688" s="9"/>
      <c r="G688" s="247"/>
      <c r="H688" s="77"/>
      <c r="I688" s="11"/>
      <c r="J688" s="390"/>
      <c r="K688" s="9"/>
      <c r="L688" s="9"/>
      <c r="M688" s="7"/>
      <c r="N688" s="7"/>
      <c r="O688" s="7"/>
      <c r="P688" s="391"/>
      <c r="Q688" s="391"/>
      <c r="R688" s="7"/>
      <c r="S688" s="7"/>
      <c r="T688" s="250"/>
      <c r="U688" s="250"/>
      <c r="V688" s="250"/>
      <c r="W688" s="8"/>
      <c r="X688" s="8"/>
      <c r="Y688" s="8"/>
      <c r="Z688" s="8"/>
      <c r="AA688" s="8"/>
      <c r="AB688" s="8"/>
      <c r="AC688" s="8"/>
      <c r="AD688" s="8"/>
      <c r="AE688" s="8"/>
      <c r="AF688" s="8"/>
      <c r="AG688" s="8"/>
      <c r="AH688" s="3"/>
      <c r="AI688" s="1"/>
      <c r="AJ688" s="1"/>
      <c r="AK688" s="1"/>
    </row>
    <row r="689" spans="1:37" ht="16.5" x14ac:dyDescent="0.45">
      <c r="A689" s="390"/>
      <c r="B689" s="9"/>
      <c r="C689" s="78"/>
      <c r="D689" s="9"/>
      <c r="E689" s="9"/>
      <c r="F689" s="9"/>
      <c r="G689" s="56"/>
      <c r="H689" s="62"/>
      <c r="I689" s="11"/>
      <c r="J689" s="390"/>
      <c r="K689" s="9"/>
      <c r="L689" s="9"/>
      <c r="M689" s="7"/>
      <c r="N689" s="7"/>
      <c r="O689" s="7"/>
      <c r="P689" s="391"/>
      <c r="Q689" s="391"/>
      <c r="R689" s="7"/>
      <c r="S689" s="7"/>
      <c r="T689" s="250"/>
      <c r="U689" s="250"/>
      <c r="V689" s="250"/>
      <c r="W689" s="8"/>
      <c r="X689" s="8"/>
      <c r="Y689" s="8"/>
      <c r="Z689" s="8"/>
      <c r="AA689" s="8"/>
      <c r="AB689" s="8"/>
      <c r="AC689" s="8"/>
      <c r="AD689" s="8"/>
      <c r="AE689" s="8"/>
      <c r="AF689" s="8"/>
      <c r="AG689" s="8"/>
      <c r="AH689" s="3"/>
      <c r="AI689" s="1"/>
      <c r="AJ689" s="1"/>
      <c r="AK689" s="1"/>
    </row>
    <row r="690" spans="1:37" ht="16.5" x14ac:dyDescent="0.45">
      <c r="A690" s="390"/>
      <c r="B690" s="9"/>
      <c r="C690" s="78"/>
      <c r="D690" s="9"/>
      <c r="E690" s="9"/>
      <c r="F690" s="9"/>
      <c r="G690" s="56"/>
      <c r="H690" s="54"/>
      <c r="I690" s="11"/>
      <c r="J690" s="390"/>
      <c r="K690" s="9"/>
      <c r="L690" s="9"/>
      <c r="M690" s="7"/>
      <c r="N690" s="7"/>
      <c r="O690" s="7"/>
      <c r="P690" s="391"/>
      <c r="Q690" s="391"/>
      <c r="R690" s="7"/>
      <c r="S690" s="7"/>
      <c r="T690" s="250"/>
      <c r="U690" s="250"/>
      <c r="V690" s="250"/>
      <c r="W690" s="8"/>
      <c r="X690" s="8"/>
      <c r="Y690" s="8"/>
      <c r="Z690" s="8"/>
      <c r="AA690" s="8"/>
      <c r="AB690" s="8"/>
      <c r="AC690" s="8"/>
      <c r="AD690" s="8"/>
      <c r="AE690" s="8"/>
      <c r="AF690" s="8"/>
      <c r="AG690" s="8"/>
      <c r="AH690" s="3"/>
      <c r="AI690" s="1"/>
      <c r="AJ690" s="1"/>
      <c r="AK690" s="1"/>
    </row>
    <row r="691" spans="1:37" ht="16.5" x14ac:dyDescent="0.45">
      <c r="A691" s="390"/>
      <c r="B691" s="9"/>
      <c r="C691" s="244"/>
      <c r="D691" s="9"/>
      <c r="E691" s="9"/>
      <c r="F691" s="9"/>
      <c r="G691" s="247"/>
      <c r="H691" s="244"/>
      <c r="I691" s="11"/>
      <c r="J691" s="390"/>
      <c r="K691" s="9"/>
      <c r="L691" s="9"/>
      <c r="M691" s="7"/>
      <c r="N691" s="7"/>
      <c r="O691" s="7"/>
      <c r="P691" s="391"/>
      <c r="Q691" s="391"/>
      <c r="R691" s="7"/>
      <c r="S691" s="7"/>
      <c r="T691" s="250"/>
      <c r="U691" s="250"/>
      <c r="V691" s="250"/>
      <c r="W691" s="8"/>
      <c r="X691" s="8"/>
      <c r="Y691" s="8"/>
      <c r="Z691" s="8"/>
      <c r="AA691" s="8"/>
      <c r="AB691" s="8"/>
      <c r="AC691" s="8"/>
      <c r="AD691" s="8"/>
      <c r="AE691" s="8"/>
      <c r="AF691" s="8"/>
      <c r="AG691" s="8"/>
      <c r="AH691" s="3"/>
      <c r="AI691" s="1"/>
      <c r="AJ691" s="1"/>
      <c r="AK691" s="1"/>
    </row>
    <row r="692" spans="1:37" ht="16.5" x14ac:dyDescent="0.45">
      <c r="A692" s="390"/>
      <c r="B692" s="9"/>
      <c r="C692" s="61"/>
      <c r="D692" s="9"/>
      <c r="E692" s="9"/>
      <c r="F692" s="9"/>
      <c r="G692" s="61"/>
      <c r="H692" s="77"/>
      <c r="I692" s="11"/>
      <c r="J692" s="390"/>
      <c r="K692" s="9"/>
      <c r="L692" s="9"/>
      <c r="M692" s="7"/>
      <c r="N692" s="7"/>
      <c r="O692" s="7"/>
      <c r="P692" s="391"/>
      <c r="Q692" s="391"/>
      <c r="R692" s="7"/>
      <c r="S692" s="7"/>
      <c r="T692" s="250"/>
      <c r="U692" s="250"/>
      <c r="V692" s="250"/>
      <c r="W692" s="8"/>
      <c r="X692" s="8"/>
      <c r="Y692" s="8"/>
      <c r="Z692" s="8"/>
      <c r="AA692" s="8"/>
      <c r="AB692" s="8"/>
      <c r="AC692" s="8"/>
      <c r="AD692" s="8"/>
      <c r="AE692" s="8"/>
      <c r="AF692" s="8"/>
      <c r="AG692" s="8"/>
      <c r="AH692" s="3"/>
      <c r="AI692" s="1"/>
      <c r="AJ692" s="1"/>
      <c r="AK692" s="1"/>
    </row>
  </sheetData>
  <dataConsolidate/>
  <phoneticPr fontId="3"/>
  <conditionalFormatting sqref="D3:F531">
    <cfRule type="dataBar" priority="3">
      <dataBar>
        <cfvo type="min"/>
        <cfvo type="max"/>
        <color theme="7" tint="-9.9978637043366805E-2"/>
      </dataBar>
      <extLst>
        <ext xmlns:x14="http://schemas.microsoft.com/office/spreadsheetml/2009/9/main" uri="{B025F937-C7B1-47D3-B67F-A62EFF666E3E}">
          <x14:id>{36D21C9D-9AFF-46CA-9998-FD830F1446C9}</x14:id>
        </ext>
      </extLst>
    </cfRule>
  </conditionalFormatting>
  <conditionalFormatting sqref="P3:P531">
    <cfRule type="dataBar" priority="12">
      <dataBar>
        <cfvo type="min"/>
        <cfvo type="max"/>
        <color theme="2" tint="-0.249977111117893"/>
      </dataBar>
      <extLst>
        <ext xmlns:x14="http://schemas.microsoft.com/office/spreadsheetml/2009/9/main" uri="{B025F937-C7B1-47D3-B67F-A62EFF666E3E}">
          <x14:id>{380FA41F-09BD-4CD2-B33D-A6B0DB0579CB}</x14:id>
        </ext>
      </extLst>
    </cfRule>
  </conditionalFormatting>
  <conditionalFormatting sqref="Q3:Q531">
    <cfRule type="dataBar" priority="13">
      <dataBar>
        <cfvo type="min"/>
        <cfvo type="max"/>
        <color rgb="FFBFBFCF"/>
      </dataBar>
      <extLst>
        <ext xmlns:x14="http://schemas.microsoft.com/office/spreadsheetml/2009/9/main" uri="{B025F937-C7B1-47D3-B67F-A62EFF666E3E}">
          <x14:id>{CEA30E0E-8C1D-4300-91DC-EBCE16500D1B}</x14:id>
        </ext>
      </extLst>
    </cfRule>
  </conditionalFormatting>
  <conditionalFormatting sqref="S3:S531">
    <cfRule type="dataBar" priority="25">
      <dataBar>
        <cfvo type="min"/>
        <cfvo type="max"/>
        <color theme="2" tint="-0.249977111117893"/>
      </dataBar>
      <extLst>
        <ext xmlns:x14="http://schemas.microsoft.com/office/spreadsheetml/2009/9/main" uri="{B025F937-C7B1-47D3-B67F-A62EFF666E3E}">
          <x14:id>{B5E5C9B4-F1FA-4AE7-927F-3B5E0C3E3CD2}</x14:id>
        </ext>
      </extLst>
    </cfRule>
  </conditionalFormatting>
  <conditionalFormatting sqref="K3:K531">
    <cfRule type="dataBar" priority="23154">
      <dataBar>
        <cfvo type="min"/>
        <cfvo type="max"/>
        <color theme="2" tint="-0.249977111117893"/>
      </dataBar>
      <extLst>
        <ext xmlns:x14="http://schemas.microsoft.com/office/spreadsheetml/2009/9/main" uri="{B025F937-C7B1-47D3-B67F-A62EFF666E3E}">
          <x14:id>{F0045AD2-3DB2-4288-80C5-BF948AD3FB80}</x14:id>
        </ext>
      </extLst>
    </cfRule>
  </conditionalFormatting>
  <conditionalFormatting sqref="M3:M531">
    <cfRule type="dataBar" priority="23155">
      <dataBar>
        <cfvo type="min"/>
        <cfvo type="max"/>
        <color theme="4" tint="-9.9978637043366805E-2"/>
      </dataBar>
      <extLst>
        <ext xmlns:x14="http://schemas.microsoft.com/office/spreadsheetml/2009/9/main" uri="{B025F937-C7B1-47D3-B67F-A62EFF666E3E}">
          <x14:id>{4F08F8DB-B8AA-47CA-BF94-F952F9915DD2}</x14:id>
        </ext>
      </extLst>
    </cfRule>
  </conditionalFormatting>
  <conditionalFormatting sqref="N3:N531">
    <cfRule type="dataBar" priority="23156">
      <dataBar>
        <cfvo type="min"/>
        <cfvo type="max"/>
        <color theme="3" tint="0.79998168889431442"/>
      </dataBar>
      <extLst>
        <ext xmlns:x14="http://schemas.microsoft.com/office/spreadsheetml/2009/9/main" uri="{B025F937-C7B1-47D3-B67F-A62EFF666E3E}">
          <x14:id>{673119B1-9152-4B41-8EBF-67F15889F0CA}</x14:id>
        </ext>
      </extLst>
    </cfRule>
  </conditionalFormatting>
  <conditionalFormatting sqref="U3:U531">
    <cfRule type="dataBar" priority="23157">
      <dataBar>
        <cfvo type="min"/>
        <cfvo type="max"/>
        <color theme="9" tint="-0.249977111117893"/>
      </dataBar>
      <extLst>
        <ext xmlns:x14="http://schemas.microsoft.com/office/spreadsheetml/2009/9/main" uri="{B025F937-C7B1-47D3-B67F-A62EFF666E3E}">
          <x14:id>{8513D3AD-5759-4BE8-ABB4-28AAEA81682D}</x14:id>
        </ext>
      </extLst>
    </cfRule>
  </conditionalFormatting>
  <conditionalFormatting sqref="O3:O531">
    <cfRule type="dataBar" priority="23158">
      <dataBar>
        <cfvo type="min"/>
        <cfvo type="max"/>
        <color theme="5" tint="-0.249977111117893"/>
      </dataBar>
      <extLst>
        <ext xmlns:x14="http://schemas.microsoft.com/office/spreadsheetml/2009/9/main" uri="{B025F937-C7B1-47D3-B67F-A62EFF666E3E}">
          <x14:id>{748FBF7B-BF00-4F1A-B9DA-7B25FB7C0C85}</x14:id>
        </ext>
      </extLst>
    </cfRule>
  </conditionalFormatting>
  <conditionalFormatting sqref="R3:R531">
    <cfRule type="dataBar" priority="23159">
      <dataBar>
        <cfvo type="min"/>
        <cfvo type="max"/>
        <color theme="3" tint="0.79998168889431442"/>
      </dataBar>
      <extLst>
        <ext xmlns:x14="http://schemas.microsoft.com/office/spreadsheetml/2009/9/main" uri="{B025F937-C7B1-47D3-B67F-A62EFF666E3E}">
          <x14:id>{677D1A51-1BFE-4533-A69F-5F8A8837CEB7}</x14:id>
        </ext>
      </extLst>
    </cfRule>
  </conditionalFormatting>
  <conditionalFormatting sqref="Y3:Y531 AC3:AC531">
    <cfRule type="dataBar" priority="23160">
      <dataBar>
        <cfvo type="min"/>
        <cfvo type="max"/>
        <color theme="7" tint="-0.249977111117893"/>
      </dataBar>
      <extLst>
        <ext xmlns:x14="http://schemas.microsoft.com/office/spreadsheetml/2009/9/main" uri="{B025F937-C7B1-47D3-B67F-A62EFF666E3E}">
          <x14:id>{83B5711D-256F-4903-9ACE-4F293869E8E4}</x14:id>
        </ext>
      </extLst>
    </cfRule>
  </conditionalFormatting>
  <conditionalFormatting sqref="L3:L531">
    <cfRule type="dataBar" priority="23162">
      <dataBar>
        <cfvo type="min"/>
        <cfvo type="max"/>
        <color theme="5" tint="-0.249977111117893"/>
      </dataBar>
      <extLst>
        <ext xmlns:x14="http://schemas.microsoft.com/office/spreadsheetml/2009/9/main" uri="{B025F937-C7B1-47D3-B67F-A62EFF666E3E}">
          <x14:id>{AD311B1D-E456-4C8E-9D98-30AAE74AF579}</x14:id>
        </ext>
      </extLst>
    </cfRule>
  </conditionalFormatting>
  <conditionalFormatting sqref="W3:X531 AA3:AB531">
    <cfRule type="dataBar" priority="23163">
      <dataBar>
        <cfvo type="min"/>
        <cfvo type="max"/>
        <color rgb="FFFFC000"/>
      </dataBar>
      <extLst>
        <ext xmlns:x14="http://schemas.microsoft.com/office/spreadsheetml/2009/9/main" uri="{B025F937-C7B1-47D3-B67F-A62EFF666E3E}">
          <x14:id>{A9B77451-F79C-416B-A4C3-1C944F994901}</x14:id>
        </ext>
      </extLst>
    </cfRule>
  </conditionalFormatting>
  <conditionalFormatting sqref="T3:T531">
    <cfRule type="dataBar" priority="23165">
      <dataBar>
        <cfvo type="min"/>
        <cfvo type="max"/>
        <color theme="9" tint="-0.249977111117893"/>
      </dataBar>
      <extLst>
        <ext xmlns:x14="http://schemas.microsoft.com/office/spreadsheetml/2009/9/main" uri="{B025F937-C7B1-47D3-B67F-A62EFF666E3E}">
          <x14:id>{2B40A704-14CB-44E3-8FDA-5F8D33F47D24}</x14:id>
        </ext>
      </extLst>
    </cfRule>
  </conditionalFormatting>
  <dataValidations count="5">
    <dataValidation imeMode="off" allowBlank="1" showInputMessage="1" showErrorMessage="1" sqref="D1:F692 K1:L692 N693:O1048576 H693:J1048576"/>
    <dataValidation type="list" imeMode="on" allowBlank="1" showInputMessage="1" showErrorMessage="1" sqref="G1:H1">
      <formula1>タイプと空白</formula1>
    </dataValidation>
    <dataValidation type="list" allowBlank="1" showInputMessage="1" showErrorMessage="1" sqref="C1">
      <formula1>タイプと空白</formula1>
    </dataValidation>
    <dataValidation imeMode="on" allowBlank="1" showInputMessage="1" showErrorMessage="1" sqref="G24:G27 G429:H430 H424:H426 I14:I17 G15:G17 I481:I483 G480 I448:I450 I612:I615 I476 I485:I488 I1:I2 G2:H2 I452:I462 G122:H127 G507 I509:I513 I515:I517 I38:I40 I519:I523 G29 G530 G31:G33 H242:H258 H90:H109 I21:I22 I42:I43 G42:G43 G39:G40 G111:G119 H389:H395 I568:I569 H111:H119 H54:H76 I11 I45:I76 G45:G76 I583:I586 H584 G585 I588 H78:I89 H132:H154 G78:G109 I590:I603 I606:I608 I610 I122:I132 I547:I557 G130:G155 H35 I24:I29 I492:I494 I559:I565 I571:I581 I627:I629 I631 I633 I635 I641:I642 I644 G212:I240 I651:I652 I639 G393:G395 I647:I649 I389:I400 G398:G400 I654:I655 H397:H400 G389:G391 I657:I658 I419:I446 I660:I662 I496:I506 I32:I35 I402:I417 G21:G22 H402:H421 G402:G427 I675 I677:I681 I337:I387 I684 I464:I474 I526:I545 I242:I335 G242:G387 G11 I689 I134:I162 G164:I210 L693:M1048576 G156:H162 A1:B1048576 I19 G19 H260:H387 I90:I119"/>
    <dataValidation type="list" allowBlank="1" showInputMessage="1" showErrorMessage="1" sqref="AJ2">
      <formula1>"スーパーリーグ,ハイパーリーグ,マスターリーグ"</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4993" r:id="rId4" name="chkSameType">
          <controlPr defaultSize="0" autoLine="0" r:id="rId5">
            <anchor moveWithCells="1">
              <from>
                <xdr:col>1</xdr:col>
                <xdr:colOff>0</xdr:colOff>
                <xdr:row>0</xdr:row>
                <xdr:rowOff>0</xdr:rowOff>
              </from>
              <to>
                <xdr:col>1</xdr:col>
                <xdr:colOff>609600</xdr:colOff>
                <xdr:row>1</xdr:row>
                <xdr:rowOff>38100</xdr:rowOff>
              </to>
            </anchor>
          </controlPr>
        </control>
      </mc:Choice>
      <mc:Fallback>
        <control shapeId="84993" r:id="rId4" name="chkSameType"/>
      </mc:Fallback>
    </mc:AlternateContent>
    <mc:AlternateContent xmlns:mc="http://schemas.openxmlformats.org/markup-compatibility/2006">
      <mc:Choice Requires="x14">
        <control shapeId="84995" r:id="rId6" name="cmbJump">
          <controlPr defaultSize="0" autoLine="0" r:id="rId7">
            <anchor moveWithCells="1">
              <from>
                <xdr:col>1</xdr:col>
                <xdr:colOff>609600</xdr:colOff>
                <xdr:row>0</xdr:row>
                <xdr:rowOff>0</xdr:rowOff>
              </from>
              <to>
                <xdr:col>1</xdr:col>
                <xdr:colOff>1581150</xdr:colOff>
                <xdr:row>1</xdr:row>
                <xdr:rowOff>38100</xdr:rowOff>
              </to>
            </anchor>
          </controlPr>
        </control>
      </mc:Choice>
      <mc:Fallback>
        <control shapeId="84995" r:id="rId6" name="cmbJump"/>
      </mc:Fallback>
    </mc:AlternateContent>
    <mc:AlternateContent xmlns:mc="http://schemas.openxmlformats.org/markup-compatibility/2006">
      <mc:Choice Requires="x14">
        <control shapeId="85003" r:id="rId8" name="btnCopy">
          <controlPr defaultSize="0" autoLine="0" r:id="rId9">
            <anchor moveWithCells="1">
              <from>
                <xdr:col>34</xdr:col>
                <xdr:colOff>19050</xdr:colOff>
                <xdr:row>1</xdr:row>
                <xdr:rowOff>9525</xdr:rowOff>
              </from>
              <to>
                <xdr:col>35</xdr:col>
                <xdr:colOff>0</xdr:colOff>
                <xdr:row>1</xdr:row>
                <xdr:rowOff>209550</xdr:rowOff>
              </to>
            </anchor>
          </controlPr>
        </control>
      </mc:Choice>
      <mc:Fallback>
        <control shapeId="85003" r:id="rId8" name="btnCopy"/>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36D21C9D-9AFF-46CA-9998-FD830F1446C9}">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D3:F531</xm:sqref>
        </x14:conditionalFormatting>
        <x14:conditionalFormatting xmlns:xm="http://schemas.microsoft.com/office/excel/2006/main">
          <x14:cfRule type="dataBar" id="{380FA41F-09BD-4CD2-B33D-A6B0DB0579CB}">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P3:P531</xm:sqref>
        </x14:conditionalFormatting>
        <x14:conditionalFormatting xmlns:xm="http://schemas.microsoft.com/office/excel/2006/main">
          <x14:cfRule type="dataBar" id="{CEA30E0E-8C1D-4300-91DC-EBCE16500D1B}">
            <x14:dataBar minLength="0" maxLength="100" border="1" negativeBarBorderColorSameAsPositive="0">
              <x14:cfvo type="autoMin"/>
              <x14:cfvo type="autoMax"/>
              <x14:borderColor rgb="FFBFBFCF"/>
              <x14:negativeFillColor rgb="FFFF0000"/>
              <x14:negativeBorderColor rgb="FFFF0000"/>
              <x14:axisColor rgb="FF000000"/>
            </x14:dataBar>
          </x14:cfRule>
          <xm:sqref>Q3:Q531</xm:sqref>
        </x14:conditionalFormatting>
        <x14:conditionalFormatting xmlns:xm="http://schemas.microsoft.com/office/excel/2006/main">
          <x14:cfRule type="dataBar" id="{B5E5C9B4-F1FA-4AE7-927F-3B5E0C3E3CD2}">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S3:S531</xm:sqref>
        </x14:conditionalFormatting>
        <x14:conditionalFormatting xmlns:xm="http://schemas.microsoft.com/office/excel/2006/main">
          <x14:cfRule type="dataBar" id="{F0045AD2-3DB2-4288-80C5-BF948AD3FB80}">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K3:K531</xm:sqref>
        </x14:conditionalFormatting>
        <x14:conditionalFormatting xmlns:xm="http://schemas.microsoft.com/office/excel/2006/main">
          <x14:cfRule type="dataBar" id="{4F08F8DB-B8AA-47CA-BF94-F952F9915DD2}">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M3:M531</xm:sqref>
        </x14:conditionalFormatting>
        <x14:conditionalFormatting xmlns:xm="http://schemas.microsoft.com/office/excel/2006/main">
          <x14:cfRule type="dataBar" id="{673119B1-9152-4B41-8EBF-67F15889F0CA}">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N3:N531</xm:sqref>
        </x14:conditionalFormatting>
        <x14:conditionalFormatting xmlns:xm="http://schemas.microsoft.com/office/excel/2006/main">
          <x14:cfRule type="dataBar" id="{8513D3AD-5759-4BE8-ABB4-28AAEA81682D}">
            <x14:dataBar minLength="0" maxLength="100" border="1" negativeBarBorderColorSameAsPositive="0">
              <x14:cfvo type="autoMin"/>
              <x14:cfvo type="autoMax"/>
              <x14:borderColor theme="9" tint="-0.249977111117893"/>
              <x14:negativeFillColor rgb="FFFF0000"/>
              <x14:negativeBorderColor rgb="FFFF0000"/>
              <x14:axisColor rgb="FF000000"/>
            </x14:dataBar>
          </x14:cfRule>
          <xm:sqref>U3:U531</xm:sqref>
        </x14:conditionalFormatting>
        <x14:conditionalFormatting xmlns:xm="http://schemas.microsoft.com/office/excel/2006/main">
          <x14:cfRule type="dataBar" id="{748FBF7B-BF00-4F1A-B9DA-7B25FB7C0C85}">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O3:O531</xm:sqref>
        </x14:conditionalFormatting>
        <x14:conditionalFormatting xmlns:xm="http://schemas.microsoft.com/office/excel/2006/main">
          <x14:cfRule type="dataBar" id="{677D1A51-1BFE-4533-A69F-5F8A8837CEB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R3:R531</xm:sqref>
        </x14:conditionalFormatting>
        <x14:conditionalFormatting xmlns:xm="http://schemas.microsoft.com/office/excel/2006/main">
          <x14:cfRule type="dataBar" id="{83B5711D-256F-4903-9ACE-4F293869E8E4}">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Y3:Y531 AC3:AC531</xm:sqref>
        </x14:conditionalFormatting>
        <x14:conditionalFormatting xmlns:xm="http://schemas.microsoft.com/office/excel/2006/main">
          <x14:cfRule type="dataBar" id="{AD311B1D-E456-4C8E-9D98-30AAE74AF57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L3:L531</xm:sqref>
        </x14:conditionalFormatting>
        <x14:conditionalFormatting xmlns:xm="http://schemas.microsoft.com/office/excel/2006/main">
          <x14:cfRule type="dataBar" id="{A9B77451-F79C-416B-A4C3-1C944F994901}">
            <x14:dataBar minLength="0" maxLength="100" border="1" negativeBarBorderColorSameAsPositive="0">
              <x14:cfvo type="autoMin"/>
              <x14:cfvo type="autoMax"/>
              <x14:borderColor rgb="FFFFC000"/>
              <x14:negativeFillColor rgb="FFFF0000"/>
              <x14:negativeBorderColor rgb="FFFF0000"/>
              <x14:axisColor rgb="FF000000"/>
            </x14:dataBar>
          </x14:cfRule>
          <xm:sqref>W3:X531 AA3:AB531</xm:sqref>
        </x14:conditionalFormatting>
        <x14:conditionalFormatting xmlns:xm="http://schemas.microsoft.com/office/excel/2006/main">
          <x14:cfRule type="dataBar" id="{2B40A704-14CB-44E3-8FDA-5F8D33F47D24}">
            <x14:dataBar minLength="0" maxLength="100" border="1" negativeBarBorderColorSameAsPositive="0">
              <x14:cfvo type="autoMin"/>
              <x14:cfvo type="autoMax"/>
              <x14:borderColor theme="9" tint="-0.249977111117893"/>
              <x14:negativeFillColor rgb="FFFF0000"/>
              <x14:negativeBorderColor rgb="FFFF0000"/>
              <x14:axisColor rgb="FF000000"/>
            </x14:dataBar>
          </x14:cfRule>
          <xm:sqref>T3:T531</xm:sqref>
        </x14:conditionalFormatting>
        <x14:conditionalFormatting xmlns:xm="http://schemas.microsoft.com/office/excel/2006/main">
          <x14:cfRule type="dataBar" priority="23167" id="{B3B5D651-869A-4577-9678-8EA0994B9642}">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J3:J531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P65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30" width="8.88671875" style="1" customWidth="1"/>
    <col min="31" max="16384" width="8.88671875" style="1"/>
  </cols>
  <sheetData>
    <row r="1" spans="1:42" x14ac:dyDescent="0.45">
      <c r="A1" s="309" t="s">
        <v>330</v>
      </c>
      <c r="B1" s="310"/>
      <c r="C1" s="311"/>
      <c r="D1" s="311" t="s">
        <v>1538</v>
      </c>
      <c r="E1" s="307"/>
      <c r="J1" s="218" t="s">
        <v>3194</v>
      </c>
      <c r="K1" s="20" t="s">
        <v>5853</v>
      </c>
      <c r="L1" s="218" t="s">
        <v>2949</v>
      </c>
      <c r="M1" s="543">
        <v>44024.437326388892</v>
      </c>
      <c r="N1" s="218" t="s">
        <v>1700</v>
      </c>
      <c r="O1" s="506" t="s">
        <v>3744</v>
      </c>
      <c r="P1" s="506" t="s">
        <v>2124</v>
      </c>
      <c r="Q1" s="506" t="s">
        <v>2125</v>
      </c>
      <c r="R1" s="506" t="s">
        <v>2126</v>
      </c>
      <c r="T1" s="647" t="s">
        <v>5812</v>
      </c>
      <c r="U1" s="646" t="s">
        <v>1759</v>
      </c>
      <c r="V1" s="646" t="s">
        <v>5819</v>
      </c>
      <c r="W1" s="646" t="s">
        <v>5820</v>
      </c>
      <c r="X1" s="650" t="s">
        <v>5821</v>
      </c>
      <c r="Y1" s="646" t="s">
        <v>5822</v>
      </c>
      <c r="Z1" s="646" t="s">
        <v>5813</v>
      </c>
    </row>
    <row r="2" spans="1:42" x14ac:dyDescent="0.45">
      <c r="A2" s="308"/>
      <c r="B2" s="308"/>
      <c r="C2" s="308"/>
      <c r="D2" s="308"/>
      <c r="E2" s="307"/>
      <c r="O2" s="507" t="s">
        <v>5850</v>
      </c>
      <c r="P2" s="507" t="s">
        <v>5851</v>
      </c>
      <c r="Q2" s="507" t="s">
        <v>5852</v>
      </c>
      <c r="R2" s="507">
        <v>20</v>
      </c>
      <c r="T2" s="18"/>
      <c r="U2" s="645" t="s">
        <v>3016</v>
      </c>
      <c r="V2" s="645">
        <v>300</v>
      </c>
      <c r="W2" s="645">
        <v>-1</v>
      </c>
      <c r="X2" s="645"/>
      <c r="Y2" s="648">
        <v>10</v>
      </c>
      <c r="Z2" s="648">
        <v>40</v>
      </c>
      <c r="AA2" s="18"/>
      <c r="AB2" s="16"/>
      <c r="AF2" s="1" t="s">
        <v>5812</v>
      </c>
    </row>
    <row r="3" spans="1:42" x14ac:dyDescent="0.45">
      <c r="A3" s="17"/>
      <c r="B3" s="17"/>
      <c r="C3" s="17"/>
      <c r="D3" s="17"/>
      <c r="E3" s="17"/>
      <c r="F3" s="17"/>
      <c r="G3" s="17"/>
      <c r="N3" s="79"/>
      <c r="V3" s="396"/>
      <c r="X3" s="79"/>
      <c r="AB3" s="19" t="s">
        <v>323</v>
      </c>
      <c r="AC3" s="19" t="s">
        <v>2129</v>
      </c>
      <c r="AD3" s="19" t="s">
        <v>2128</v>
      </c>
      <c r="AF3" s="398" t="s">
        <v>5810</v>
      </c>
      <c r="AG3" s="1" t="s">
        <v>5811</v>
      </c>
      <c r="AN3" s="397"/>
      <c r="AP3" s="398"/>
    </row>
    <row r="4" spans="1:42" x14ac:dyDescent="0.45">
      <c r="AB4" s="1" t="s">
        <v>1456</v>
      </c>
      <c r="AC4" s="1">
        <v>10.233283656193581</v>
      </c>
      <c r="AD4" s="1">
        <v>13.536992831149179</v>
      </c>
    </row>
    <row r="5" spans="1:42" x14ac:dyDescent="0.45">
      <c r="AB5" s="1" t="s">
        <v>1455</v>
      </c>
      <c r="AC5" s="1">
        <v>14.874848171589033</v>
      </c>
      <c r="AD5" s="1">
        <v>16.778443985250753</v>
      </c>
    </row>
    <row r="6" spans="1:42" x14ac:dyDescent="0.45">
      <c r="AB6" s="1" t="s">
        <v>1454</v>
      </c>
      <c r="AC6" s="1">
        <v>22.491696400758887</v>
      </c>
      <c r="AD6" s="1">
        <v>22.269807941621217</v>
      </c>
    </row>
    <row r="7" spans="1:42" x14ac:dyDescent="0.45">
      <c r="AB7" s="1" t="s">
        <v>1453</v>
      </c>
      <c r="AC7" s="1">
        <v>8.2572278869570415</v>
      </c>
      <c r="AD7" s="1">
        <v>11.337963851027983</v>
      </c>
    </row>
    <row r="8" spans="1:42" x14ac:dyDescent="0.45">
      <c r="AB8" s="1" t="s">
        <v>1452</v>
      </c>
      <c r="AC8" s="1">
        <v>13.134071653441151</v>
      </c>
      <c r="AD8" s="1">
        <v>16.127546901561544</v>
      </c>
    </row>
    <row r="9" spans="1:42" x14ac:dyDescent="0.45">
      <c r="AB9" s="1" t="s">
        <v>227</v>
      </c>
      <c r="AC9" s="1">
        <v>20.438406586231746</v>
      </c>
      <c r="AD9" s="1">
        <v>23.765763019289714</v>
      </c>
    </row>
    <row r="10" spans="1:42" x14ac:dyDescent="0.45">
      <c r="AB10" s="1" t="s">
        <v>1449</v>
      </c>
      <c r="AC10" s="1">
        <v>10.869578720915584</v>
      </c>
      <c r="AD10" s="1">
        <v>9.3398681449497083</v>
      </c>
    </row>
    <row r="11" spans="1:42" x14ac:dyDescent="0.45">
      <c r="AB11" s="1" t="s">
        <v>1448</v>
      </c>
      <c r="AC11" s="1">
        <v>15.633901850284705</v>
      </c>
      <c r="AD11" s="1">
        <v>13.141095935737411</v>
      </c>
    </row>
    <row r="12" spans="1:42" x14ac:dyDescent="0.45">
      <c r="AB12" s="1" t="s">
        <v>234</v>
      </c>
      <c r="AC12" s="1">
        <v>23.881524096548954</v>
      </c>
      <c r="AD12" s="1">
        <v>19.489343994493421</v>
      </c>
    </row>
    <row r="13" spans="1:42" x14ac:dyDescent="0.45">
      <c r="AB13" s="1" t="s">
        <v>1447</v>
      </c>
      <c r="AC13" s="1">
        <v>5.9235749832842606</v>
      </c>
      <c r="AD13" s="1">
        <v>5.1141088649990021</v>
      </c>
    </row>
    <row r="14" spans="1:42" x14ac:dyDescent="0.45">
      <c r="AB14" s="1" t="s">
        <v>1446</v>
      </c>
      <c r="AC14" s="1">
        <v>8.380243959870775</v>
      </c>
      <c r="AD14" s="1">
        <v>4.5716596393868993</v>
      </c>
    </row>
    <row r="15" spans="1:42" x14ac:dyDescent="0.45">
      <c r="AB15" s="1" t="s">
        <v>1445</v>
      </c>
      <c r="AC15" s="1">
        <v>14.370558606812248</v>
      </c>
      <c r="AD15" s="1">
        <v>15.79199348425994</v>
      </c>
    </row>
    <row r="16" spans="1:42" x14ac:dyDescent="0.45">
      <c r="AB16" s="1" t="s">
        <v>1443</v>
      </c>
      <c r="AC16" s="1">
        <v>5.1791183456596261</v>
      </c>
      <c r="AD16" s="1">
        <v>7.9410050286866776</v>
      </c>
    </row>
    <row r="17" spans="28:30" x14ac:dyDescent="0.45">
      <c r="AB17" s="1" t="s">
        <v>1442</v>
      </c>
      <c r="AC17" s="1">
        <v>7.5036397130524168</v>
      </c>
      <c r="AD17" s="1">
        <v>6.6211030151845156</v>
      </c>
    </row>
    <row r="18" spans="28:30" x14ac:dyDescent="0.45">
      <c r="AB18" s="1" t="s">
        <v>166</v>
      </c>
      <c r="AC18" s="1">
        <v>14.39366924540928</v>
      </c>
      <c r="AD18" s="1">
        <v>17.858726393225783</v>
      </c>
    </row>
    <row r="19" spans="28:30" x14ac:dyDescent="0.45">
      <c r="AB19" s="1" t="s">
        <v>1441</v>
      </c>
      <c r="AC19" s="1">
        <v>6.8925653783627068</v>
      </c>
      <c r="AD19" s="1">
        <v>8.6428896273021873</v>
      </c>
    </row>
    <row r="20" spans="28:30" x14ac:dyDescent="0.45">
      <c r="AB20" s="1" t="s">
        <v>1440</v>
      </c>
      <c r="AC20" s="1">
        <v>11.953724714219529</v>
      </c>
      <c r="AD20" s="1">
        <v>10.754293743733564</v>
      </c>
    </row>
    <row r="21" spans="28:30" x14ac:dyDescent="0.45">
      <c r="AB21" s="1" t="s">
        <v>1438</v>
      </c>
      <c r="AC21" s="1">
        <v>19.440966633663741</v>
      </c>
      <c r="AD21" s="1">
        <v>15.431118458259659</v>
      </c>
    </row>
    <row r="22" spans="28:30" x14ac:dyDescent="0.45">
      <c r="AB22" s="1" t="s">
        <v>1434</v>
      </c>
      <c r="AC22" s="1">
        <v>5.7911243963706065</v>
      </c>
      <c r="AD22" s="1">
        <v>11.535989634600845</v>
      </c>
    </row>
    <row r="23" spans="28:30" x14ac:dyDescent="0.45">
      <c r="AB23" s="1" t="s">
        <v>1436</v>
      </c>
      <c r="AC23" s="1">
        <v>5.7911243963706065</v>
      </c>
      <c r="AD23" s="1">
        <v>11.25290597682846</v>
      </c>
    </row>
    <row r="24" spans="28:30" x14ac:dyDescent="0.45">
      <c r="AB24" s="1" t="s">
        <v>1433</v>
      </c>
      <c r="AC24" s="1">
        <v>13.779622127715134</v>
      </c>
      <c r="AD24" s="1">
        <v>17.198988680354688</v>
      </c>
    </row>
    <row r="25" spans="28:30" x14ac:dyDescent="0.45">
      <c r="AB25" s="1" t="s">
        <v>1432</v>
      </c>
      <c r="AC25" s="1">
        <v>18.14490219141949</v>
      </c>
      <c r="AD25" s="1">
        <v>14.795940853345435</v>
      </c>
    </row>
    <row r="26" spans="28:30" x14ac:dyDescent="0.45">
      <c r="AB26" s="1" t="s">
        <v>1430</v>
      </c>
      <c r="AC26" s="1">
        <v>5.9313208593940807</v>
      </c>
      <c r="AD26" s="1">
        <v>13.044172152361432</v>
      </c>
    </row>
    <row r="27" spans="28:30" x14ac:dyDescent="0.45">
      <c r="AB27" s="1" t="s">
        <v>1428</v>
      </c>
      <c r="AC27" s="1">
        <v>14.660284773136755</v>
      </c>
      <c r="AD27" s="1">
        <v>18.20535707660159</v>
      </c>
    </row>
    <row r="28" spans="28:30" x14ac:dyDescent="0.45">
      <c r="AB28" s="1" t="s">
        <v>1426</v>
      </c>
      <c r="AC28" s="1">
        <v>8.0502866494620733</v>
      </c>
      <c r="AD28" s="1">
        <v>12.055997571454299</v>
      </c>
    </row>
    <row r="29" spans="28:30" x14ac:dyDescent="0.45">
      <c r="AB29" s="1" t="s">
        <v>193</v>
      </c>
      <c r="AC29" s="1">
        <v>15.705948706537274</v>
      </c>
      <c r="AD29" s="1">
        <v>16.826879992337584</v>
      </c>
    </row>
    <row r="30" spans="28:30" x14ac:dyDescent="0.45">
      <c r="AB30" s="1" t="s">
        <v>5344</v>
      </c>
      <c r="AC30" s="1">
        <v>7.9842059106410277</v>
      </c>
      <c r="AD30" s="1">
        <v>12.640597428927746</v>
      </c>
    </row>
    <row r="31" spans="28:30" x14ac:dyDescent="0.45">
      <c r="AB31" s="1" t="s">
        <v>1422</v>
      </c>
      <c r="AC31" s="1">
        <v>7.9842059106410277</v>
      </c>
      <c r="AD31" s="1">
        <v>12.640597428927746</v>
      </c>
    </row>
    <row r="32" spans="28:30" x14ac:dyDescent="0.45">
      <c r="AB32" s="1" t="s">
        <v>3195</v>
      </c>
      <c r="AC32" s="1">
        <v>7.9842059106410277</v>
      </c>
      <c r="AD32" s="1">
        <v>13.433301601055865</v>
      </c>
    </row>
    <row r="33" spans="28:30" x14ac:dyDescent="0.45">
      <c r="AB33" s="1" t="s">
        <v>7</v>
      </c>
      <c r="AC33" s="1">
        <v>15.540657630216206</v>
      </c>
      <c r="AD33" s="1">
        <v>19.974519293357016</v>
      </c>
    </row>
    <row r="34" spans="28:30" x14ac:dyDescent="0.45">
      <c r="AB34" s="1" t="s">
        <v>1419</v>
      </c>
      <c r="AC34" s="1">
        <v>15.788421387339037</v>
      </c>
      <c r="AD34" s="1">
        <v>20.698857255275957</v>
      </c>
    </row>
    <row r="35" spans="28:30" x14ac:dyDescent="0.45">
      <c r="AB35" s="1" t="s">
        <v>1413</v>
      </c>
      <c r="AC35" s="1">
        <v>11.568600386779632</v>
      </c>
      <c r="AD35" s="1">
        <v>11.649053718992811</v>
      </c>
    </row>
    <row r="36" spans="28:30" x14ac:dyDescent="0.45">
      <c r="AB36" s="1" t="s">
        <v>1415</v>
      </c>
      <c r="AC36" s="1">
        <v>12.261038714114704</v>
      </c>
      <c r="AD36" s="1">
        <v>13.379632507313865</v>
      </c>
    </row>
    <row r="37" spans="28:30" x14ac:dyDescent="0.45">
      <c r="AB37" s="1" t="s">
        <v>212</v>
      </c>
      <c r="AC37" s="1">
        <v>20.10523628890288</v>
      </c>
      <c r="AD37" s="1">
        <v>17.209439804814036</v>
      </c>
    </row>
    <row r="38" spans="28:30" x14ac:dyDescent="0.45">
      <c r="AB38" s="1" t="s">
        <v>195</v>
      </c>
      <c r="AC38" s="1">
        <v>21.920337332571531</v>
      </c>
      <c r="AD38" s="1">
        <v>17.912235505828761</v>
      </c>
    </row>
    <row r="39" spans="28:30" x14ac:dyDescent="0.45">
      <c r="AB39" s="1" t="s">
        <v>1409</v>
      </c>
      <c r="AC39" s="1">
        <v>9.6455067478073993</v>
      </c>
      <c r="AD39" s="1">
        <v>9.6513375901812957</v>
      </c>
    </row>
    <row r="40" spans="28:30" x14ac:dyDescent="0.45">
      <c r="AB40" s="1" t="s">
        <v>1407</v>
      </c>
      <c r="AC40" s="1">
        <v>14.171535473805051</v>
      </c>
      <c r="AD40" s="1">
        <v>12.234127167322702</v>
      </c>
    </row>
    <row r="41" spans="28:30" x14ac:dyDescent="0.45">
      <c r="AB41" s="1" t="s">
        <v>268</v>
      </c>
      <c r="AC41" s="1">
        <v>22.637475649307316</v>
      </c>
      <c r="AD41" s="1">
        <v>18.214666243085983</v>
      </c>
    </row>
    <row r="42" spans="28:30" x14ac:dyDescent="0.45">
      <c r="AB42" s="1" t="s">
        <v>1403</v>
      </c>
      <c r="AC42" s="1">
        <v>7.6485119670662671</v>
      </c>
      <c r="AD42" s="1">
        <v>11.234337653590543</v>
      </c>
    </row>
    <row r="43" spans="28:30" x14ac:dyDescent="0.45">
      <c r="AB43" s="1" t="s">
        <v>1400</v>
      </c>
      <c r="AC43" s="1">
        <v>12.22560436801888</v>
      </c>
      <c r="AD43" s="1">
        <v>14.634560172277245</v>
      </c>
    </row>
    <row r="44" spans="28:30" x14ac:dyDescent="0.45">
      <c r="AB44" s="1" t="s">
        <v>1398</v>
      </c>
      <c r="AC44" s="1">
        <v>19.286489570926847</v>
      </c>
      <c r="AD44" s="1">
        <v>20.330238577540744</v>
      </c>
    </row>
    <row r="45" spans="28:30" x14ac:dyDescent="0.45">
      <c r="AB45" s="1" t="s">
        <v>1396</v>
      </c>
      <c r="AC45" s="1">
        <v>13.023445682623267</v>
      </c>
      <c r="AD45" s="1">
        <v>10.678923877806772</v>
      </c>
    </row>
    <row r="46" spans="28:30" x14ac:dyDescent="0.45">
      <c r="AB46" s="1" t="s">
        <v>1394</v>
      </c>
      <c r="AC46" s="1">
        <v>22.334504724683089</v>
      </c>
      <c r="AD46" s="1">
        <v>17.519989113797134</v>
      </c>
    </row>
    <row r="47" spans="28:30" x14ac:dyDescent="0.45">
      <c r="AB47" s="1" t="s">
        <v>1388</v>
      </c>
      <c r="AC47" s="1">
        <v>9.1928392133344623</v>
      </c>
      <c r="AD47" s="1">
        <v>9.7400720464557793</v>
      </c>
    </row>
    <row r="48" spans="28:30" x14ac:dyDescent="0.45">
      <c r="AB48" s="1" t="s">
        <v>1391</v>
      </c>
      <c r="AC48" s="1">
        <v>9.1928392133344623</v>
      </c>
      <c r="AD48" s="1">
        <v>9.7554897767554554</v>
      </c>
    </row>
    <row r="49" spans="28:30" x14ac:dyDescent="0.45">
      <c r="AB49" s="1" t="s">
        <v>275</v>
      </c>
      <c r="AC49" s="1">
        <v>21.052921392192843</v>
      </c>
      <c r="AD49" s="1">
        <v>18.183157554077454</v>
      </c>
    </row>
    <row r="50" spans="28:30" x14ac:dyDescent="0.45">
      <c r="AB50" s="1" t="s">
        <v>60</v>
      </c>
      <c r="AC50" s="1">
        <v>21.317517913076752</v>
      </c>
      <c r="AD50" s="1">
        <v>16.768187870520716</v>
      </c>
    </row>
    <row r="51" spans="28:30" x14ac:dyDescent="0.45">
      <c r="AB51" s="1" t="s">
        <v>1382</v>
      </c>
      <c r="AC51" s="1">
        <v>8.9000407874648051</v>
      </c>
      <c r="AD51" s="1">
        <v>9.6396454656480195</v>
      </c>
    </row>
    <row r="52" spans="28:30" x14ac:dyDescent="0.45">
      <c r="AB52" s="1" t="s">
        <v>1380</v>
      </c>
      <c r="AC52" s="1">
        <v>18.696059200004125</v>
      </c>
      <c r="AD52" s="1">
        <v>16.865575782802967</v>
      </c>
    </row>
    <row r="53" spans="28:30" x14ac:dyDescent="0.45">
      <c r="AB53" s="1" t="s">
        <v>1377</v>
      </c>
      <c r="AC53" s="1">
        <v>6.8925653783627068</v>
      </c>
      <c r="AD53" s="1">
        <v>9.3238874663962505</v>
      </c>
    </row>
    <row r="54" spans="28:30" x14ac:dyDescent="0.45">
      <c r="AB54" s="1" t="s">
        <v>155</v>
      </c>
      <c r="AC54" s="1">
        <v>17.764978863429167</v>
      </c>
      <c r="AD54" s="1">
        <v>15.205079584192935</v>
      </c>
    </row>
    <row r="55" spans="28:30" x14ac:dyDescent="0.45">
      <c r="AB55" s="1" t="s">
        <v>1374</v>
      </c>
      <c r="AC55" s="1">
        <v>10.307092172507534</v>
      </c>
      <c r="AD55" s="1">
        <v>13.91455584839013</v>
      </c>
    </row>
    <row r="56" spans="28:30" x14ac:dyDescent="0.45">
      <c r="AB56" s="1" t="s">
        <v>1373</v>
      </c>
      <c r="AC56" s="1">
        <v>14.286094953605279</v>
      </c>
      <c r="AD56" s="1">
        <v>15.86161690041814</v>
      </c>
    </row>
    <row r="57" spans="28:30" x14ac:dyDescent="0.45">
      <c r="AB57" s="1" t="s">
        <v>1372</v>
      </c>
      <c r="AC57" s="1">
        <v>19.365150035654995</v>
      </c>
      <c r="AD57" s="1">
        <v>20.889168108886363</v>
      </c>
    </row>
    <row r="58" spans="28:30" x14ac:dyDescent="0.45">
      <c r="AB58" s="1" t="s">
        <v>1371</v>
      </c>
      <c r="AC58" s="1">
        <v>8.1821606825411379</v>
      </c>
      <c r="AD58" s="1">
        <v>12.287908475573156</v>
      </c>
    </row>
    <row r="59" spans="28:30" x14ac:dyDescent="0.45">
      <c r="AB59" s="1" t="s">
        <v>1369</v>
      </c>
      <c r="AC59" s="1">
        <v>15.125401959230508</v>
      </c>
      <c r="AD59" s="1">
        <v>18.390089443946035</v>
      </c>
    </row>
    <row r="60" spans="28:30" x14ac:dyDescent="0.45">
      <c r="AB60" s="1" t="s">
        <v>1367</v>
      </c>
      <c r="AC60" s="1">
        <v>11.163897865654675</v>
      </c>
      <c r="AD60" s="1">
        <v>10.81373294042668</v>
      </c>
    </row>
    <row r="61" spans="28:30" x14ac:dyDescent="0.45">
      <c r="AB61" s="1" t="s">
        <v>255</v>
      </c>
      <c r="AC61" s="1">
        <v>16.317930456892444</v>
      </c>
      <c r="AD61" s="1">
        <v>16.947395238466147</v>
      </c>
    </row>
    <row r="62" spans="28:30" x14ac:dyDescent="0.45">
      <c r="AB62" s="1" t="s">
        <v>1364</v>
      </c>
      <c r="AC62" s="1">
        <v>4.3818116974713073</v>
      </c>
      <c r="AD62" s="1">
        <v>10.586070575027302</v>
      </c>
    </row>
    <row r="63" spans="28:30" x14ac:dyDescent="0.45">
      <c r="AB63" s="1" t="s">
        <v>1365</v>
      </c>
      <c r="AC63" s="1">
        <v>4.5131927397586793</v>
      </c>
      <c r="AD63" s="1">
        <v>10.661343629959838</v>
      </c>
    </row>
    <row r="64" spans="28:30" x14ac:dyDescent="0.45">
      <c r="AB64" s="1" t="s">
        <v>1360</v>
      </c>
      <c r="AC64" s="1">
        <v>10.554652241842705</v>
      </c>
      <c r="AD64" s="1">
        <v>16.705450524506507</v>
      </c>
    </row>
    <row r="65" spans="28:30" x14ac:dyDescent="0.45">
      <c r="AB65" s="1" t="s">
        <v>1362</v>
      </c>
      <c r="AC65" s="1">
        <v>10.927749562942292</v>
      </c>
      <c r="AD65" s="1">
        <v>20.021240522606192</v>
      </c>
    </row>
    <row r="66" spans="28:30" x14ac:dyDescent="0.45">
      <c r="AB66" s="1" t="s">
        <v>1355</v>
      </c>
      <c r="AC66" s="1">
        <v>7.2573756239368521</v>
      </c>
      <c r="AD66" s="1">
        <v>10.779453057307238</v>
      </c>
    </row>
    <row r="67" spans="28:30" x14ac:dyDescent="0.45">
      <c r="AB67" s="1" t="s">
        <v>1357</v>
      </c>
      <c r="AC67" s="1">
        <v>7.2573756239368521</v>
      </c>
      <c r="AD67" s="1">
        <v>11.137206665642305</v>
      </c>
    </row>
    <row r="68" spans="28:30" x14ac:dyDescent="0.45">
      <c r="AB68" s="1" t="s">
        <v>3929</v>
      </c>
      <c r="AC68" s="1">
        <v>9.3562665691147</v>
      </c>
      <c r="AD68" s="1">
        <v>11.16655159184346</v>
      </c>
    </row>
    <row r="69" spans="28:30" x14ac:dyDescent="0.45">
      <c r="AB69" s="1" t="s">
        <v>85</v>
      </c>
      <c r="AC69" s="1">
        <v>14.925770847050289</v>
      </c>
      <c r="AD69" s="1">
        <v>15.582961474237063</v>
      </c>
    </row>
    <row r="70" spans="28:30" x14ac:dyDescent="0.45">
      <c r="AB70" s="1" t="s">
        <v>1354</v>
      </c>
      <c r="AC70" s="1">
        <v>14.925770847050289</v>
      </c>
      <c r="AD70" s="1">
        <v>15.650388789308437</v>
      </c>
    </row>
    <row r="71" spans="28:30" x14ac:dyDescent="0.45">
      <c r="AB71" s="1" t="s">
        <v>1351</v>
      </c>
      <c r="AC71" s="1">
        <v>9.5976110040010685</v>
      </c>
      <c r="AD71" s="1">
        <v>11.967354466186773</v>
      </c>
    </row>
    <row r="72" spans="28:30" x14ac:dyDescent="0.45">
      <c r="AB72" s="1" t="s">
        <v>198</v>
      </c>
      <c r="AC72" s="1">
        <v>19.880163546146488</v>
      </c>
      <c r="AD72" s="1">
        <v>18.471164424216585</v>
      </c>
    </row>
    <row r="73" spans="28:30" x14ac:dyDescent="0.45">
      <c r="AB73" s="1" t="s">
        <v>1350</v>
      </c>
      <c r="AC73" s="1">
        <v>7.5472957925818438</v>
      </c>
      <c r="AD73" s="1">
        <v>13.73858306908677</v>
      </c>
    </row>
    <row r="74" spans="28:30" x14ac:dyDescent="0.45">
      <c r="AB74" s="1" t="s">
        <v>202</v>
      </c>
      <c r="AC74" s="1">
        <v>15.102137627850018</v>
      </c>
      <c r="AD74" s="1">
        <v>20.248998643504073</v>
      </c>
    </row>
    <row r="75" spans="28:30" x14ac:dyDescent="0.45">
      <c r="AB75" s="1" t="s">
        <v>1346</v>
      </c>
      <c r="AC75" s="1">
        <v>9.9873137299385171</v>
      </c>
      <c r="AD75" s="1">
        <v>12.825037242620853</v>
      </c>
    </row>
    <row r="76" spans="28:30" x14ac:dyDescent="0.45">
      <c r="AB76" s="1" t="s">
        <v>21</v>
      </c>
      <c r="AC76" s="1">
        <v>21.900072269325641</v>
      </c>
      <c r="AD76" s="1">
        <v>22.24305798093285</v>
      </c>
    </row>
    <row r="77" spans="28:30" x14ac:dyDescent="0.45">
      <c r="AB77" s="1" t="s">
        <v>1344</v>
      </c>
      <c r="AC77" s="1">
        <v>7.5472957925818438</v>
      </c>
      <c r="AD77" s="1">
        <v>9.8786369268656529</v>
      </c>
    </row>
    <row r="78" spans="28:30" x14ac:dyDescent="0.45">
      <c r="AB78" s="1" t="s">
        <v>1343</v>
      </c>
      <c r="AC78" s="1">
        <v>13.767133338296032</v>
      </c>
      <c r="AD78" s="1">
        <v>12.110679023374571</v>
      </c>
    </row>
    <row r="79" spans="28:30" x14ac:dyDescent="0.45">
      <c r="AB79" s="1" t="s">
        <v>1342</v>
      </c>
      <c r="AC79" s="1">
        <v>23.78200846427384</v>
      </c>
      <c r="AD79" s="1">
        <v>18.420147014106711</v>
      </c>
    </row>
    <row r="80" spans="28:30" x14ac:dyDescent="0.45">
      <c r="AB80" s="1" t="s">
        <v>1341</v>
      </c>
      <c r="AC80" s="1">
        <v>6.0520768148061954</v>
      </c>
      <c r="AD80" s="1">
        <v>17.497433153593288</v>
      </c>
    </row>
    <row r="81" spans="28:30" x14ac:dyDescent="0.45">
      <c r="AB81" s="1" t="s">
        <v>1340</v>
      </c>
      <c r="AC81" s="1">
        <v>10.013294816709209</v>
      </c>
      <c r="AD81" s="1">
        <v>21.602043066692492</v>
      </c>
    </row>
    <row r="82" spans="28:30" x14ac:dyDescent="0.45">
      <c r="AB82" s="1" t="s">
        <v>295</v>
      </c>
      <c r="AC82" s="1">
        <v>15.969961393040158</v>
      </c>
      <c r="AD82" s="1">
        <v>26.655441150129466</v>
      </c>
    </row>
    <row r="83" spans="28:30" x14ac:dyDescent="0.45">
      <c r="AB83" s="1" t="s">
        <v>2821</v>
      </c>
      <c r="AC83" s="1">
        <v>10.466532844429539</v>
      </c>
      <c r="AD83" s="1">
        <v>12.885059058289505</v>
      </c>
    </row>
    <row r="84" spans="28:30" x14ac:dyDescent="0.45">
      <c r="AB84" s="1" t="s">
        <v>1339</v>
      </c>
      <c r="AC84" s="1">
        <v>16.138417423575319</v>
      </c>
      <c r="AD84" s="1">
        <v>18.560496939883731</v>
      </c>
    </row>
    <row r="85" spans="28:30" x14ac:dyDescent="0.45">
      <c r="AB85" s="1" t="s">
        <v>267</v>
      </c>
      <c r="AC85" s="1">
        <v>21.155496413683906</v>
      </c>
      <c r="AD85" s="1">
        <v>24.272294950687826</v>
      </c>
    </row>
    <row r="86" spans="28:30" x14ac:dyDescent="0.45">
      <c r="AB86" s="1" t="s">
        <v>1336</v>
      </c>
      <c r="AC86" s="1">
        <v>6.7991595271627929</v>
      </c>
      <c r="AD86" s="1">
        <v>15.480506934682431</v>
      </c>
    </row>
    <row r="87" spans="28:30" x14ac:dyDescent="0.45">
      <c r="AB87" s="1" t="s">
        <v>1334</v>
      </c>
      <c r="AC87" s="1">
        <v>10.915644330633816</v>
      </c>
      <c r="AD87" s="1">
        <v>18.017408472435488</v>
      </c>
    </row>
    <row r="88" spans="28:30" x14ac:dyDescent="0.45">
      <c r="AB88" s="1" t="s">
        <v>157</v>
      </c>
      <c r="AC88" s="1">
        <v>17.168992054134197</v>
      </c>
      <c r="AD88" s="1">
        <v>21.349401644120185</v>
      </c>
    </row>
    <row r="89" spans="28:30" x14ac:dyDescent="0.45">
      <c r="AB89" s="1" t="s">
        <v>1332</v>
      </c>
      <c r="AC89" s="1">
        <v>12.16223748341903</v>
      </c>
      <c r="AD89" s="1">
        <v>8.9241349587564809</v>
      </c>
    </row>
    <row r="90" spans="28:30" x14ac:dyDescent="0.45">
      <c r="AB90" s="1" t="s">
        <v>172</v>
      </c>
      <c r="AC90" s="1">
        <v>24.36511807732575</v>
      </c>
      <c r="AD90" s="1">
        <v>16.752576930720945</v>
      </c>
    </row>
    <row r="91" spans="28:30" x14ac:dyDescent="0.45">
      <c r="AB91" s="1" t="s">
        <v>1325</v>
      </c>
      <c r="AC91" s="1">
        <v>11.032736505502635</v>
      </c>
      <c r="AD91" s="1">
        <v>13.545723728147271</v>
      </c>
    </row>
    <row r="92" spans="28:30" x14ac:dyDescent="0.45">
      <c r="AB92" s="1" t="s">
        <v>1327</v>
      </c>
      <c r="AC92" s="1">
        <v>11.032736505502635</v>
      </c>
      <c r="AD92" s="1">
        <v>13.849147939657772</v>
      </c>
    </row>
    <row r="93" spans="28:30" x14ac:dyDescent="0.45">
      <c r="AB93" s="1" t="s">
        <v>1321</v>
      </c>
      <c r="AC93" s="1">
        <v>15.739344228910804</v>
      </c>
      <c r="AD93" s="1">
        <v>16.300271744213564</v>
      </c>
    </row>
    <row r="94" spans="28:30" x14ac:dyDescent="0.45">
      <c r="AB94" s="1" t="s">
        <v>1323</v>
      </c>
      <c r="AC94" s="1">
        <v>15.739344228910804</v>
      </c>
      <c r="AD94" s="1">
        <v>16.665397831283951</v>
      </c>
    </row>
    <row r="95" spans="28:30" x14ac:dyDescent="0.45">
      <c r="AB95" s="1" t="s">
        <v>81</v>
      </c>
      <c r="AC95" s="1">
        <v>23.341009017429784</v>
      </c>
      <c r="AD95" s="1">
        <v>20.989881891117069</v>
      </c>
    </row>
    <row r="96" spans="28:30" x14ac:dyDescent="0.45">
      <c r="AB96" s="1" t="s">
        <v>221</v>
      </c>
      <c r="AC96" s="1">
        <v>23.341009017429784</v>
      </c>
      <c r="AD96" s="1">
        <v>21.758316149914226</v>
      </c>
    </row>
    <row r="97" spans="28:30" x14ac:dyDescent="0.45">
      <c r="AB97" s="1" t="s">
        <v>1316</v>
      </c>
      <c r="AC97" s="1">
        <v>12.107928892263086</v>
      </c>
      <c r="AD97" s="1">
        <v>13.443009487086686</v>
      </c>
    </row>
    <row r="98" spans="28:30" x14ac:dyDescent="0.45">
      <c r="AB98" s="1" t="s">
        <v>270</v>
      </c>
      <c r="AC98" s="1">
        <v>17.180388249756223</v>
      </c>
      <c r="AD98" s="1">
        <v>20.115150771622112</v>
      </c>
    </row>
    <row r="99" spans="28:30" x14ac:dyDescent="0.45">
      <c r="AB99" s="1" t="s">
        <v>1312</v>
      </c>
      <c r="AC99" s="1">
        <v>14.346944577626145</v>
      </c>
      <c r="AD99" s="1">
        <v>11.963801159145692</v>
      </c>
    </row>
    <row r="100" spans="28:30" x14ac:dyDescent="0.45">
      <c r="AB100" s="1" t="s">
        <v>190</v>
      </c>
      <c r="AC100" s="1">
        <v>24.302522083003687</v>
      </c>
      <c r="AD100" s="1">
        <v>18.069673664468436</v>
      </c>
    </row>
    <row r="101" spans="28:30" x14ac:dyDescent="0.45">
      <c r="AB101" s="1" t="s">
        <v>1309</v>
      </c>
      <c r="AC101" s="1">
        <v>8.2492338506948624</v>
      </c>
      <c r="AD101" s="1">
        <v>16.352727392191351</v>
      </c>
    </row>
    <row r="102" spans="28:30" x14ac:dyDescent="0.45">
      <c r="AB102" s="1" t="s">
        <v>181</v>
      </c>
      <c r="AC102" s="1">
        <v>15.234496794454746</v>
      </c>
      <c r="AD102" s="1">
        <v>21.334993471883404</v>
      </c>
    </row>
    <row r="103" spans="28:30" x14ac:dyDescent="0.45">
      <c r="AB103" s="1" t="s">
        <v>1307</v>
      </c>
      <c r="AC103" s="1">
        <v>11.459554024085376</v>
      </c>
      <c r="AD103" s="1">
        <v>11.875308563541836</v>
      </c>
    </row>
    <row r="104" spans="28:30" x14ac:dyDescent="0.45">
      <c r="AB104" s="1" t="s">
        <v>3931</v>
      </c>
      <c r="AC104" s="1">
        <v>11.37955899757759</v>
      </c>
      <c r="AD104" s="1">
        <v>15.421397532911888</v>
      </c>
    </row>
    <row r="105" spans="28:30" x14ac:dyDescent="0.45">
      <c r="AB105" s="1" t="s">
        <v>1305</v>
      </c>
      <c r="AC105" s="1">
        <v>7.1163348274389531</v>
      </c>
      <c r="AD105" s="1">
        <v>15.186991053564899</v>
      </c>
    </row>
    <row r="106" spans="28:30" x14ac:dyDescent="0.45">
      <c r="AB106" s="1" t="s">
        <v>204</v>
      </c>
      <c r="AC106" s="1">
        <v>14.623235961080644</v>
      </c>
      <c r="AD106" s="1">
        <v>19.143295139261415</v>
      </c>
    </row>
    <row r="107" spans="28:30" x14ac:dyDescent="0.45">
      <c r="AB107" s="1" t="s">
        <v>1302</v>
      </c>
      <c r="AC107" s="1">
        <v>13.586973401144478</v>
      </c>
      <c r="AD107" s="1">
        <v>9.0156051910586239</v>
      </c>
    </row>
    <row r="108" spans="28:30" x14ac:dyDescent="0.45">
      <c r="AB108" s="1" t="s">
        <v>1299</v>
      </c>
      <c r="AC108" s="1">
        <v>23.055668488776686</v>
      </c>
      <c r="AD108" s="1">
        <v>13.774437459580541</v>
      </c>
    </row>
    <row r="109" spans="28:30" x14ac:dyDescent="0.45">
      <c r="AB109" s="1" t="s">
        <v>1294</v>
      </c>
      <c r="AC109" s="1">
        <v>12.412957337707658</v>
      </c>
      <c r="AD109" s="1">
        <v>14.455369153967659</v>
      </c>
    </row>
    <row r="110" spans="28:30" x14ac:dyDescent="0.45">
      <c r="AB110" s="1" t="s">
        <v>1296</v>
      </c>
      <c r="AC110" s="1">
        <v>12.412957337707658</v>
      </c>
      <c r="AD110" s="1">
        <v>14.473315952590287</v>
      </c>
    </row>
    <row r="111" spans="28:30" x14ac:dyDescent="0.45">
      <c r="AB111" s="1" t="s">
        <v>242</v>
      </c>
      <c r="AC111" s="1">
        <v>25.10771808233099</v>
      </c>
      <c r="AD111" s="1">
        <v>19.084723406829692</v>
      </c>
    </row>
    <row r="112" spans="28:30" x14ac:dyDescent="0.45">
      <c r="AB112" s="1" t="s">
        <v>168</v>
      </c>
      <c r="AC112" s="1">
        <v>25.10771808233099</v>
      </c>
      <c r="AD112" s="1">
        <v>19.217445107487102</v>
      </c>
    </row>
    <row r="113" spans="28:30" x14ac:dyDescent="0.45">
      <c r="AB113" s="1" t="s">
        <v>1289</v>
      </c>
      <c r="AC113" s="1">
        <v>9.6921377495506658</v>
      </c>
      <c r="AD113" s="1">
        <v>10.103400300360875</v>
      </c>
    </row>
    <row r="114" spans="28:30" x14ac:dyDescent="0.45">
      <c r="AB114" s="1" t="s">
        <v>110</v>
      </c>
      <c r="AC114" s="1">
        <v>21.167158429596565</v>
      </c>
      <c r="AD114" s="1">
        <v>18.330093253896038</v>
      </c>
    </row>
    <row r="115" spans="28:30" x14ac:dyDescent="0.45">
      <c r="AB115" s="1" t="s">
        <v>1286</v>
      </c>
      <c r="AC115" s="1">
        <v>5.5991712196122654</v>
      </c>
      <c r="AD115" s="1">
        <v>19.375369144370413</v>
      </c>
    </row>
    <row r="116" spans="28:30" x14ac:dyDescent="0.45">
      <c r="AB116" s="1" t="s">
        <v>16</v>
      </c>
      <c r="AC116" s="1">
        <v>9.9369855634300475</v>
      </c>
      <c r="AD116" s="1">
        <v>23.610840747323913</v>
      </c>
    </row>
    <row r="117" spans="28:30" x14ac:dyDescent="0.45">
      <c r="AB117" s="1" t="s">
        <v>243</v>
      </c>
      <c r="AC117" s="1">
        <v>15.374903988473115</v>
      </c>
      <c r="AD117" s="1">
        <v>27.172704513312503</v>
      </c>
    </row>
    <row r="118" spans="28:30" x14ac:dyDescent="0.45">
      <c r="AB118" s="1" t="s">
        <v>1281</v>
      </c>
      <c r="AC118" s="1">
        <v>16.168959012557686</v>
      </c>
      <c r="AD118" s="1">
        <v>9.4999813295498985</v>
      </c>
    </row>
    <row r="119" spans="28:30" x14ac:dyDescent="0.45">
      <c r="AB119" s="1" t="s">
        <v>1278</v>
      </c>
      <c r="AC119" s="1">
        <v>14.286094953605279</v>
      </c>
      <c r="AD119" s="1">
        <v>10.031933890658108</v>
      </c>
    </row>
    <row r="120" spans="28:30" x14ac:dyDescent="0.45">
      <c r="AB120" s="1" t="s">
        <v>143</v>
      </c>
      <c r="AC120" s="1">
        <v>23.717503373489368</v>
      </c>
      <c r="AD120" s="1">
        <v>15.055521249289562</v>
      </c>
    </row>
    <row r="121" spans="28:30" x14ac:dyDescent="0.45">
      <c r="AB121" s="1" t="s">
        <v>1277</v>
      </c>
      <c r="AC121" s="1">
        <v>9.1060422894278954</v>
      </c>
      <c r="AD121" s="1">
        <v>15.084203144790807</v>
      </c>
    </row>
    <row r="122" spans="28:30" x14ac:dyDescent="0.45">
      <c r="AB122" s="1" t="s">
        <v>215</v>
      </c>
      <c r="AC122" s="1">
        <v>17.033655083440635</v>
      </c>
      <c r="AD122" s="1">
        <v>25.732039692610496</v>
      </c>
    </row>
    <row r="123" spans="28:30" x14ac:dyDescent="0.45">
      <c r="AB123" s="1" t="s">
        <v>1274</v>
      </c>
      <c r="AC123" s="1">
        <v>9.5993634297037129</v>
      </c>
      <c r="AD123" s="1">
        <v>11.456397766728339</v>
      </c>
    </row>
    <row r="124" spans="28:30" x14ac:dyDescent="0.45">
      <c r="AB124" s="1" t="s">
        <v>1272</v>
      </c>
      <c r="AC124" s="1">
        <v>17.333838497183887</v>
      </c>
      <c r="AD124" s="1">
        <v>16.839783991351101</v>
      </c>
    </row>
    <row r="125" spans="28:30" x14ac:dyDescent="0.45">
      <c r="AB125" s="1" t="s">
        <v>1270</v>
      </c>
      <c r="AC125" s="1">
        <v>13.349061325673411</v>
      </c>
      <c r="AD125" s="1">
        <v>11.67601702621022</v>
      </c>
    </row>
    <row r="126" spans="28:30" x14ac:dyDescent="0.45">
      <c r="AB126" s="1" t="s">
        <v>86</v>
      </c>
      <c r="AC126" s="1">
        <v>20.882332282851543</v>
      </c>
      <c r="AD126" s="1">
        <v>23.870139923005894</v>
      </c>
    </row>
    <row r="127" spans="28:30" x14ac:dyDescent="0.45">
      <c r="AB127" s="1" t="s">
        <v>225</v>
      </c>
      <c r="AC127" s="1">
        <v>21.331960183505849</v>
      </c>
      <c r="AD127" s="1">
        <v>23.824683165229871</v>
      </c>
    </row>
    <row r="128" spans="28:30" x14ac:dyDescent="0.45">
      <c r="AB128" s="1" t="s">
        <v>1264</v>
      </c>
      <c r="AC128" s="1">
        <v>13.395656752010856</v>
      </c>
      <c r="AD128" s="1">
        <v>9.4127340674967073</v>
      </c>
    </row>
    <row r="129" spans="28:30" x14ac:dyDescent="0.45">
      <c r="AB129" s="1" t="s">
        <v>54</v>
      </c>
      <c r="AC129" s="1">
        <v>18.368153705755773</v>
      </c>
      <c r="AD129" s="1">
        <v>14.672330572861167</v>
      </c>
    </row>
    <row r="130" spans="28:30" x14ac:dyDescent="0.45">
      <c r="AB130" s="1" t="s">
        <v>1263</v>
      </c>
      <c r="AC130" s="1">
        <v>18.368153705755773</v>
      </c>
      <c r="AD130" s="1">
        <v>15.784806543692893</v>
      </c>
    </row>
    <row r="131" spans="28:30" x14ac:dyDescent="0.45">
      <c r="AB131" s="1" t="s">
        <v>117</v>
      </c>
      <c r="AC131" s="1">
        <v>16.094792204825797</v>
      </c>
      <c r="AD131" s="1">
        <v>19.753969863675753</v>
      </c>
    </row>
    <row r="132" spans="28:30" x14ac:dyDescent="0.45">
      <c r="AB132" s="1" t="s">
        <v>46</v>
      </c>
      <c r="AC132" s="1">
        <v>17.220112566107353</v>
      </c>
      <c r="AD132" s="1">
        <v>19.035097828147965</v>
      </c>
    </row>
    <row r="133" spans="28:30" x14ac:dyDescent="0.45">
      <c r="AB133" s="1" t="s">
        <v>1259</v>
      </c>
      <c r="AC133" s="1">
        <v>18.767520568598083</v>
      </c>
      <c r="AD133" s="1">
        <v>11.934889766612809</v>
      </c>
    </row>
    <row r="134" spans="28:30" x14ac:dyDescent="0.45">
      <c r="AB134" s="1" t="s">
        <v>1257</v>
      </c>
      <c r="AC134" s="1">
        <v>11.6340732813504</v>
      </c>
      <c r="AD134" s="1">
        <v>12.852522547283941</v>
      </c>
    </row>
    <row r="135" spans="28:30" x14ac:dyDescent="0.45">
      <c r="AB135" s="1" t="s">
        <v>183</v>
      </c>
      <c r="AC135" s="1">
        <v>20.090131327125246</v>
      </c>
      <c r="AD135" s="1">
        <v>17.720175177353973</v>
      </c>
    </row>
    <row r="136" spans="28:30" x14ac:dyDescent="0.45">
      <c r="AB136" s="1" t="s">
        <v>1255</v>
      </c>
      <c r="AC136" s="1">
        <v>20.090131327125246</v>
      </c>
      <c r="AD136" s="1">
        <v>16.329075252243307</v>
      </c>
    </row>
    <row r="137" spans="28:30" x14ac:dyDescent="0.45">
      <c r="AB137" s="1" t="s">
        <v>1251</v>
      </c>
      <c r="AC137" s="1">
        <v>16.345704004555166</v>
      </c>
      <c r="AD137" s="1">
        <v>12.759472832978771</v>
      </c>
    </row>
    <row r="138" spans="28:30" x14ac:dyDescent="0.45">
      <c r="AB138" s="1" t="s">
        <v>296</v>
      </c>
      <c r="AC138" s="1">
        <v>24.990659352141783</v>
      </c>
      <c r="AD138" s="1">
        <v>21.567259104527974</v>
      </c>
    </row>
    <row r="139" spans="28:30" x14ac:dyDescent="0.45">
      <c r="AB139" s="1" t="s">
        <v>1247</v>
      </c>
      <c r="AC139" s="1">
        <v>40.208975932491356</v>
      </c>
      <c r="AD139" s="1">
        <v>8.1189868721566896</v>
      </c>
    </row>
    <row r="140" spans="28:30" x14ac:dyDescent="0.45">
      <c r="AB140" s="1" t="s">
        <v>11</v>
      </c>
      <c r="AC140" s="1">
        <v>17.773579593530538</v>
      </c>
      <c r="AD140" s="1">
        <v>19.783049480213315</v>
      </c>
    </row>
    <row r="141" spans="28:30" x14ac:dyDescent="0.45">
      <c r="AB141" s="1" t="s">
        <v>123</v>
      </c>
      <c r="AC141" s="1">
        <v>24.284905377621271</v>
      </c>
      <c r="AD141" s="1">
        <v>15.251512857452862</v>
      </c>
    </row>
    <row r="142" spans="28:30" x14ac:dyDescent="0.45">
      <c r="AB142" s="1" t="s">
        <v>1243</v>
      </c>
      <c r="AC142" s="1">
        <v>7.8476602075550064</v>
      </c>
      <c r="AD142" s="1">
        <v>11.68551044776345</v>
      </c>
    </row>
    <row r="143" spans="28:30" x14ac:dyDescent="0.45">
      <c r="AB143" s="1" t="s">
        <v>1240</v>
      </c>
      <c r="AC143" s="1">
        <v>15.119655404368578</v>
      </c>
      <c r="AD143" s="1">
        <v>18.143160209540941</v>
      </c>
    </row>
    <row r="144" spans="28:30" x14ac:dyDescent="0.45">
      <c r="AB144" s="1" t="s">
        <v>1237</v>
      </c>
      <c r="AC144" s="1">
        <v>10.159368966718548</v>
      </c>
      <c r="AD144" s="1">
        <v>10.818221542952218</v>
      </c>
    </row>
    <row r="145" spans="28:30" x14ac:dyDescent="0.45">
      <c r="AB145" s="1" t="s">
        <v>1234</v>
      </c>
      <c r="AC145" s="1">
        <v>18.386620190830975</v>
      </c>
      <c r="AD145" s="1">
        <v>15.954061203108733</v>
      </c>
    </row>
    <row r="146" spans="28:30" x14ac:dyDescent="0.45">
      <c r="AB146" s="1" t="s">
        <v>1231</v>
      </c>
      <c r="AC146" s="1">
        <v>8.3916148661123291</v>
      </c>
      <c r="AD146" s="1">
        <v>12.253318353035517</v>
      </c>
    </row>
    <row r="147" spans="28:30" x14ac:dyDescent="0.45">
      <c r="AB147" s="1" t="s">
        <v>224</v>
      </c>
      <c r="AC147" s="1">
        <v>18.21022362407254</v>
      </c>
      <c r="AD147" s="1">
        <v>20.559833575579706</v>
      </c>
    </row>
    <row r="148" spans="28:30" x14ac:dyDescent="0.45">
      <c r="AB148" s="1" t="s">
        <v>1227</v>
      </c>
      <c r="AC148" s="1">
        <v>15.700085187414524</v>
      </c>
      <c r="AD148" s="1">
        <v>19.439742944095194</v>
      </c>
    </row>
    <row r="149" spans="28:30" x14ac:dyDescent="0.45">
      <c r="AB149" s="1" t="s">
        <v>159</v>
      </c>
      <c r="AC149" s="1">
        <v>18.750746473648118</v>
      </c>
      <c r="AD149" s="1">
        <v>19.572101074725879</v>
      </c>
    </row>
    <row r="150" spans="28:30" x14ac:dyDescent="0.45">
      <c r="AB150" s="1" t="s">
        <v>119</v>
      </c>
      <c r="AC150" s="1">
        <v>16.236507971867677</v>
      </c>
      <c r="AD150" s="1">
        <v>22.54845455227807</v>
      </c>
    </row>
    <row r="151" spans="28:30" x14ac:dyDescent="0.45">
      <c r="AB151" s="1" t="s">
        <v>1222</v>
      </c>
      <c r="AC151" s="1">
        <v>16.838829456012856</v>
      </c>
      <c r="AD151" s="1">
        <v>19.138060747426429</v>
      </c>
    </row>
    <row r="152" spans="28:30" x14ac:dyDescent="0.45">
      <c r="AB152" s="1" t="s">
        <v>1221</v>
      </c>
      <c r="AC152" s="1">
        <v>16.495365628563174</v>
      </c>
      <c r="AD152" s="1">
        <v>18.653591372107087</v>
      </c>
    </row>
    <row r="153" spans="28:30" x14ac:dyDescent="0.45">
      <c r="AB153" s="1" t="s">
        <v>259</v>
      </c>
      <c r="AC153" s="1">
        <v>18.860153858494559</v>
      </c>
      <c r="AD153" s="1">
        <v>21.528231638267769</v>
      </c>
    </row>
    <row r="154" spans="28:30" x14ac:dyDescent="0.45">
      <c r="AB154" s="1" t="s">
        <v>131</v>
      </c>
      <c r="AC154" s="1">
        <v>20.837230532247752</v>
      </c>
      <c r="AD154" s="1">
        <v>17.63485829178671</v>
      </c>
    </row>
    <row r="155" spans="28:30" x14ac:dyDescent="0.45">
      <c r="AB155" s="1" t="s">
        <v>1219</v>
      </c>
      <c r="AC155" s="1">
        <v>5.7860949864187061</v>
      </c>
      <c r="AD155" s="1">
        <v>0.80424300486389999</v>
      </c>
    </row>
    <row r="156" spans="28:30" x14ac:dyDescent="0.45">
      <c r="AB156" s="1" t="s">
        <v>232</v>
      </c>
      <c r="AC156" s="1">
        <v>24.9477908540862</v>
      </c>
      <c r="AD156" s="1">
        <v>22.110453011072313</v>
      </c>
    </row>
    <row r="157" spans="28:30" x14ac:dyDescent="0.45">
      <c r="AB157" s="1" t="s">
        <v>136</v>
      </c>
      <c r="AC157" s="1">
        <v>29.889800511979825</v>
      </c>
      <c r="AD157" s="1">
        <v>16.588589502547435</v>
      </c>
    </row>
    <row r="158" spans="28:30" x14ac:dyDescent="0.45">
      <c r="AB158" s="1" t="s">
        <v>1216</v>
      </c>
      <c r="AC158" s="1">
        <v>9.0436941747374533</v>
      </c>
      <c r="AD158" s="1">
        <v>0</v>
      </c>
    </row>
    <row r="159" spans="28:30" x14ac:dyDescent="0.45">
      <c r="AB159" s="1" t="s">
        <v>1214</v>
      </c>
      <c r="AC159" s="1">
        <v>11.749625956848407</v>
      </c>
      <c r="AD159" s="1">
        <v>11.50081839535726</v>
      </c>
    </row>
    <row r="160" spans="28:30" x14ac:dyDescent="0.45">
      <c r="AB160" s="1" t="s">
        <v>199</v>
      </c>
      <c r="AC160" s="1">
        <v>28.08493246141191</v>
      </c>
      <c r="AD160" s="1">
        <v>19.61917917558133</v>
      </c>
    </row>
    <row r="161" spans="28:30" x14ac:dyDescent="0.45">
      <c r="AB161" s="1" t="s">
        <v>302</v>
      </c>
      <c r="AC161" s="1">
        <v>18.860153858494559</v>
      </c>
      <c r="AD161" s="1">
        <v>22.007798143729243</v>
      </c>
    </row>
    <row r="162" spans="28:30" x14ac:dyDescent="0.45">
      <c r="AB162" s="1" t="s">
        <v>37</v>
      </c>
      <c r="AC162" s="1">
        <v>18.611124176688463</v>
      </c>
      <c r="AD162" s="1">
        <v>25.485529646454072</v>
      </c>
    </row>
    <row r="163" spans="28:30" x14ac:dyDescent="0.45">
      <c r="AB163" s="1" t="s">
        <v>1209</v>
      </c>
      <c r="AC163" s="1">
        <v>14.925770847050289</v>
      </c>
      <c r="AD163" s="1">
        <v>16.459589348967224</v>
      </c>
    </row>
    <row r="164" spans="28:30" x14ac:dyDescent="0.45">
      <c r="AB164" s="1" t="s">
        <v>1208</v>
      </c>
      <c r="AC164" s="1">
        <v>11.603648671247688</v>
      </c>
      <c r="AD164" s="1">
        <v>14.392138587769919</v>
      </c>
    </row>
    <row r="165" spans="28:30" x14ac:dyDescent="0.45">
      <c r="AB165" s="1" t="s">
        <v>286</v>
      </c>
      <c r="AC165" s="1">
        <v>21.43461432049531</v>
      </c>
      <c r="AD165" s="1">
        <v>20.376826198104464</v>
      </c>
    </row>
    <row r="166" spans="28:30" x14ac:dyDescent="0.45">
      <c r="AB166" s="1" t="s">
        <v>1205</v>
      </c>
      <c r="AC166" s="1">
        <v>10.039833644921039</v>
      </c>
      <c r="AD166" s="1">
        <v>12.475043142411776</v>
      </c>
    </row>
    <row r="167" spans="28:30" x14ac:dyDescent="0.45">
      <c r="AB167" s="1" t="s">
        <v>282</v>
      </c>
      <c r="AC167" s="1">
        <v>18.368153705755773</v>
      </c>
      <c r="AD167" s="1">
        <v>19.955949069368771</v>
      </c>
    </row>
    <row r="168" spans="28:30" x14ac:dyDescent="0.45">
      <c r="AB168" s="1" t="s">
        <v>186</v>
      </c>
      <c r="AC168" s="1">
        <v>19.583945251524533</v>
      </c>
      <c r="AD168" s="1">
        <v>21.206810397831656</v>
      </c>
    </row>
    <row r="169" spans="28:30" x14ac:dyDescent="0.45">
      <c r="AB169" s="1" t="s">
        <v>273</v>
      </c>
      <c r="AC169" s="1">
        <v>34.531526067430754</v>
      </c>
      <c r="AD169" s="1">
        <v>18.91587318825712</v>
      </c>
    </row>
    <row r="170" spans="28:30" x14ac:dyDescent="0.45">
      <c r="AB170" s="1" t="s">
        <v>1198</v>
      </c>
      <c r="AC170" s="1">
        <v>28.967734518387861</v>
      </c>
      <c r="AD170" s="1">
        <v>18.189437785701539</v>
      </c>
    </row>
    <row r="171" spans="28:30" x14ac:dyDescent="0.45">
      <c r="AB171" s="1" t="s">
        <v>147</v>
      </c>
      <c r="AC171" s="1">
        <v>23.885204827170533</v>
      </c>
      <c r="AD171" s="1">
        <v>23.870825677875285</v>
      </c>
    </row>
    <row r="172" spans="28:30" x14ac:dyDescent="0.45">
      <c r="AB172" s="1" t="s">
        <v>141</v>
      </c>
      <c r="AC172" s="1">
        <v>23.471571965370956</v>
      </c>
      <c r="AD172" s="1">
        <v>26.026376319119215</v>
      </c>
    </row>
    <row r="173" spans="28:30" x14ac:dyDescent="0.45">
      <c r="AB173" s="1" t="s">
        <v>1196</v>
      </c>
      <c r="AC173" s="1">
        <v>8.2707288606573286</v>
      </c>
      <c r="AD173" s="1">
        <v>12.253958007466901</v>
      </c>
    </row>
    <row r="174" spans="28:30" x14ac:dyDescent="0.45">
      <c r="AB174" s="1" t="s">
        <v>1195</v>
      </c>
      <c r="AC174" s="1">
        <v>14.307493378445162</v>
      </c>
      <c r="AD174" s="1">
        <v>15.647917639442333</v>
      </c>
    </row>
    <row r="175" spans="28:30" x14ac:dyDescent="0.45">
      <c r="AB175" s="1" t="s">
        <v>310</v>
      </c>
      <c r="AC175" s="1">
        <v>25.50221355608069</v>
      </c>
      <c r="AD175" s="1">
        <v>26.667424851369461</v>
      </c>
    </row>
    <row r="176" spans="28:30" x14ac:dyDescent="0.45">
      <c r="AB176" s="1" t="s">
        <v>1191</v>
      </c>
      <c r="AC176" s="1">
        <v>33.843656419344732</v>
      </c>
      <c r="AD176" s="1">
        <v>19.739880679213716</v>
      </c>
    </row>
    <row r="177" spans="28:30" x14ac:dyDescent="0.45">
      <c r="AB177" s="1" t="s">
        <v>1193</v>
      </c>
      <c r="AC177" s="1">
        <v>24.24876924663586</v>
      </c>
      <c r="AD177" s="1">
        <v>31.223733575578684</v>
      </c>
    </row>
    <row r="178" spans="28:30" x14ac:dyDescent="0.45">
      <c r="AB178" s="1" t="s">
        <v>134</v>
      </c>
      <c r="AC178" s="1">
        <v>28.533714145831397</v>
      </c>
      <c r="AD178" s="1">
        <v>20.613087300997741</v>
      </c>
    </row>
    <row r="179" spans="28:30" x14ac:dyDescent="0.45">
      <c r="AB179" s="1" t="s">
        <v>1186</v>
      </c>
      <c r="AC179" s="1">
        <v>11.039387781248369</v>
      </c>
      <c r="AD179" s="1">
        <v>11.130737274393727</v>
      </c>
    </row>
    <row r="180" spans="28:30" x14ac:dyDescent="0.45">
      <c r="AB180" s="1" t="s">
        <v>1185</v>
      </c>
      <c r="AC180" s="1">
        <v>15.870779151046595</v>
      </c>
      <c r="AD180" s="1">
        <v>13.028182676230751</v>
      </c>
    </row>
    <row r="181" spans="28:30" x14ac:dyDescent="0.45">
      <c r="AB181" s="1" t="s">
        <v>274</v>
      </c>
      <c r="AC181" s="1">
        <v>23.715170895723027</v>
      </c>
      <c r="AD181" s="1">
        <v>19.306182904130704</v>
      </c>
    </row>
    <row r="182" spans="28:30" x14ac:dyDescent="0.45">
      <c r="AB182" s="1" t="s">
        <v>1181</v>
      </c>
      <c r="AC182" s="1">
        <v>8.2572278869570415</v>
      </c>
      <c r="AD182" s="1">
        <v>11.186263464300181</v>
      </c>
    </row>
    <row r="183" spans="28:30" x14ac:dyDescent="0.45">
      <c r="AB183" s="1" t="s">
        <v>1179</v>
      </c>
      <c r="AC183" s="1">
        <v>13.134071653441151</v>
      </c>
      <c r="AD183" s="1">
        <v>14.505523506289551</v>
      </c>
    </row>
    <row r="184" spans="28:30" x14ac:dyDescent="0.45">
      <c r="AB184" s="1" t="s">
        <v>50</v>
      </c>
      <c r="AC184" s="1">
        <v>20.438406586231746</v>
      </c>
      <c r="AD184" s="1">
        <v>22.478041720990575</v>
      </c>
    </row>
    <row r="185" spans="28:30" x14ac:dyDescent="0.45">
      <c r="AB185" s="1" t="s">
        <v>1176</v>
      </c>
      <c r="AC185" s="1">
        <v>10.710103937865393</v>
      </c>
      <c r="AD185" s="1">
        <v>10.501233286604815</v>
      </c>
    </row>
    <row r="186" spans="28:30" x14ac:dyDescent="0.45">
      <c r="AB186" s="1" t="s">
        <v>1174</v>
      </c>
      <c r="AC186" s="1">
        <v>15.453383220322435</v>
      </c>
      <c r="AD186" s="1">
        <v>12.791175754597484</v>
      </c>
    </row>
    <row r="187" spans="28:30" x14ac:dyDescent="0.45">
      <c r="AB187" s="1" t="s">
        <v>177</v>
      </c>
      <c r="AC187" s="1">
        <v>23.226192523670694</v>
      </c>
      <c r="AD187" s="1">
        <v>22.760498818482944</v>
      </c>
    </row>
    <row r="188" spans="28:30" x14ac:dyDescent="0.45">
      <c r="AB188" s="1" t="s">
        <v>1172</v>
      </c>
      <c r="AC188" s="1">
        <v>6.4373959665840372</v>
      </c>
      <c r="AD188" s="1">
        <v>9.0801560277724196</v>
      </c>
    </row>
    <row r="189" spans="28:30" x14ac:dyDescent="0.45">
      <c r="AB189" s="1" t="s">
        <v>1170</v>
      </c>
      <c r="AC189" s="1">
        <v>16.736136587411441</v>
      </c>
      <c r="AD189" s="1">
        <v>15.99746476685006</v>
      </c>
    </row>
    <row r="190" spans="28:30" x14ac:dyDescent="0.45">
      <c r="AB190" s="1" t="s">
        <v>1167</v>
      </c>
      <c r="AC190" s="1">
        <v>10.086657711861017</v>
      </c>
      <c r="AD190" s="1">
        <v>8.078226948491162</v>
      </c>
    </row>
    <row r="191" spans="28:30" x14ac:dyDescent="0.45">
      <c r="AB191" s="1" t="s">
        <v>130</v>
      </c>
      <c r="AC191" s="1">
        <v>22.500904499414656</v>
      </c>
      <c r="AD191" s="1">
        <v>15.667768461194465</v>
      </c>
    </row>
    <row r="192" spans="28:30" x14ac:dyDescent="0.45">
      <c r="AB192" s="1" t="s">
        <v>1163</v>
      </c>
      <c r="AC192" s="1">
        <v>10.081938029456381</v>
      </c>
      <c r="AD192" s="1">
        <v>7.8613684739896099</v>
      </c>
    </row>
    <row r="193" spans="28:30" x14ac:dyDescent="0.45">
      <c r="AB193" s="1" t="s">
        <v>1161</v>
      </c>
      <c r="AC193" s="1">
        <v>16.882948360281677</v>
      </c>
      <c r="AD193" s="1">
        <v>10.868955291977469</v>
      </c>
    </row>
    <row r="194" spans="28:30" x14ac:dyDescent="0.45">
      <c r="AB194" s="1" t="s">
        <v>1159</v>
      </c>
      <c r="AC194" s="1">
        <v>6.8925653783627068</v>
      </c>
      <c r="AD194" s="1">
        <v>10.714886911290671</v>
      </c>
    </row>
    <row r="195" spans="28:30" x14ac:dyDescent="0.45">
      <c r="AB195" s="1" t="s">
        <v>152</v>
      </c>
      <c r="AC195" s="1">
        <v>14.54987191897718</v>
      </c>
      <c r="AD195" s="1">
        <v>15.233254000535657</v>
      </c>
    </row>
    <row r="196" spans="28:30" x14ac:dyDescent="0.45">
      <c r="AB196" s="1" t="s">
        <v>256</v>
      </c>
      <c r="AC196" s="1">
        <v>22.233463919839355</v>
      </c>
      <c r="AD196" s="1">
        <v>18.633184563918551</v>
      </c>
    </row>
    <row r="197" spans="28:30" x14ac:dyDescent="0.45">
      <c r="AB197" s="1" t="s">
        <v>1155</v>
      </c>
      <c r="AC197" s="1">
        <v>12.522668121385447</v>
      </c>
      <c r="AD197" s="1">
        <v>11.204051537449146</v>
      </c>
    </row>
    <row r="198" spans="28:30" x14ac:dyDescent="0.45">
      <c r="AB198" s="1" t="s">
        <v>1152</v>
      </c>
      <c r="AC198" s="1">
        <v>23.915183353127844</v>
      </c>
      <c r="AD198" s="1">
        <v>14.781117009115617</v>
      </c>
    </row>
    <row r="199" spans="28:30" x14ac:dyDescent="0.45">
      <c r="AB199" s="1" t="s">
        <v>1150</v>
      </c>
      <c r="AC199" s="1">
        <v>4.028973028809939</v>
      </c>
      <c r="AD199" s="1">
        <v>8.9251717782311335</v>
      </c>
    </row>
    <row r="200" spans="28:30" x14ac:dyDescent="0.45">
      <c r="AB200" s="1" t="s">
        <v>1148</v>
      </c>
      <c r="AC200" s="1">
        <v>8.2981308972519532</v>
      </c>
      <c r="AD200" s="1">
        <v>8.1691919737716336</v>
      </c>
    </row>
    <row r="201" spans="28:30" x14ac:dyDescent="0.45">
      <c r="AB201" s="1" t="s">
        <v>1146</v>
      </c>
      <c r="AC201" s="1">
        <v>6.2674199074981418</v>
      </c>
      <c r="AD201" s="1">
        <v>8.2200942558940806</v>
      </c>
    </row>
    <row r="202" spans="28:30" x14ac:dyDescent="0.45">
      <c r="AB202" s="1" t="s">
        <v>1143</v>
      </c>
      <c r="AC202" s="1">
        <v>9.2878375023601016</v>
      </c>
      <c r="AD202" s="1">
        <v>7.1863424349204248</v>
      </c>
    </row>
    <row r="203" spans="28:30" x14ac:dyDescent="0.45">
      <c r="AB203" s="1" t="s">
        <v>1140</v>
      </c>
      <c r="AC203" s="1">
        <v>17.033655083440635</v>
      </c>
      <c r="AD203" s="1">
        <v>13.437146966020874</v>
      </c>
    </row>
    <row r="204" spans="28:30" x14ac:dyDescent="0.45">
      <c r="AB204" s="1" t="s">
        <v>1137</v>
      </c>
      <c r="AC204" s="1">
        <v>8.0505804351778298</v>
      </c>
      <c r="AD204" s="1">
        <v>12.568923369439055</v>
      </c>
    </row>
    <row r="205" spans="28:30" x14ac:dyDescent="0.45">
      <c r="AB205" s="1" t="s">
        <v>231</v>
      </c>
      <c r="AC205" s="1">
        <v>15.802658763375158</v>
      </c>
      <c r="AD205" s="1">
        <v>18.109093825060054</v>
      </c>
    </row>
    <row r="206" spans="28:30" x14ac:dyDescent="0.45">
      <c r="AB206" s="1" t="s">
        <v>1133</v>
      </c>
      <c r="AC206" s="1">
        <v>8.7821885329249838</v>
      </c>
      <c r="AD206" s="1">
        <v>12.048121297737135</v>
      </c>
    </row>
    <row r="207" spans="28:30" x14ac:dyDescent="0.45">
      <c r="AB207" s="1" t="s">
        <v>1131</v>
      </c>
      <c r="AC207" s="1">
        <v>13.119877323885106</v>
      </c>
      <c r="AD207" s="1">
        <v>13.825954760606624</v>
      </c>
    </row>
    <row r="208" spans="28:30" x14ac:dyDescent="0.45">
      <c r="AB208" s="1" t="s">
        <v>188</v>
      </c>
      <c r="AC208" s="1">
        <v>22.21697449191317</v>
      </c>
      <c r="AD208" s="1">
        <v>19.747506909989685</v>
      </c>
    </row>
    <row r="209" spans="28:30" x14ac:dyDescent="0.45">
      <c r="AB209" s="1" t="s">
        <v>105</v>
      </c>
      <c r="AC209" s="1">
        <v>21.109669184226785</v>
      </c>
      <c r="AD209" s="1">
        <v>16.873674564980458</v>
      </c>
    </row>
    <row r="210" spans="28:30" x14ac:dyDescent="0.45">
      <c r="AB210" s="1" t="s">
        <v>1128</v>
      </c>
      <c r="AC210" s="1">
        <v>11.560119041739858</v>
      </c>
      <c r="AD210" s="1">
        <v>5.1295439954022779</v>
      </c>
    </row>
    <row r="211" spans="28:30" x14ac:dyDescent="0.45">
      <c r="AB211" s="1" t="s">
        <v>1126</v>
      </c>
      <c r="AC211" s="1">
        <v>22.035934358527527</v>
      </c>
      <c r="AD211" s="1">
        <v>11.770457357550828</v>
      </c>
    </row>
    <row r="212" spans="28:30" x14ac:dyDescent="0.45">
      <c r="AB212" s="1" t="s">
        <v>42</v>
      </c>
      <c r="AC212" s="1">
        <v>19.279121940583327</v>
      </c>
      <c r="AD212" s="1">
        <v>16.558510620719783</v>
      </c>
    </row>
    <row r="213" spans="28:30" x14ac:dyDescent="0.45">
      <c r="AB213" s="1" t="s">
        <v>236</v>
      </c>
      <c r="AC213" s="1">
        <v>23.263905220860579</v>
      </c>
      <c r="AD213" s="1">
        <v>16.912438175645185</v>
      </c>
    </row>
    <row r="214" spans="28:30" x14ac:dyDescent="0.45">
      <c r="AB214" s="1" t="s">
        <v>1122</v>
      </c>
      <c r="AC214" s="1">
        <v>7.8517559426827095</v>
      </c>
      <c r="AD214" s="1">
        <v>8.1836361378468503</v>
      </c>
    </row>
    <row r="215" spans="28:30" x14ac:dyDescent="0.45">
      <c r="AB215" s="1" t="s">
        <v>1120</v>
      </c>
      <c r="AC215" s="1">
        <v>12.243435409341778</v>
      </c>
      <c r="AD215" s="1">
        <v>10.155226689103696</v>
      </c>
    </row>
    <row r="216" spans="28:30" x14ac:dyDescent="0.45">
      <c r="AB216" s="1" t="s">
        <v>1118</v>
      </c>
      <c r="AC216" s="1">
        <v>20.837230532247752</v>
      </c>
      <c r="AD216" s="1">
        <v>12.011872552401593</v>
      </c>
    </row>
    <row r="217" spans="28:30" x14ac:dyDescent="0.45">
      <c r="AB217" s="1" t="s">
        <v>1116</v>
      </c>
      <c r="AC217" s="1">
        <v>11.584077043437672</v>
      </c>
      <c r="AD217" s="1">
        <v>12.172551847822151</v>
      </c>
    </row>
    <row r="218" spans="28:30" x14ac:dyDescent="0.45">
      <c r="AB218" s="1" t="s">
        <v>1114</v>
      </c>
      <c r="AC218" s="1">
        <v>4.8227336147093096</v>
      </c>
      <c r="AD218" s="1">
        <v>7.1978408622184276</v>
      </c>
    </row>
    <row r="219" spans="28:30" x14ac:dyDescent="0.45">
      <c r="AB219" s="1" t="s">
        <v>1112</v>
      </c>
      <c r="AC219" s="1">
        <v>16.32114059467078</v>
      </c>
      <c r="AD219" s="1">
        <v>18.67512585421413</v>
      </c>
    </row>
    <row r="220" spans="28:30" x14ac:dyDescent="0.45">
      <c r="AB220" s="1" t="s">
        <v>1110</v>
      </c>
      <c r="AC220" s="1">
        <v>11.103493252278579</v>
      </c>
      <c r="AD220" s="1">
        <v>13.522908979033399</v>
      </c>
    </row>
    <row r="221" spans="28:30" x14ac:dyDescent="0.45">
      <c r="AB221" s="1" t="s">
        <v>1108</v>
      </c>
      <c r="AC221" s="1">
        <v>7.6407020062198079</v>
      </c>
      <c r="AD221" s="1">
        <v>8.052777007730052</v>
      </c>
    </row>
    <row r="222" spans="28:30" x14ac:dyDescent="0.45">
      <c r="AB222" s="1" t="s">
        <v>1106</v>
      </c>
      <c r="AC222" s="1">
        <v>20.20315199424779</v>
      </c>
      <c r="AD222" s="1">
        <v>15.518481353249369</v>
      </c>
    </row>
    <row r="223" spans="28:30" x14ac:dyDescent="0.45">
      <c r="AB223" s="1" t="s">
        <v>1104</v>
      </c>
      <c r="AC223" s="1">
        <v>18.277487535366255</v>
      </c>
      <c r="AD223" s="1">
        <v>25.742061630378291</v>
      </c>
    </row>
    <row r="224" spans="28:30" x14ac:dyDescent="0.45">
      <c r="AB224" s="1" t="s">
        <v>1102</v>
      </c>
      <c r="AC224" s="1">
        <v>30.526021179025925</v>
      </c>
      <c r="AD224" s="1">
        <v>13.49853273931828</v>
      </c>
    </row>
    <row r="225" spans="28:30" x14ac:dyDescent="0.45">
      <c r="AB225" s="1" t="s">
        <v>1101</v>
      </c>
      <c r="AC225" s="1">
        <v>9.9960342110766227</v>
      </c>
      <c r="AD225" s="1">
        <v>17.096261474265713</v>
      </c>
    </row>
    <row r="226" spans="28:30" x14ac:dyDescent="0.45">
      <c r="AB226" s="1" t="s">
        <v>1098</v>
      </c>
      <c r="AC226" s="1">
        <v>24.302522083003687</v>
      </c>
      <c r="AD226" s="1">
        <v>18.069673664468436</v>
      </c>
    </row>
    <row r="227" spans="28:30" x14ac:dyDescent="0.45">
      <c r="AB227" s="1" t="s">
        <v>1096</v>
      </c>
      <c r="AC227" s="1">
        <v>15.788421387339037</v>
      </c>
      <c r="AD227" s="1">
        <v>13.198097250474355</v>
      </c>
    </row>
    <row r="228" spans="28:30" x14ac:dyDescent="0.45">
      <c r="AB228" s="1" t="s">
        <v>1094</v>
      </c>
      <c r="AC228" s="1">
        <v>9.0436941747374533</v>
      </c>
      <c r="AD228" s="1">
        <v>8.6698121003004083</v>
      </c>
    </row>
    <row r="229" spans="28:30" x14ac:dyDescent="0.45">
      <c r="AB229" s="1" t="s">
        <v>1092</v>
      </c>
      <c r="AC229" s="1">
        <v>27.318650753077897</v>
      </c>
      <c r="AD229" s="1">
        <v>6.8219055023226973</v>
      </c>
    </row>
    <row r="230" spans="28:30" x14ac:dyDescent="0.45">
      <c r="AB230" s="1" t="s">
        <v>1090</v>
      </c>
      <c r="AC230" s="1">
        <v>15.393299011793594</v>
      </c>
      <c r="AD230" s="1">
        <v>18.526363424344023</v>
      </c>
    </row>
    <row r="231" spans="28:30" x14ac:dyDescent="0.45">
      <c r="AB231" s="1" t="s">
        <v>1088</v>
      </c>
      <c r="AC231" s="1">
        <v>11.723243661502693</v>
      </c>
      <c r="AD231" s="1">
        <v>9.7122079195487956</v>
      </c>
    </row>
    <row r="232" spans="28:30" x14ac:dyDescent="0.45">
      <c r="AB232" s="1" t="s">
        <v>39</v>
      </c>
      <c r="AC232" s="1">
        <v>22.809557725111667</v>
      </c>
      <c r="AD232" s="1">
        <v>16.360453805143866</v>
      </c>
    </row>
    <row r="233" spans="28:30" x14ac:dyDescent="0.45">
      <c r="AB233" s="1" t="s">
        <v>1086</v>
      </c>
      <c r="AC233" s="1">
        <v>19.190647604143599</v>
      </c>
      <c r="AD233" s="1">
        <v>11.499714651532251</v>
      </c>
    </row>
    <row r="234" spans="28:30" x14ac:dyDescent="0.45">
      <c r="AB234" s="1" t="s">
        <v>1084</v>
      </c>
      <c r="AC234" s="1">
        <v>19.025606771419071</v>
      </c>
      <c r="AD234" s="1">
        <v>12.69980715232264</v>
      </c>
    </row>
    <row r="235" spans="28:30" x14ac:dyDescent="0.45">
      <c r="AB235" s="1" t="s">
        <v>2</v>
      </c>
      <c r="AC235" s="1">
        <v>28.471813958240947</v>
      </c>
      <c r="AD235" s="1">
        <v>14.831512167601819</v>
      </c>
    </row>
    <row r="236" spans="28:30" x14ac:dyDescent="0.45">
      <c r="AB236" s="1" t="s">
        <v>1080</v>
      </c>
      <c r="AC236" s="1">
        <v>9.814388964305147</v>
      </c>
      <c r="AD236" s="1">
        <v>13.397175536576919</v>
      </c>
    </row>
    <row r="237" spans="28:30" x14ac:dyDescent="0.45">
      <c r="AB237" s="1" t="s">
        <v>284</v>
      </c>
      <c r="AC237" s="1">
        <v>18.103333784309189</v>
      </c>
      <c r="AD237" s="1">
        <v>20.608169701561653</v>
      </c>
    </row>
    <row r="238" spans="28:30" x14ac:dyDescent="0.45">
      <c r="AB238" s="1" t="s">
        <v>1076</v>
      </c>
      <c r="AC238" s="1">
        <v>15.102137627850018</v>
      </c>
      <c r="AD238" s="1">
        <v>16.60301700808829</v>
      </c>
    </row>
    <row r="239" spans="28:30" x14ac:dyDescent="0.45">
      <c r="AB239" s="1" t="s">
        <v>28</v>
      </c>
      <c r="AC239" s="1">
        <v>19.7161204509116</v>
      </c>
      <c r="AD239" s="1">
        <v>21.114580435625996</v>
      </c>
    </row>
    <row r="240" spans="28:30" x14ac:dyDescent="0.45">
      <c r="AB240" s="1" t="s">
        <v>1073</v>
      </c>
      <c r="AC240" s="1">
        <v>19.368956323899802</v>
      </c>
      <c r="AD240" s="1">
        <v>3.7016790213584776</v>
      </c>
    </row>
    <row r="241" spans="28:30" x14ac:dyDescent="0.45">
      <c r="AB241" s="1" t="s">
        <v>1070</v>
      </c>
      <c r="AC241" s="1">
        <v>21.535729404453793</v>
      </c>
      <c r="AD241" s="1">
        <v>23.602042098779446</v>
      </c>
    </row>
    <row r="242" spans="28:30" x14ac:dyDescent="0.45">
      <c r="AB242" s="1" t="s">
        <v>1067</v>
      </c>
      <c r="AC242" s="1">
        <v>14.33526902106175</v>
      </c>
      <c r="AD242" s="1">
        <v>19.137065628143464</v>
      </c>
    </row>
    <row r="243" spans="28:30" x14ac:dyDescent="0.45">
      <c r="AB243" s="1" t="s">
        <v>1065</v>
      </c>
      <c r="AC243" s="1">
        <v>10.537795589068985</v>
      </c>
      <c r="AD243" s="1">
        <v>13.67971490848551</v>
      </c>
    </row>
    <row r="244" spans="28:30" x14ac:dyDescent="0.45">
      <c r="AB244" s="1" t="s">
        <v>113</v>
      </c>
      <c r="AC244" s="1">
        <v>19.535332763349164</v>
      </c>
      <c r="AD244" s="1">
        <v>22.403465046176311</v>
      </c>
    </row>
    <row r="245" spans="28:30" x14ac:dyDescent="0.45">
      <c r="AB245" s="1" t="s">
        <v>1060</v>
      </c>
      <c r="AC245" s="1">
        <v>6.7458853882183654</v>
      </c>
      <c r="AD245" s="1">
        <v>10.780898954085453</v>
      </c>
    </row>
    <row r="246" spans="28:30" x14ac:dyDescent="0.45">
      <c r="AB246" s="1" t="s">
        <v>1058</v>
      </c>
      <c r="AC246" s="1">
        <v>16.800985526971296</v>
      </c>
      <c r="AD246" s="1">
        <v>15.101751493760284</v>
      </c>
    </row>
    <row r="247" spans="28:30" x14ac:dyDescent="0.45">
      <c r="AB247" s="1" t="s">
        <v>1055</v>
      </c>
      <c r="AC247" s="1">
        <v>7.4703063156737555</v>
      </c>
      <c r="AD247" s="1">
        <v>8.4335033353671793</v>
      </c>
    </row>
    <row r="248" spans="28:30" x14ac:dyDescent="0.45">
      <c r="AB248" s="1" t="s">
        <v>1053</v>
      </c>
      <c r="AC248" s="1">
        <v>20.387885797597527</v>
      </c>
      <c r="AD248" s="1">
        <v>17.662962866288279</v>
      </c>
    </row>
    <row r="249" spans="28:30" x14ac:dyDescent="0.45">
      <c r="AB249" s="1" t="s">
        <v>1052</v>
      </c>
      <c r="AC249" s="1">
        <v>15.119655404368578</v>
      </c>
      <c r="AD249" s="1">
        <v>11.418828844156327</v>
      </c>
    </row>
    <row r="250" spans="28:30" x14ac:dyDescent="0.45">
      <c r="AB250" s="1" t="s">
        <v>1050</v>
      </c>
      <c r="AC250" s="1">
        <v>6.163002710430848</v>
      </c>
      <c r="AD250" s="1">
        <v>11.195155246602592</v>
      </c>
    </row>
    <row r="251" spans="28:30" x14ac:dyDescent="0.45">
      <c r="AB251" s="1" t="s">
        <v>251</v>
      </c>
      <c r="AC251" s="1">
        <v>16.90233288045247</v>
      </c>
      <c r="AD251" s="1">
        <v>17.590038370177812</v>
      </c>
    </row>
    <row r="252" spans="28:30" x14ac:dyDescent="0.45">
      <c r="AB252" s="1" t="s">
        <v>1048</v>
      </c>
      <c r="AC252" s="1">
        <v>8.6584208590183049</v>
      </c>
      <c r="AD252" s="1">
        <v>10.150674095522875</v>
      </c>
    </row>
    <row r="253" spans="28:30" x14ac:dyDescent="0.45">
      <c r="AB253" s="1" t="s">
        <v>1046</v>
      </c>
      <c r="AC253" s="1">
        <v>22.398628065204235</v>
      </c>
      <c r="AD253" s="1">
        <v>13.073944346282076</v>
      </c>
    </row>
    <row r="254" spans="28:30" x14ac:dyDescent="0.45">
      <c r="AB254" s="1" t="s">
        <v>229</v>
      </c>
      <c r="AC254" s="1">
        <v>22.398628065204235</v>
      </c>
      <c r="AD254" s="1">
        <v>16.386554078285588</v>
      </c>
    </row>
    <row r="255" spans="28:30" x14ac:dyDescent="0.45">
      <c r="AB255" s="1" t="s">
        <v>1042</v>
      </c>
      <c r="AC255" s="1">
        <v>8.1226852070767848</v>
      </c>
      <c r="AD255" s="1">
        <v>14.719522983329236</v>
      </c>
    </row>
    <row r="256" spans="28:30" x14ac:dyDescent="0.45">
      <c r="AB256" s="1" t="s">
        <v>148</v>
      </c>
      <c r="AC256" s="1">
        <v>17.191092831747266</v>
      </c>
      <c r="AD256" s="1">
        <v>22.501912272626072</v>
      </c>
    </row>
    <row r="257" spans="28:30" x14ac:dyDescent="0.45">
      <c r="AB257" s="1" t="s">
        <v>1039</v>
      </c>
      <c r="AC257" s="1">
        <v>21.830751850059499</v>
      </c>
      <c r="AD257" s="1">
        <v>19.393270868897819</v>
      </c>
    </row>
    <row r="258" spans="28:30" x14ac:dyDescent="0.45">
      <c r="AB258" s="1" t="s">
        <v>1037</v>
      </c>
      <c r="AC258" s="1">
        <v>14.346944577626145</v>
      </c>
      <c r="AD258" s="1">
        <v>9.5746022223970151</v>
      </c>
    </row>
    <row r="259" spans="28:30" x14ac:dyDescent="0.45">
      <c r="AB259" s="1" t="s">
        <v>220</v>
      </c>
      <c r="AC259" s="1">
        <v>23.885204827170533</v>
      </c>
      <c r="AD259" s="1">
        <v>20.860086947433945</v>
      </c>
    </row>
    <row r="260" spans="28:30" x14ac:dyDescent="0.45">
      <c r="AB260" s="1" t="s">
        <v>165</v>
      </c>
      <c r="AC260" s="1">
        <v>22.433097307388017</v>
      </c>
      <c r="AD260" s="1">
        <v>20.974221340867398</v>
      </c>
    </row>
    <row r="261" spans="28:30" x14ac:dyDescent="0.45">
      <c r="AB261" s="1" t="s">
        <v>96</v>
      </c>
      <c r="AC261" s="1">
        <v>15.620590865318214</v>
      </c>
      <c r="AD261" s="1">
        <v>18.530436821938483</v>
      </c>
    </row>
    <row r="262" spans="28:30" x14ac:dyDescent="0.45">
      <c r="AB262" s="1" t="s">
        <v>1033</v>
      </c>
      <c r="AC262" s="1">
        <v>9.1290355867146165</v>
      </c>
      <c r="AD262" s="1">
        <v>7.6115697669304865</v>
      </c>
    </row>
    <row r="263" spans="28:30" x14ac:dyDescent="0.45">
      <c r="AB263" s="1" t="s">
        <v>1032</v>
      </c>
      <c r="AC263" s="1">
        <v>5.817714906441104</v>
      </c>
      <c r="AD263" s="1">
        <v>6.7006158759159522</v>
      </c>
    </row>
    <row r="264" spans="28:30" x14ac:dyDescent="0.45">
      <c r="AB264" s="1" t="s">
        <v>1030</v>
      </c>
      <c r="AC264" s="1">
        <v>17.911143072411718</v>
      </c>
      <c r="AD264" s="1">
        <v>17.300953806210661</v>
      </c>
    </row>
    <row r="265" spans="28:30" x14ac:dyDescent="0.45">
      <c r="AB265" s="1" t="s">
        <v>1027</v>
      </c>
      <c r="AC265" s="1">
        <v>8.7345080491054041</v>
      </c>
      <c r="AD265" s="1">
        <v>14.428198883154183</v>
      </c>
    </row>
    <row r="266" spans="28:30" x14ac:dyDescent="0.45">
      <c r="AB266" s="1" t="s">
        <v>1024</v>
      </c>
      <c r="AC266" s="1">
        <v>9.4893209223497692</v>
      </c>
      <c r="AD266" s="1">
        <v>13.820606160159457</v>
      </c>
    </row>
    <row r="267" spans="28:30" x14ac:dyDescent="0.45">
      <c r="AB267" s="1" t="s">
        <v>1022</v>
      </c>
      <c r="AC267" s="1">
        <v>9.3392339103752384</v>
      </c>
      <c r="AD267" s="1">
        <v>14.086722101441861</v>
      </c>
    </row>
    <row r="268" spans="28:30" x14ac:dyDescent="0.45">
      <c r="AB268" s="1" t="s">
        <v>258</v>
      </c>
      <c r="AC268" s="1">
        <v>25.693961987946814</v>
      </c>
      <c r="AD268" s="1">
        <v>14.452063858557141</v>
      </c>
    </row>
    <row r="269" spans="28:30" x14ac:dyDescent="0.45">
      <c r="AB269" s="1" t="s">
        <v>288</v>
      </c>
      <c r="AC269" s="1">
        <v>51.162518401377191</v>
      </c>
      <c r="AD269" s="1">
        <v>14.405597651683703</v>
      </c>
    </row>
    <row r="270" spans="28:30" x14ac:dyDescent="0.45">
      <c r="AB270" s="1" t="s">
        <v>1017</v>
      </c>
      <c r="AC270" s="1">
        <v>24.909474241558556</v>
      </c>
      <c r="AD270" s="1">
        <v>24.320547064870659</v>
      </c>
    </row>
    <row r="271" spans="28:30" x14ac:dyDescent="0.45">
      <c r="AB271" s="1" t="s">
        <v>1014</v>
      </c>
      <c r="AC271" s="1">
        <v>26.913017763844998</v>
      </c>
      <c r="AD271" s="1">
        <v>24.751732785910853</v>
      </c>
    </row>
    <row r="272" spans="28:30" x14ac:dyDescent="0.45">
      <c r="AB272" s="1" t="s">
        <v>1011</v>
      </c>
      <c r="AC272" s="1">
        <v>31.181074583593901</v>
      </c>
      <c r="AD272" s="1">
        <v>16.791463839370095</v>
      </c>
    </row>
    <row r="273" spans="28:30" x14ac:dyDescent="0.45">
      <c r="AB273" s="1" t="s">
        <v>1008</v>
      </c>
      <c r="AC273" s="1">
        <v>9.4368318708080476</v>
      </c>
      <c r="AD273" s="1">
        <v>10.8898785381562</v>
      </c>
    </row>
    <row r="274" spans="28:30" x14ac:dyDescent="0.45">
      <c r="AB274" s="1" t="s">
        <v>1007</v>
      </c>
      <c r="AC274" s="1">
        <v>15.393299011793594</v>
      </c>
      <c r="AD274" s="1">
        <v>13.650515559380239</v>
      </c>
    </row>
    <row r="275" spans="28:30" x14ac:dyDescent="0.45">
      <c r="AB275" s="1" t="s">
        <v>292</v>
      </c>
      <c r="AC275" s="1">
        <v>28.210050339048454</v>
      </c>
      <c r="AD275" s="1">
        <v>23.062817837093938</v>
      </c>
    </row>
    <row r="276" spans="28:30" x14ac:dyDescent="0.45">
      <c r="AB276" s="1" t="s">
        <v>1005</v>
      </c>
      <c r="AC276" s="1">
        <v>40.2586296342878</v>
      </c>
      <c r="AD276" s="1">
        <v>20.261003588150288</v>
      </c>
    </row>
    <row r="277" spans="28:30" x14ac:dyDescent="0.45">
      <c r="AB277" s="1" t="s">
        <v>1002</v>
      </c>
      <c r="AC277" s="1">
        <v>30.583682714524542</v>
      </c>
      <c r="AD277" s="1">
        <v>21.028469635244889</v>
      </c>
    </row>
    <row r="278" spans="28:30" x14ac:dyDescent="0.45">
      <c r="AB278" s="1" t="s">
        <v>1000</v>
      </c>
      <c r="AC278" s="1">
        <v>28.533714145831397</v>
      </c>
      <c r="AD278" s="1">
        <v>21.083826079647306</v>
      </c>
    </row>
    <row r="279" spans="28:30" x14ac:dyDescent="0.45">
      <c r="AB279" s="1" t="s">
        <v>998</v>
      </c>
      <c r="AC279" s="1">
        <v>8.4069306052966386</v>
      </c>
      <c r="AD279" s="1">
        <v>13.249122586279487</v>
      </c>
    </row>
    <row r="280" spans="28:30" x14ac:dyDescent="0.45">
      <c r="AB280" s="1" t="s">
        <v>995</v>
      </c>
      <c r="AC280" s="1">
        <v>11.568600386779632</v>
      </c>
      <c r="AD280" s="1">
        <v>17.479047785371183</v>
      </c>
    </row>
    <row r="281" spans="28:30" x14ac:dyDescent="0.45">
      <c r="AB281" s="1" t="s">
        <v>170</v>
      </c>
      <c r="AC281" s="1">
        <v>18.662258573207065</v>
      </c>
      <c r="AD281" s="1">
        <v>24.556112369392697</v>
      </c>
    </row>
    <row r="282" spans="28:30" x14ac:dyDescent="0.45">
      <c r="AB282" s="1" t="s">
        <v>992</v>
      </c>
      <c r="AC282" s="1">
        <v>8.429491536206406</v>
      </c>
      <c r="AD282" s="1">
        <v>12.378915225142993</v>
      </c>
    </row>
    <row r="283" spans="28:30" x14ac:dyDescent="0.45">
      <c r="AB283" s="1" t="s">
        <v>991</v>
      </c>
      <c r="AC283" s="1">
        <v>12.484392188840978</v>
      </c>
      <c r="AD283" s="1">
        <v>14.900673511288286</v>
      </c>
    </row>
    <row r="284" spans="28:30" x14ac:dyDescent="0.45">
      <c r="AB284" s="1" t="s">
        <v>300</v>
      </c>
      <c r="AC284" s="1">
        <v>17.780376146969481</v>
      </c>
      <c r="AD284" s="1">
        <v>25.876125247034583</v>
      </c>
    </row>
    <row r="285" spans="28:30" x14ac:dyDescent="0.45">
      <c r="AB285" s="1" t="s">
        <v>987</v>
      </c>
      <c r="AC285" s="1">
        <v>9.4368318708080476</v>
      </c>
      <c r="AD285" s="1">
        <v>12.261267693045337</v>
      </c>
    </row>
    <row r="286" spans="28:30" x14ac:dyDescent="0.45">
      <c r="AB286" s="1" t="s">
        <v>986</v>
      </c>
      <c r="AC286" s="1">
        <v>15.393299011793594</v>
      </c>
      <c r="AD286" s="1">
        <v>15.559328086507671</v>
      </c>
    </row>
    <row r="287" spans="28:30" x14ac:dyDescent="0.45">
      <c r="AB287" s="1" t="s">
        <v>179</v>
      </c>
      <c r="AC287" s="1">
        <v>24.674608172744446</v>
      </c>
      <c r="AD287" s="1">
        <v>23.049130126482016</v>
      </c>
    </row>
    <row r="288" spans="28:30" x14ac:dyDescent="0.45">
      <c r="AB288" s="1" t="s">
        <v>985</v>
      </c>
      <c r="AC288" s="1">
        <v>5.6093066099093045</v>
      </c>
      <c r="AD288" s="1">
        <v>9.4969181651613006</v>
      </c>
    </row>
    <row r="289" spans="28:30" x14ac:dyDescent="0.45">
      <c r="AB289" s="1" t="s">
        <v>982</v>
      </c>
      <c r="AC289" s="1">
        <v>15.300115719895162</v>
      </c>
      <c r="AD289" s="1">
        <v>15.934013297658618</v>
      </c>
    </row>
    <row r="290" spans="28:30" x14ac:dyDescent="0.45">
      <c r="AB290" s="1" t="s">
        <v>980</v>
      </c>
      <c r="AC290" s="1">
        <v>7.1930427322224153</v>
      </c>
      <c r="AD290" s="1">
        <v>7.1406480983370333</v>
      </c>
    </row>
    <row r="291" spans="28:30" x14ac:dyDescent="0.45">
      <c r="AB291" s="1" t="s">
        <v>3932</v>
      </c>
      <c r="AC291" s="1">
        <v>7.1930427322224153</v>
      </c>
      <c r="AD291" s="1">
        <v>6.9769331907466805</v>
      </c>
    </row>
    <row r="292" spans="28:30" x14ac:dyDescent="0.45">
      <c r="AB292" s="1" t="s">
        <v>978</v>
      </c>
      <c r="AC292" s="1">
        <v>16.042975245792004</v>
      </c>
      <c r="AD292" s="1">
        <v>13.69181923384237</v>
      </c>
    </row>
    <row r="293" spans="28:30" x14ac:dyDescent="0.45">
      <c r="AB293" s="1" t="s">
        <v>3933</v>
      </c>
      <c r="AC293" s="1">
        <v>16.042975245792004</v>
      </c>
      <c r="AD293" s="1">
        <v>13.69192102780892</v>
      </c>
    </row>
    <row r="294" spans="28:30" x14ac:dyDescent="0.45">
      <c r="AB294" s="1" t="s">
        <v>975</v>
      </c>
      <c r="AC294" s="1">
        <v>6.243363071178635</v>
      </c>
      <c r="AD294" s="1">
        <v>6.1990073162232067</v>
      </c>
    </row>
    <row r="295" spans="28:30" x14ac:dyDescent="0.45">
      <c r="AB295" s="1" t="s">
        <v>974</v>
      </c>
      <c r="AC295" s="1">
        <v>8.1335417991735088</v>
      </c>
      <c r="AD295" s="1">
        <v>5.3853334778050526</v>
      </c>
    </row>
    <row r="296" spans="28:30" x14ac:dyDescent="0.45">
      <c r="AB296" s="1" t="s">
        <v>973</v>
      </c>
      <c r="AC296" s="1">
        <v>10.985660419439448</v>
      </c>
      <c r="AD296" s="1">
        <v>16.540223722256069</v>
      </c>
    </row>
    <row r="297" spans="28:30" x14ac:dyDescent="0.45">
      <c r="AB297" s="1" t="s">
        <v>970</v>
      </c>
      <c r="AC297" s="1">
        <v>8.1335417991735088</v>
      </c>
      <c r="AD297" s="1">
        <v>5.3853334778050526</v>
      </c>
    </row>
    <row r="298" spans="28:30" x14ac:dyDescent="0.45">
      <c r="AB298" s="1" t="s">
        <v>969</v>
      </c>
      <c r="AC298" s="1">
        <v>16.444085896195244</v>
      </c>
      <c r="AD298" s="1">
        <v>10.135667974590449</v>
      </c>
    </row>
    <row r="299" spans="28:30" x14ac:dyDescent="0.45">
      <c r="AB299" s="1" t="s">
        <v>966</v>
      </c>
      <c r="AC299" s="1">
        <v>7.1846285892699324</v>
      </c>
      <c r="AD299" s="1">
        <v>7.6507048002491214</v>
      </c>
    </row>
    <row r="300" spans="28:30" x14ac:dyDescent="0.45">
      <c r="AB300" s="1" t="s">
        <v>963</v>
      </c>
      <c r="AC300" s="1">
        <v>12.831742830252109</v>
      </c>
      <c r="AD300" s="1">
        <v>12.283278113792669</v>
      </c>
    </row>
    <row r="301" spans="28:30" x14ac:dyDescent="0.45">
      <c r="AB301" s="1" t="s">
        <v>239</v>
      </c>
      <c r="AC301" s="1">
        <v>21.246379281459177</v>
      </c>
      <c r="AD301" s="1">
        <v>17.602859508991436</v>
      </c>
    </row>
    <row r="302" spans="28:30" x14ac:dyDescent="0.45">
      <c r="AB302" s="1" t="s">
        <v>960</v>
      </c>
      <c r="AC302" s="1">
        <v>7.1846285892699324</v>
      </c>
      <c r="AD302" s="1">
        <v>8.5294988842786275</v>
      </c>
    </row>
    <row r="303" spans="28:30" x14ac:dyDescent="0.45">
      <c r="AB303" s="1" t="s">
        <v>958</v>
      </c>
      <c r="AC303" s="1">
        <v>10.064473742629408</v>
      </c>
      <c r="AD303" s="1">
        <v>14.39403441094205</v>
      </c>
    </row>
    <row r="304" spans="28:30" x14ac:dyDescent="0.45">
      <c r="AB304" s="1" t="s">
        <v>957</v>
      </c>
      <c r="AC304" s="1">
        <v>16.983716751430599</v>
      </c>
      <c r="AD304" s="1">
        <v>20.695807558787877</v>
      </c>
    </row>
    <row r="305" spans="28:30" x14ac:dyDescent="0.45">
      <c r="AB305" s="1" t="s">
        <v>955</v>
      </c>
      <c r="AC305" s="1">
        <v>6.0059242489938001</v>
      </c>
      <c r="AD305" s="1">
        <v>10.103333077516439</v>
      </c>
    </row>
    <row r="306" spans="28:30" x14ac:dyDescent="0.45">
      <c r="AB306" s="1" t="s">
        <v>953</v>
      </c>
      <c r="AC306" s="1">
        <v>13.263148551992805</v>
      </c>
      <c r="AD306" s="1">
        <v>19.330400231665493</v>
      </c>
    </row>
    <row r="307" spans="28:30" x14ac:dyDescent="0.45">
      <c r="AB307" s="1" t="s">
        <v>950</v>
      </c>
      <c r="AC307" s="1">
        <v>6.0059242489938001</v>
      </c>
      <c r="AD307" s="1">
        <v>9.9662320370205215</v>
      </c>
    </row>
    <row r="308" spans="28:30" x14ac:dyDescent="0.45">
      <c r="AB308" s="1" t="s">
        <v>948</v>
      </c>
      <c r="AC308" s="1">
        <v>17.414057689588248</v>
      </c>
      <c r="AD308" s="1">
        <v>17.159147565514019</v>
      </c>
    </row>
    <row r="309" spans="28:30" x14ac:dyDescent="0.45">
      <c r="AB309" s="1" t="s">
        <v>945</v>
      </c>
      <c r="AC309" s="1">
        <v>4.9725900566909482</v>
      </c>
      <c r="AD309" s="1">
        <v>8.4672480087612119</v>
      </c>
    </row>
    <row r="310" spans="28:30" x14ac:dyDescent="0.45">
      <c r="AB310" s="1" t="s">
        <v>944</v>
      </c>
      <c r="AC310" s="1">
        <v>7.8921889245919061</v>
      </c>
      <c r="AD310" s="1">
        <v>12.589396545961394</v>
      </c>
    </row>
    <row r="311" spans="28:30" x14ac:dyDescent="0.45">
      <c r="AB311" s="1" t="s">
        <v>303</v>
      </c>
      <c r="AC311" s="1">
        <v>20.639278657291374</v>
      </c>
      <c r="AD311" s="1">
        <v>23.549950782975476</v>
      </c>
    </row>
    <row r="312" spans="28:30" x14ac:dyDescent="0.45">
      <c r="AB312" s="1" t="s">
        <v>942</v>
      </c>
      <c r="AC312" s="1">
        <v>7.9073106445829993</v>
      </c>
      <c r="AD312" s="1">
        <v>9.7754736918597196</v>
      </c>
    </row>
    <row r="313" spans="28:30" x14ac:dyDescent="0.45">
      <c r="AB313" s="1" t="s">
        <v>211</v>
      </c>
      <c r="AC313" s="1">
        <v>16.957479824182389</v>
      </c>
      <c r="AD313" s="1">
        <v>15.434779841813848</v>
      </c>
    </row>
    <row r="314" spans="28:30" x14ac:dyDescent="0.45">
      <c r="AB314" s="1" t="s">
        <v>938</v>
      </c>
      <c r="AC314" s="1">
        <v>12.047393287967127</v>
      </c>
      <c r="AD314" s="1">
        <v>8.7586833819634293</v>
      </c>
    </row>
    <row r="315" spans="28:30" x14ac:dyDescent="0.45">
      <c r="AB315" s="1" t="s">
        <v>264</v>
      </c>
      <c r="AC315" s="1">
        <v>14.958483373078789</v>
      </c>
      <c r="AD315" s="1">
        <v>25.233268636323238</v>
      </c>
    </row>
    <row r="316" spans="28:30" x14ac:dyDescent="0.45">
      <c r="AB316" s="1" t="s">
        <v>934</v>
      </c>
      <c r="AC316" s="1">
        <v>10.447831002178081</v>
      </c>
      <c r="AD316" s="1">
        <v>5.5366613153069837</v>
      </c>
    </row>
    <row r="317" spans="28:30" x14ac:dyDescent="0.45">
      <c r="AB317" s="1" t="s">
        <v>932</v>
      </c>
      <c r="AC317" s="1">
        <v>18.185105952556707</v>
      </c>
      <c r="AD317" s="1">
        <v>15.138569402813593</v>
      </c>
    </row>
    <row r="318" spans="28:30" x14ac:dyDescent="0.45">
      <c r="AB318" s="1" t="s">
        <v>327</v>
      </c>
      <c r="AC318" s="1">
        <v>29.533811746062007</v>
      </c>
      <c r="AD318" s="1">
        <v>14.327219920019447</v>
      </c>
    </row>
    <row r="319" spans="28:30" x14ac:dyDescent="0.45">
      <c r="AB319" s="1" t="s">
        <v>927</v>
      </c>
      <c r="AC319" s="1">
        <v>9.4244483620112067</v>
      </c>
      <c r="AD319" s="1">
        <v>8.7261036970733148</v>
      </c>
    </row>
    <row r="320" spans="28:30" x14ac:dyDescent="0.45">
      <c r="AB320" s="1" t="s">
        <v>924</v>
      </c>
      <c r="AC320" s="1">
        <v>12.313782683969178</v>
      </c>
      <c r="AD320" s="1">
        <v>18.831168114312835</v>
      </c>
    </row>
    <row r="321" spans="28:30" x14ac:dyDescent="0.45">
      <c r="AB321" s="1" t="s">
        <v>921</v>
      </c>
      <c r="AC321" s="1">
        <v>0.78029042019200456</v>
      </c>
      <c r="AD321" s="1">
        <v>13.181746089961127</v>
      </c>
    </row>
    <row r="322" spans="28:30" x14ac:dyDescent="0.45">
      <c r="AB322" s="1" t="s">
        <v>919</v>
      </c>
      <c r="AC322" s="1">
        <v>5.9916409277587377</v>
      </c>
      <c r="AD322" s="1">
        <v>9.9754570239924174</v>
      </c>
    </row>
    <row r="323" spans="28:30" x14ac:dyDescent="0.45">
      <c r="AB323" s="1" t="s">
        <v>916</v>
      </c>
      <c r="AC323" s="1">
        <v>11.776612305307804</v>
      </c>
      <c r="AD323" s="1">
        <v>11.700847169228004</v>
      </c>
    </row>
    <row r="324" spans="28:30" x14ac:dyDescent="0.45">
      <c r="AB324" s="1" t="s">
        <v>283</v>
      </c>
      <c r="AC324" s="1">
        <v>20.912380062152153</v>
      </c>
      <c r="AD324" s="1">
        <v>14.868945677382522</v>
      </c>
    </row>
    <row r="325" spans="28:30" x14ac:dyDescent="0.45">
      <c r="AB325" s="1" t="s">
        <v>911</v>
      </c>
      <c r="AC325" s="1">
        <v>7.756630601767295</v>
      </c>
      <c r="AD325" s="1">
        <v>9.3156631733602033</v>
      </c>
    </row>
    <row r="326" spans="28:30" x14ac:dyDescent="0.45">
      <c r="AB326" s="1" t="s">
        <v>298</v>
      </c>
      <c r="AC326" s="1">
        <v>23.129184954425998</v>
      </c>
      <c r="AD326" s="1">
        <v>21.922754380425072</v>
      </c>
    </row>
    <row r="327" spans="28:30" x14ac:dyDescent="0.45">
      <c r="AB327" s="1" t="s">
        <v>908</v>
      </c>
      <c r="AC327" s="1">
        <v>7.6368513828887155</v>
      </c>
      <c r="AD327" s="1">
        <v>4.4628558032212178</v>
      </c>
    </row>
    <row r="328" spans="28:30" x14ac:dyDescent="0.45">
      <c r="AB328" s="1" t="s">
        <v>905</v>
      </c>
      <c r="AC328" s="1">
        <v>14.150606572865163</v>
      </c>
      <c r="AD328" s="1">
        <v>9.2417424530436829</v>
      </c>
    </row>
    <row r="329" spans="28:30" x14ac:dyDescent="0.45">
      <c r="AB329" s="1" t="s">
        <v>903</v>
      </c>
      <c r="AC329" s="1">
        <v>8.2981308972519532</v>
      </c>
      <c r="AD329" s="1">
        <v>9.1683915450410662</v>
      </c>
    </row>
    <row r="330" spans="28:30" x14ac:dyDescent="0.45">
      <c r="AB330" s="1" t="s">
        <v>900</v>
      </c>
      <c r="AC330" s="1">
        <v>14.83221289302228</v>
      </c>
      <c r="AD330" s="1">
        <v>11.987432231375195</v>
      </c>
    </row>
    <row r="331" spans="28:30" x14ac:dyDescent="0.45">
      <c r="AB331" s="1" t="s">
        <v>897</v>
      </c>
      <c r="AC331" s="1">
        <v>12.793517868900249</v>
      </c>
      <c r="AD331" s="1">
        <v>14.884193705130622</v>
      </c>
    </row>
    <row r="332" spans="28:30" x14ac:dyDescent="0.45">
      <c r="AB332" s="1" t="s">
        <v>895</v>
      </c>
      <c r="AC332" s="1">
        <v>13.170648997755171</v>
      </c>
      <c r="AD332" s="1">
        <v>15.270518070980218</v>
      </c>
    </row>
    <row r="333" spans="28:30" x14ac:dyDescent="0.45">
      <c r="AB333" s="1" t="s">
        <v>892</v>
      </c>
      <c r="AC333" s="1">
        <v>13.170648997755171</v>
      </c>
      <c r="AD333" s="1">
        <v>12.128479144710285</v>
      </c>
    </row>
    <row r="334" spans="28:30" x14ac:dyDescent="0.45">
      <c r="AB334" s="1" t="s">
        <v>890</v>
      </c>
      <c r="AC334" s="1">
        <v>19.306760545281428</v>
      </c>
      <c r="AD334" s="1">
        <v>15.836920628488171</v>
      </c>
    </row>
    <row r="335" spans="28:30" x14ac:dyDescent="0.45">
      <c r="AB335" s="1" t="s">
        <v>271</v>
      </c>
      <c r="AC335" s="1">
        <v>26.008522021612482</v>
      </c>
      <c r="AD335" s="1">
        <v>18.786287400906591</v>
      </c>
    </row>
    <row r="336" spans="28:30" x14ac:dyDescent="0.45">
      <c r="AB336" s="1" t="s">
        <v>885</v>
      </c>
      <c r="AC336" s="1">
        <v>8.0902891312881806</v>
      </c>
      <c r="AD336" s="1">
        <v>8.2304190851671226</v>
      </c>
    </row>
    <row r="337" spans="28:30" x14ac:dyDescent="0.45">
      <c r="AB337" s="1" t="s">
        <v>882</v>
      </c>
      <c r="AC337" s="1">
        <v>15.623360867950733</v>
      </c>
      <c r="AD337" s="1">
        <v>13.65237157310021</v>
      </c>
    </row>
    <row r="338" spans="28:30" x14ac:dyDescent="0.45">
      <c r="AB338" s="1" t="s">
        <v>879</v>
      </c>
      <c r="AC338" s="1">
        <v>7.2573756239368521</v>
      </c>
      <c r="AD338" s="1">
        <v>12.634013503364567</v>
      </c>
    </row>
    <row r="339" spans="28:30" x14ac:dyDescent="0.45">
      <c r="AB339" s="1" t="s">
        <v>280</v>
      </c>
      <c r="AC339" s="1">
        <v>14.83221289302228</v>
      </c>
      <c r="AD339" s="1">
        <v>21.701101359757693</v>
      </c>
    </row>
    <row r="340" spans="28:30" x14ac:dyDescent="0.45">
      <c r="AB340" s="1" t="s">
        <v>876</v>
      </c>
      <c r="AC340" s="1">
        <v>13.69149323076142</v>
      </c>
      <c r="AD340" s="1">
        <v>16.335091532792717</v>
      </c>
    </row>
    <row r="341" spans="28:30" x14ac:dyDescent="0.45">
      <c r="AB341" s="1" t="s">
        <v>875</v>
      </c>
      <c r="AC341" s="1">
        <v>15.45783875129551</v>
      </c>
      <c r="AD341" s="1">
        <v>14.652783337598105</v>
      </c>
    </row>
    <row r="342" spans="28:30" x14ac:dyDescent="0.45">
      <c r="AB342" s="1" t="s">
        <v>128</v>
      </c>
      <c r="AC342" s="1">
        <v>17.520057815460515</v>
      </c>
      <c r="AD342" s="1">
        <v>12.602901982515416</v>
      </c>
    </row>
    <row r="343" spans="28:30" x14ac:dyDescent="0.45">
      <c r="AB343" s="1" t="s">
        <v>873</v>
      </c>
      <c r="AC343" s="1">
        <v>17.520057815460515</v>
      </c>
      <c r="AD343" s="1">
        <v>12.602901982515416</v>
      </c>
    </row>
    <row r="344" spans="28:30" x14ac:dyDescent="0.45">
      <c r="AB344" s="1" t="s">
        <v>65</v>
      </c>
      <c r="AC344" s="1">
        <v>12.413714594954872</v>
      </c>
      <c r="AD344" s="1">
        <v>19.02474012086212</v>
      </c>
    </row>
    <row r="345" spans="28:30" x14ac:dyDescent="0.45">
      <c r="AB345" s="1" t="s">
        <v>869</v>
      </c>
      <c r="AC345" s="1">
        <v>12.149268892258053</v>
      </c>
      <c r="AD345" s="1">
        <v>9.1152585568360482</v>
      </c>
    </row>
    <row r="346" spans="28:30" x14ac:dyDescent="0.45">
      <c r="AB346" s="1" t="s">
        <v>125</v>
      </c>
      <c r="AC346" s="1">
        <v>22.84793612677862</v>
      </c>
      <c r="AD346" s="1">
        <v>13.685983306047973</v>
      </c>
    </row>
    <row r="347" spans="28:30" x14ac:dyDescent="0.45">
      <c r="AB347" s="1" t="s">
        <v>864</v>
      </c>
      <c r="AC347" s="1">
        <v>4.6250318732773152</v>
      </c>
      <c r="AD347" s="1">
        <v>16.361469993229203</v>
      </c>
    </row>
    <row r="348" spans="28:30" x14ac:dyDescent="0.45">
      <c r="AB348" s="1" t="s">
        <v>861</v>
      </c>
      <c r="AC348" s="1">
        <v>10.566678986197234</v>
      </c>
      <c r="AD348" s="1">
        <v>23.325799767930576</v>
      </c>
    </row>
    <row r="349" spans="28:30" x14ac:dyDescent="0.45">
      <c r="AB349" s="1" t="s">
        <v>858</v>
      </c>
      <c r="AC349" s="1">
        <v>14.158126300251078</v>
      </c>
      <c r="AD349" s="1">
        <v>12.474358588908679</v>
      </c>
    </row>
    <row r="350" spans="28:30" x14ac:dyDescent="0.45">
      <c r="AB350" s="1" t="s">
        <v>244</v>
      </c>
      <c r="AC350" s="1">
        <v>21.334819286327715</v>
      </c>
      <c r="AD350" s="1">
        <v>17.10572109114451</v>
      </c>
    </row>
    <row r="351" spans="28:30" x14ac:dyDescent="0.45">
      <c r="AB351" s="1" t="s">
        <v>856</v>
      </c>
      <c r="AC351" s="1">
        <v>9.2662461685980144</v>
      </c>
      <c r="AD351" s="1">
        <v>10.423783181757116</v>
      </c>
    </row>
    <row r="352" spans="28:30" x14ac:dyDescent="0.45">
      <c r="AB352" s="1" t="s">
        <v>854</v>
      </c>
      <c r="AC352" s="1">
        <v>15.672059389402804</v>
      </c>
      <c r="AD352" s="1">
        <v>19.19067251854106</v>
      </c>
    </row>
    <row r="353" spans="28:30" x14ac:dyDescent="0.45">
      <c r="AB353" s="1" t="s">
        <v>852</v>
      </c>
      <c r="AC353" s="1">
        <v>21.603914945365936</v>
      </c>
      <c r="AD353" s="1">
        <v>16.476109532482919</v>
      </c>
    </row>
    <row r="354" spans="28:30" x14ac:dyDescent="0.45">
      <c r="AB354" s="1" t="s">
        <v>849</v>
      </c>
      <c r="AC354" s="1">
        <v>13.090955422011339</v>
      </c>
      <c r="AD354" s="1">
        <v>11.90024955337592</v>
      </c>
    </row>
    <row r="355" spans="28:30" x14ac:dyDescent="0.45">
      <c r="AB355" s="1" t="s">
        <v>75</v>
      </c>
      <c r="AC355" s="1">
        <v>22.396685647825311</v>
      </c>
      <c r="AD355" s="1">
        <v>17.423450143838092</v>
      </c>
    </row>
    <row r="356" spans="28:30" x14ac:dyDescent="0.45">
      <c r="AB356" s="1" t="s">
        <v>844</v>
      </c>
      <c r="AC356" s="1">
        <v>12.571416417335895</v>
      </c>
      <c r="AD356" s="1">
        <v>8.9985328172258097</v>
      </c>
    </row>
    <row r="357" spans="28:30" x14ac:dyDescent="0.45">
      <c r="AB357" s="1" t="s">
        <v>841</v>
      </c>
      <c r="AC357" s="1">
        <v>7.7366362783477767</v>
      </c>
      <c r="AD357" s="1">
        <v>14.119407018899066</v>
      </c>
    </row>
    <row r="358" spans="28:30" x14ac:dyDescent="0.45">
      <c r="AB358" s="1" t="s">
        <v>839</v>
      </c>
      <c r="AC358" s="1">
        <v>9.9177705242922887</v>
      </c>
      <c r="AD358" s="1">
        <v>13.4109897001858</v>
      </c>
    </row>
    <row r="359" spans="28:30" x14ac:dyDescent="0.45">
      <c r="AB359" s="1" t="s">
        <v>89</v>
      </c>
      <c r="AC359" s="1">
        <v>20.46891873393313</v>
      </c>
      <c r="AD359" s="1">
        <v>20.644209775174463</v>
      </c>
    </row>
    <row r="360" spans="28:30" x14ac:dyDescent="0.45">
      <c r="AB360" s="1" t="s">
        <v>837</v>
      </c>
      <c r="AC360" s="1">
        <v>7.8857466998528905</v>
      </c>
      <c r="AD360" s="1">
        <v>15.740281386685902</v>
      </c>
    </row>
    <row r="361" spans="28:30" x14ac:dyDescent="0.45">
      <c r="AB361" s="1" t="s">
        <v>192</v>
      </c>
      <c r="AC361" s="1">
        <v>13.695564565370328</v>
      </c>
      <c r="AD361" s="1">
        <v>22.498196257121251</v>
      </c>
    </row>
    <row r="362" spans="28:30" x14ac:dyDescent="0.45">
      <c r="AB362" s="1" t="s">
        <v>834</v>
      </c>
      <c r="AC362" s="1">
        <v>11.761313444545261</v>
      </c>
      <c r="AD362" s="1">
        <v>7.4039830492170822</v>
      </c>
    </row>
    <row r="363" spans="28:30" x14ac:dyDescent="0.45">
      <c r="AB363" s="1" t="s">
        <v>254</v>
      </c>
      <c r="AC363" s="1">
        <v>22.455310240518894</v>
      </c>
      <c r="AD363" s="1">
        <v>15.534148539446406</v>
      </c>
    </row>
    <row r="364" spans="28:30" x14ac:dyDescent="0.45">
      <c r="AB364" s="1" t="s">
        <v>238</v>
      </c>
      <c r="AC364" s="1">
        <v>14.94578680112622</v>
      </c>
      <c r="AD364" s="1">
        <v>17.953232006851501</v>
      </c>
    </row>
    <row r="365" spans="28:30" x14ac:dyDescent="0.45">
      <c r="AB365" s="1" t="s">
        <v>828</v>
      </c>
      <c r="AC365" s="1">
        <v>14.362006060829373</v>
      </c>
      <c r="AD365" s="1">
        <v>16.049281546754894</v>
      </c>
    </row>
    <row r="366" spans="28:30" x14ac:dyDescent="0.45">
      <c r="AB366" s="1" t="s">
        <v>825</v>
      </c>
      <c r="AC366" s="1">
        <v>20.511500176447932</v>
      </c>
      <c r="AD366" s="1">
        <v>18.307367124455038</v>
      </c>
    </row>
    <row r="367" spans="28:30" x14ac:dyDescent="0.45">
      <c r="AB367" s="1" t="s">
        <v>823</v>
      </c>
      <c r="AC367" s="1">
        <v>20.511500176447932</v>
      </c>
      <c r="AD367" s="1">
        <v>18.307367124455038</v>
      </c>
    </row>
    <row r="368" spans="28:30" x14ac:dyDescent="0.45">
      <c r="AB368" s="1" t="s">
        <v>820</v>
      </c>
      <c r="AC368" s="1">
        <v>8.5441084444322755</v>
      </c>
      <c r="AD368" s="1">
        <v>9.6196561541140149</v>
      </c>
    </row>
    <row r="369" spans="28:30" x14ac:dyDescent="0.45">
      <c r="AB369" s="1" t="s">
        <v>145</v>
      </c>
      <c r="AC369" s="1">
        <v>22.280347887869162</v>
      </c>
      <c r="AD369" s="1">
        <v>14.121164280494268</v>
      </c>
    </row>
    <row r="370" spans="28:30" x14ac:dyDescent="0.45">
      <c r="AB370" s="1" t="s">
        <v>816</v>
      </c>
      <c r="AC370" s="1">
        <v>9.0912896472679314</v>
      </c>
      <c r="AD370" s="1">
        <v>12.15083734191732</v>
      </c>
    </row>
    <row r="371" spans="28:30" x14ac:dyDescent="0.45">
      <c r="AB371" s="1" t="s">
        <v>207</v>
      </c>
      <c r="AC371" s="1">
        <v>15.232620602889256</v>
      </c>
      <c r="AD371" s="1">
        <v>25.644478966447352</v>
      </c>
    </row>
    <row r="372" spans="28:30" x14ac:dyDescent="0.45">
      <c r="AB372" s="1" t="s">
        <v>811</v>
      </c>
      <c r="AC372" s="1">
        <v>10.491744376949532</v>
      </c>
      <c r="AD372" s="1">
        <v>7.6784984305415787</v>
      </c>
    </row>
    <row r="373" spans="28:30" x14ac:dyDescent="0.45">
      <c r="AB373" s="1" t="s">
        <v>102</v>
      </c>
      <c r="AC373" s="1">
        <v>21.662416064571591</v>
      </c>
      <c r="AD373" s="1">
        <v>14.690169441389092</v>
      </c>
    </row>
    <row r="374" spans="28:30" x14ac:dyDescent="0.45">
      <c r="AB374" s="1" t="s">
        <v>807</v>
      </c>
      <c r="AC374" s="1">
        <v>16.380694796148973</v>
      </c>
      <c r="AD374" s="1">
        <v>11.201850787532972</v>
      </c>
    </row>
    <row r="375" spans="28:30" x14ac:dyDescent="0.45">
      <c r="AB375" s="1" t="s">
        <v>805</v>
      </c>
      <c r="AC375" s="1">
        <v>23.957123783506852</v>
      </c>
      <c r="AD375" s="1">
        <v>15.226693903675582</v>
      </c>
    </row>
    <row r="376" spans="28:30" x14ac:dyDescent="0.45">
      <c r="AB376" s="1" t="s">
        <v>802</v>
      </c>
      <c r="AC376" s="1">
        <v>9.4143317822311818</v>
      </c>
      <c r="AD376" s="1">
        <v>14.408872906005582</v>
      </c>
    </row>
    <row r="377" spans="28:30" x14ac:dyDescent="0.45">
      <c r="AB377" s="1" t="s">
        <v>799</v>
      </c>
      <c r="AC377" s="1">
        <v>20.013170777586492</v>
      </c>
      <c r="AD377" s="1">
        <v>18.850487622875082</v>
      </c>
    </row>
    <row r="378" spans="28:30" x14ac:dyDescent="0.45">
      <c r="AB378" s="1" t="s">
        <v>797</v>
      </c>
      <c r="AC378" s="1">
        <v>5.7860949864187061</v>
      </c>
      <c r="AD378" s="1">
        <v>3.9638500318340468</v>
      </c>
    </row>
    <row r="379" spans="28:30" x14ac:dyDescent="0.45">
      <c r="AB379" s="1" t="s">
        <v>219</v>
      </c>
      <c r="AC379" s="1">
        <v>28.404455181682955</v>
      </c>
      <c r="AD379" s="1">
        <v>18.391976200954495</v>
      </c>
    </row>
    <row r="380" spans="28:30" x14ac:dyDescent="0.45">
      <c r="AB380" s="1" t="s">
        <v>787</v>
      </c>
      <c r="AC380" s="1">
        <v>15.949641360426178</v>
      </c>
      <c r="AD380" s="1">
        <v>15.369352607199005</v>
      </c>
    </row>
    <row r="381" spans="28:30" x14ac:dyDescent="0.45">
      <c r="AB381" s="1" t="s">
        <v>793</v>
      </c>
      <c r="AC381" s="1">
        <v>15.949641360426178</v>
      </c>
      <c r="AD381" s="1">
        <v>15.369352607199005</v>
      </c>
    </row>
    <row r="382" spans="28:30" x14ac:dyDescent="0.45">
      <c r="AB382" s="1" t="s">
        <v>139</v>
      </c>
      <c r="AC382" s="1">
        <v>15.949641360426178</v>
      </c>
      <c r="AD382" s="1">
        <v>14.693676931523326</v>
      </c>
    </row>
    <row r="383" spans="28:30" x14ac:dyDescent="0.45">
      <c r="AB383" s="1" t="s">
        <v>790</v>
      </c>
      <c r="AC383" s="1">
        <v>15.949641360426178</v>
      </c>
      <c r="AD383" s="1">
        <v>14.85338831676909</v>
      </c>
    </row>
    <row r="384" spans="28:30" x14ac:dyDescent="0.45">
      <c r="AB384" s="1" t="s">
        <v>784</v>
      </c>
      <c r="AC384" s="1">
        <v>6.6600152782956945</v>
      </c>
      <c r="AD384" s="1">
        <v>11.964252914375429</v>
      </c>
    </row>
    <row r="385" spans="28:30" x14ac:dyDescent="0.45">
      <c r="AB385" s="1" t="s">
        <v>191</v>
      </c>
      <c r="AC385" s="1">
        <v>13.936152365101679</v>
      </c>
      <c r="AD385" s="1">
        <v>22.944931786326137</v>
      </c>
    </row>
    <row r="386" spans="28:30" x14ac:dyDescent="0.45">
      <c r="AB386" s="1" t="s">
        <v>782</v>
      </c>
      <c r="AC386" s="1">
        <v>9.6946476552195833</v>
      </c>
      <c r="AD386" s="1">
        <v>7.1093074210611578</v>
      </c>
    </row>
    <row r="387" spans="28:30" x14ac:dyDescent="0.45">
      <c r="AB387" s="1" t="s">
        <v>15</v>
      </c>
      <c r="AC387" s="1">
        <v>17.42934917239927</v>
      </c>
      <c r="AD387" s="1">
        <v>11.017771331890225</v>
      </c>
    </row>
    <row r="388" spans="28:30" x14ac:dyDescent="0.45">
      <c r="AB388" s="1" t="s">
        <v>780</v>
      </c>
      <c r="AC388" s="1">
        <v>23.185076020266905</v>
      </c>
      <c r="AD388" s="1">
        <v>13.991706855650591</v>
      </c>
    </row>
    <row r="389" spans="28:30" x14ac:dyDescent="0.45">
      <c r="AB389" s="1" t="s">
        <v>35</v>
      </c>
      <c r="AC389" s="1">
        <v>19.643639162869455</v>
      </c>
      <c r="AD389" s="1">
        <v>16.522057343245976</v>
      </c>
    </row>
    <row r="390" spans="28:30" x14ac:dyDescent="0.45">
      <c r="AB390" s="1" t="s">
        <v>98</v>
      </c>
      <c r="AC390" s="1">
        <v>13.496700451242905</v>
      </c>
      <c r="AD390" s="1">
        <v>22.605040030189521</v>
      </c>
    </row>
    <row r="391" spans="28:30" x14ac:dyDescent="0.45">
      <c r="AB391" s="1" t="s">
        <v>774</v>
      </c>
      <c r="AC391" s="1">
        <v>13.453437363780758</v>
      </c>
      <c r="AD391" s="1">
        <v>4.8363219953186425</v>
      </c>
    </row>
    <row r="392" spans="28:30" x14ac:dyDescent="0.45">
      <c r="AB392" s="1" t="s">
        <v>771</v>
      </c>
      <c r="AC392" s="1">
        <v>9.5976110040010685</v>
      </c>
      <c r="AD392" s="1">
        <v>10.228029954555183</v>
      </c>
    </row>
    <row r="393" spans="28:30" x14ac:dyDescent="0.45">
      <c r="AB393" s="1" t="s">
        <v>769</v>
      </c>
      <c r="AC393" s="1">
        <v>19.880163546146488</v>
      </c>
      <c r="AD393" s="1">
        <v>16.245409984281096</v>
      </c>
    </row>
    <row r="394" spans="28:30" x14ac:dyDescent="0.45">
      <c r="AB394" s="1" t="s">
        <v>767</v>
      </c>
      <c r="AC394" s="1">
        <v>11.263609436068061</v>
      </c>
      <c r="AD394" s="1">
        <v>9.2172796324892232</v>
      </c>
    </row>
    <row r="395" spans="28:30" x14ac:dyDescent="0.45">
      <c r="AB395" s="1" t="s">
        <v>765</v>
      </c>
      <c r="AC395" s="1">
        <v>18.214423476065669</v>
      </c>
      <c r="AD395" s="1">
        <v>12.245376512900579</v>
      </c>
    </row>
    <row r="396" spans="28:30" x14ac:dyDescent="0.45">
      <c r="AB396" s="1" t="s">
        <v>762</v>
      </c>
      <c r="AC396" s="1">
        <v>26.62354934651983</v>
      </c>
      <c r="AD396" s="1">
        <v>17.633021325890315</v>
      </c>
    </row>
    <row r="397" spans="28:30" x14ac:dyDescent="0.45">
      <c r="AB397" s="1" t="s">
        <v>759</v>
      </c>
      <c r="AC397" s="1">
        <v>10.492161810859786</v>
      </c>
      <c r="AD397" s="1">
        <v>11.894373627676998</v>
      </c>
    </row>
    <row r="398" spans="28:30" x14ac:dyDescent="0.45">
      <c r="AB398" s="1" t="s">
        <v>757</v>
      </c>
      <c r="AC398" s="1">
        <v>16.882948360281677</v>
      </c>
      <c r="AD398" s="1">
        <v>17.472318673834092</v>
      </c>
    </row>
    <row r="399" spans="28:30" x14ac:dyDescent="0.45">
      <c r="AB399" s="1" t="s">
        <v>755</v>
      </c>
      <c r="AC399" s="1">
        <v>16.882948360281677</v>
      </c>
      <c r="AD399" s="1">
        <v>18.58408355058603</v>
      </c>
    </row>
    <row r="400" spans="28:30" x14ac:dyDescent="0.45">
      <c r="AB400" s="1" t="s">
        <v>752</v>
      </c>
      <c r="AC400" s="1">
        <v>27.776462072613349</v>
      </c>
      <c r="AD400" s="1">
        <v>16.093133867818185</v>
      </c>
    </row>
    <row r="401" spans="28:30" x14ac:dyDescent="0.45">
      <c r="AB401" s="1" t="s">
        <v>749</v>
      </c>
      <c r="AC401" s="1">
        <v>11.169159981247597</v>
      </c>
      <c r="AD401" s="1">
        <v>8.0031142306128142</v>
      </c>
    </row>
    <row r="402" spans="28:30" x14ac:dyDescent="0.45">
      <c r="AB402" s="1" t="s">
        <v>746</v>
      </c>
      <c r="AC402" s="1">
        <v>8.8863500116775782</v>
      </c>
      <c r="AD402" s="1">
        <v>12.201181123237617</v>
      </c>
    </row>
    <row r="403" spans="28:30" x14ac:dyDescent="0.45">
      <c r="AB403" s="1" t="s">
        <v>744</v>
      </c>
      <c r="AC403" s="1">
        <v>16.581411053332264</v>
      </c>
      <c r="AD403" s="1">
        <v>16.342136655073674</v>
      </c>
    </row>
    <row r="404" spans="28:30" x14ac:dyDescent="0.45">
      <c r="AB404" s="1" t="s">
        <v>742</v>
      </c>
      <c r="AC404" s="1">
        <v>22.995945738122405</v>
      </c>
      <c r="AD404" s="1">
        <v>27.971419867865286</v>
      </c>
    </row>
    <row r="405" spans="28:30" x14ac:dyDescent="0.45">
      <c r="AB405" s="1" t="s">
        <v>740</v>
      </c>
      <c r="AC405" s="1">
        <v>11.032736505502635</v>
      </c>
      <c r="AD405" s="1">
        <v>6.6768832288290891</v>
      </c>
    </row>
    <row r="406" spans="28:30" x14ac:dyDescent="0.45">
      <c r="AB406" s="1" t="s">
        <v>739</v>
      </c>
      <c r="AC406" s="1">
        <v>17.574165578490923</v>
      </c>
      <c r="AD406" s="1">
        <v>14.730041601703425</v>
      </c>
    </row>
    <row r="407" spans="28:30" x14ac:dyDescent="0.45">
      <c r="AB407" s="1" t="s">
        <v>297</v>
      </c>
      <c r="AC407" s="1">
        <v>26.098851081749004</v>
      </c>
      <c r="AD407" s="1">
        <v>27.185435826169172</v>
      </c>
    </row>
    <row r="408" spans="28:30" x14ac:dyDescent="0.45">
      <c r="AB408" s="1" t="s">
        <v>735</v>
      </c>
      <c r="AC408" s="1">
        <v>33.024982315911494</v>
      </c>
      <c r="AD408" s="1">
        <v>17.314846788504759</v>
      </c>
    </row>
    <row r="409" spans="28:30" x14ac:dyDescent="0.45">
      <c r="AB409" s="1" t="s">
        <v>732</v>
      </c>
      <c r="AC409" s="1">
        <v>33.024982315911494</v>
      </c>
      <c r="AD409" s="1">
        <v>18.368322521667722</v>
      </c>
    </row>
    <row r="410" spans="28:30" x14ac:dyDescent="0.45">
      <c r="AB410" s="1" t="s">
        <v>729</v>
      </c>
      <c r="AC410" s="1">
        <v>31.047523133125328</v>
      </c>
      <c r="AD410" s="1">
        <v>13.954900721819039</v>
      </c>
    </row>
    <row r="411" spans="28:30" x14ac:dyDescent="0.45">
      <c r="AB411" s="1" t="s">
        <v>176</v>
      </c>
      <c r="AC411" s="1">
        <v>27.70151959595583</v>
      </c>
      <c r="AD411" s="1">
        <v>22.499720818242118</v>
      </c>
    </row>
    <row r="412" spans="28:30" x14ac:dyDescent="0.45">
      <c r="AB412" s="1" t="s">
        <v>304</v>
      </c>
      <c r="AC412" s="1">
        <v>24.641800348605109</v>
      </c>
      <c r="AD412" s="1">
        <v>25.957829149280766</v>
      </c>
    </row>
    <row r="413" spans="28:30" x14ac:dyDescent="0.45">
      <c r="AB413" s="1" t="s">
        <v>233</v>
      </c>
      <c r="AC413" s="1">
        <v>27.870995291003563</v>
      </c>
      <c r="AD413" s="1">
        <v>25.025342154433257</v>
      </c>
    </row>
    <row r="414" spans="28:30" x14ac:dyDescent="0.45">
      <c r="AB414" s="1" t="s">
        <v>230</v>
      </c>
      <c r="AC414" s="1">
        <v>27.870995291003563</v>
      </c>
      <c r="AD414" s="1">
        <v>24.32966656155314</v>
      </c>
    </row>
    <row r="415" spans="28:30" x14ac:dyDescent="0.45">
      <c r="AB415" s="1" t="s">
        <v>722</v>
      </c>
      <c r="AC415" s="1">
        <v>22.96009772283443</v>
      </c>
      <c r="AD415" s="1">
        <v>28.035170912405107</v>
      </c>
    </row>
    <row r="416" spans="28:30" x14ac:dyDescent="0.45">
      <c r="AB416" s="1" t="s">
        <v>719</v>
      </c>
      <c r="AC416" s="1">
        <v>28.533714145831397</v>
      </c>
      <c r="AD416" s="1">
        <v>23.845923126881203</v>
      </c>
    </row>
    <row r="417" spans="28:30" x14ac:dyDescent="0.45">
      <c r="AB417" s="1" t="s">
        <v>713</v>
      </c>
      <c r="AC417" s="1">
        <v>5.5189374762781176</v>
      </c>
      <c r="AD417" s="1">
        <v>33.498976876888321</v>
      </c>
    </row>
    <row r="418" spans="28:30" x14ac:dyDescent="0.45">
      <c r="AB418" s="1" t="s">
        <v>710</v>
      </c>
      <c r="AC418" s="1">
        <v>18.660622985561918</v>
      </c>
      <c r="AD418" s="1">
        <v>19.144232732691098</v>
      </c>
    </row>
    <row r="419" spans="28:30" x14ac:dyDescent="0.45">
      <c r="AB419" s="1" t="s">
        <v>716</v>
      </c>
      <c r="AC419" s="1">
        <v>25.708820448945644</v>
      </c>
      <c r="AD419" s="1">
        <v>12.878119228546234</v>
      </c>
    </row>
    <row r="420" spans="28:30" x14ac:dyDescent="0.45">
      <c r="AB420" s="1" t="s">
        <v>708</v>
      </c>
      <c r="AC420" s="1">
        <v>11.180052706424757</v>
      </c>
      <c r="AD420" s="1">
        <v>29.001808465585185</v>
      </c>
    </row>
    <row r="421" spans="28:30" x14ac:dyDescent="0.45">
      <c r="AB421" s="1" t="s">
        <v>705</v>
      </c>
      <c r="AC421" s="1">
        <v>11.418051847550934</v>
      </c>
      <c r="AD421" s="1">
        <v>11.664885258384487</v>
      </c>
    </row>
    <row r="422" spans="28:30" x14ac:dyDescent="0.45">
      <c r="AB422" s="1" t="s">
        <v>703</v>
      </c>
      <c r="AC422" s="1">
        <v>17.094974764363513</v>
      </c>
      <c r="AD422" s="1">
        <v>16.173171048694506</v>
      </c>
    </row>
    <row r="423" spans="28:30" x14ac:dyDescent="0.45">
      <c r="AB423" s="1" t="s">
        <v>200</v>
      </c>
      <c r="AC423" s="1">
        <v>25.161708567309919</v>
      </c>
      <c r="AD423" s="1">
        <v>21.203963747398117</v>
      </c>
    </row>
    <row r="424" spans="28:30" x14ac:dyDescent="0.45">
      <c r="AB424" s="1" t="s">
        <v>701</v>
      </c>
      <c r="AC424" s="1">
        <v>8.2790383777112364</v>
      </c>
      <c r="AD424" s="1">
        <v>11.114902842289052</v>
      </c>
    </row>
    <row r="425" spans="28:30" x14ac:dyDescent="0.45">
      <c r="AB425" s="1" t="s">
        <v>698</v>
      </c>
      <c r="AC425" s="1">
        <v>12.040345907800829</v>
      </c>
      <c r="AD425" s="1">
        <v>14.505523506289551</v>
      </c>
    </row>
    <row r="426" spans="28:30" x14ac:dyDescent="0.45">
      <c r="AB426" s="1" t="s">
        <v>217</v>
      </c>
      <c r="AC426" s="1">
        <v>18.09210888293827</v>
      </c>
      <c r="AD426" s="1">
        <v>23.668771654426386</v>
      </c>
    </row>
    <row r="427" spans="28:30" x14ac:dyDescent="0.45">
      <c r="AB427" s="1" t="s">
        <v>694</v>
      </c>
      <c r="AC427" s="1">
        <v>10.495230037798896</v>
      </c>
      <c r="AD427" s="1">
        <v>10.160056545801627</v>
      </c>
    </row>
    <row r="428" spans="28:30" x14ac:dyDescent="0.45">
      <c r="AB428" s="1" t="s">
        <v>691</v>
      </c>
      <c r="AC428" s="1">
        <v>15.081633667341761</v>
      </c>
      <c r="AD428" s="1">
        <v>14.404784824560762</v>
      </c>
    </row>
    <row r="429" spans="28:30" x14ac:dyDescent="0.45">
      <c r="AB429" s="1" t="s">
        <v>688</v>
      </c>
      <c r="AC429" s="1">
        <v>22.891654245232942</v>
      </c>
      <c r="AD429" s="1">
        <v>23.931928859243918</v>
      </c>
    </row>
    <row r="430" spans="28:30" x14ac:dyDescent="0.45">
      <c r="AB430" s="1" t="s">
        <v>685</v>
      </c>
      <c r="AC430" s="1">
        <v>5.7817796214008883</v>
      </c>
      <c r="AD430" s="1">
        <v>10.459106110172112</v>
      </c>
    </row>
    <row r="431" spans="28:30" x14ac:dyDescent="0.45">
      <c r="AB431" s="1" t="s">
        <v>682</v>
      </c>
      <c r="AC431" s="1">
        <v>10.072454593138426</v>
      </c>
      <c r="AD431" s="1">
        <v>13.755864360099471</v>
      </c>
    </row>
    <row r="432" spans="28:30" x14ac:dyDescent="0.45">
      <c r="AB432" s="1" t="s">
        <v>680</v>
      </c>
      <c r="AC432" s="1">
        <v>18.333609264638419</v>
      </c>
      <c r="AD432" s="1">
        <v>21.172039653915725</v>
      </c>
    </row>
    <row r="433" spans="28:30" x14ac:dyDescent="0.45">
      <c r="AB433" s="1" t="s">
        <v>677</v>
      </c>
      <c r="AC433" s="1">
        <v>8.5831946221120496</v>
      </c>
      <c r="AD433" s="1">
        <v>9.2748307654416635</v>
      </c>
    </row>
    <row r="434" spans="28:30" x14ac:dyDescent="0.45">
      <c r="AB434" s="1" t="s">
        <v>676</v>
      </c>
      <c r="AC434" s="1">
        <v>15.32148397642043</v>
      </c>
      <c r="AD434" s="1">
        <v>16.726424105386094</v>
      </c>
    </row>
    <row r="435" spans="28:30" x14ac:dyDescent="0.45">
      <c r="AB435" s="1" t="s">
        <v>673</v>
      </c>
      <c r="AC435" s="1">
        <v>6.6371701390428495</v>
      </c>
      <c r="AD435" s="1">
        <v>4.5716596393868993</v>
      </c>
    </row>
    <row r="436" spans="28:30" x14ac:dyDescent="0.45">
      <c r="AB436" s="1" t="s">
        <v>671</v>
      </c>
      <c r="AC436" s="1">
        <v>13.080089290356598</v>
      </c>
      <c r="AD436" s="1">
        <v>15.103120082151895</v>
      </c>
    </row>
    <row r="437" spans="28:30" x14ac:dyDescent="0.45">
      <c r="AB437" s="1" t="s">
        <v>668</v>
      </c>
      <c r="AC437" s="1">
        <v>6.6404220649277246</v>
      </c>
      <c r="AD437" s="1">
        <v>12.129321044806185</v>
      </c>
    </row>
    <row r="438" spans="28:30" x14ac:dyDescent="0.45">
      <c r="AB438" s="1" t="s">
        <v>665</v>
      </c>
      <c r="AC438" s="1">
        <v>10.717332287801193</v>
      </c>
      <c r="AD438" s="1">
        <v>16.692316157285401</v>
      </c>
    </row>
    <row r="439" spans="28:30" x14ac:dyDescent="0.45">
      <c r="AB439" s="1" t="s">
        <v>135</v>
      </c>
      <c r="AC439" s="1">
        <v>19.286489570926847</v>
      </c>
      <c r="AD439" s="1">
        <v>23.271563740514331</v>
      </c>
    </row>
    <row r="440" spans="28:30" x14ac:dyDescent="0.45">
      <c r="AB440" s="1" t="s">
        <v>660</v>
      </c>
      <c r="AC440" s="1">
        <v>9.4605918117810965</v>
      </c>
      <c r="AD440" s="1">
        <v>10.26931718678504</v>
      </c>
    </row>
    <row r="441" spans="28:30" x14ac:dyDescent="0.45">
      <c r="AB441" s="1" t="s">
        <v>260</v>
      </c>
      <c r="AC441" s="1">
        <v>18.289242553376294</v>
      </c>
      <c r="AD441" s="1">
        <v>24.835316988586218</v>
      </c>
    </row>
    <row r="442" spans="28:30" x14ac:dyDescent="0.45">
      <c r="AB442" s="1" t="s">
        <v>655</v>
      </c>
      <c r="AC442" s="1">
        <v>9.1005812312757186</v>
      </c>
      <c r="AD442" s="1">
        <v>16.534893875939687</v>
      </c>
    </row>
    <row r="443" spans="28:30" x14ac:dyDescent="0.45">
      <c r="AB443" s="1" t="s">
        <v>249</v>
      </c>
      <c r="AC443" s="1">
        <v>16.422159371393601</v>
      </c>
      <c r="AD443" s="1">
        <v>26.651219935995364</v>
      </c>
    </row>
    <row r="444" spans="28:30" x14ac:dyDescent="0.45">
      <c r="AB444" s="1" t="s">
        <v>650</v>
      </c>
      <c r="AC444" s="1">
        <v>13.095266458419355</v>
      </c>
      <c r="AD444" s="1">
        <v>8.4944722922336666</v>
      </c>
    </row>
    <row r="445" spans="28:30" x14ac:dyDescent="0.45">
      <c r="AB445" s="1" t="s">
        <v>647</v>
      </c>
      <c r="AC445" s="1">
        <v>25.750438492113268</v>
      </c>
      <c r="AD445" s="1">
        <v>9.7860780385618131</v>
      </c>
    </row>
    <row r="446" spans="28:30" x14ac:dyDescent="0.45">
      <c r="AB446" s="1" t="s">
        <v>644</v>
      </c>
      <c r="AC446" s="1">
        <v>7.6195100172578689</v>
      </c>
      <c r="AD446" s="1">
        <v>5.0056190198765815</v>
      </c>
    </row>
    <row r="447" spans="28:30" x14ac:dyDescent="0.45">
      <c r="AB447" s="1" t="s">
        <v>643</v>
      </c>
      <c r="AC447" s="1">
        <v>7.6195100172578689</v>
      </c>
      <c r="AD447" s="1">
        <v>5.0056190198765815</v>
      </c>
    </row>
    <row r="448" spans="28:30" x14ac:dyDescent="0.45">
      <c r="AB448" s="1" t="s">
        <v>642</v>
      </c>
      <c r="AC448" s="1">
        <v>7.6195100172578689</v>
      </c>
      <c r="AD448" s="1">
        <v>5.0056190198765815</v>
      </c>
    </row>
    <row r="449" spans="28:30" x14ac:dyDescent="0.45">
      <c r="AB449" s="1" t="s">
        <v>635</v>
      </c>
      <c r="AC449" s="1">
        <v>17.893065709464253</v>
      </c>
      <c r="AD449" s="1">
        <v>13.567361004078997</v>
      </c>
    </row>
    <row r="450" spans="28:30" x14ac:dyDescent="0.45">
      <c r="AB450" s="1" t="s">
        <v>639</v>
      </c>
      <c r="AC450" s="1">
        <v>17.494166640993416</v>
      </c>
      <c r="AD450" s="1">
        <v>12.822382450436393</v>
      </c>
    </row>
    <row r="451" spans="28:30" x14ac:dyDescent="0.45">
      <c r="AB451" s="1" t="s">
        <v>637</v>
      </c>
      <c r="AC451" s="1">
        <v>17.893065709464253</v>
      </c>
      <c r="AD451" s="1">
        <v>13.567361004078997</v>
      </c>
    </row>
    <row r="452" spans="28:30" x14ac:dyDescent="0.45">
      <c r="AB452" s="1" t="s">
        <v>632</v>
      </c>
      <c r="AC452" s="1">
        <v>12.05143344520596</v>
      </c>
      <c r="AD452" s="1">
        <v>17.059415455033918</v>
      </c>
    </row>
    <row r="453" spans="28:30" x14ac:dyDescent="0.45">
      <c r="AB453" s="1" t="s">
        <v>629</v>
      </c>
      <c r="AC453" s="1">
        <v>6.6131596376200372</v>
      </c>
      <c r="AD453" s="1">
        <v>7.0594413454811935</v>
      </c>
    </row>
    <row r="454" spans="28:30" x14ac:dyDescent="0.45">
      <c r="AB454" s="1" t="s">
        <v>628</v>
      </c>
      <c r="AC454" s="1">
        <v>20.495228110280451</v>
      </c>
      <c r="AD454" s="1">
        <v>14.425486356435758</v>
      </c>
    </row>
    <row r="455" spans="28:30" x14ac:dyDescent="0.45">
      <c r="AB455" s="1" t="s">
        <v>626</v>
      </c>
      <c r="AC455" s="1">
        <v>17.253508836063347</v>
      </c>
      <c r="AD455" s="1">
        <v>10.194666620332381</v>
      </c>
    </row>
    <row r="456" spans="28:30" x14ac:dyDescent="0.45">
      <c r="AB456" s="1" t="s">
        <v>623</v>
      </c>
      <c r="AC456" s="1">
        <v>7.7292907053343223</v>
      </c>
      <c r="AD456" s="1">
        <v>11.542116226601483</v>
      </c>
    </row>
    <row r="457" spans="28:30" x14ac:dyDescent="0.45">
      <c r="AB457" s="1" t="s">
        <v>122</v>
      </c>
      <c r="AC457" s="1">
        <v>15.54281228937427</v>
      </c>
      <c r="AD457" s="1">
        <v>20.931196034283893</v>
      </c>
    </row>
    <row r="458" spans="28:30" x14ac:dyDescent="0.45">
      <c r="AB458" s="1" t="s">
        <v>620</v>
      </c>
      <c r="AC458" s="1">
        <v>8.8104843525830088</v>
      </c>
      <c r="AD458" s="1">
        <v>10.615873446542771</v>
      </c>
    </row>
    <row r="459" spans="28:30" x14ac:dyDescent="0.45">
      <c r="AB459" s="1" t="s">
        <v>617</v>
      </c>
      <c r="AC459" s="1">
        <v>17.229660148216265</v>
      </c>
      <c r="AD459" s="1">
        <v>17.334792922685761</v>
      </c>
    </row>
    <row r="460" spans="28:30" x14ac:dyDescent="0.45">
      <c r="AB460" s="1" t="s">
        <v>247</v>
      </c>
      <c r="AC460" s="1">
        <v>17.229660148216265</v>
      </c>
      <c r="AD460" s="1">
        <v>17.334792922685761</v>
      </c>
    </row>
    <row r="461" spans="28:30" x14ac:dyDescent="0.45">
      <c r="AB461" s="1" t="s">
        <v>613</v>
      </c>
      <c r="AC461" s="1">
        <v>13.512906198682945</v>
      </c>
      <c r="AD461" s="1">
        <v>8.7791192551139403</v>
      </c>
    </row>
    <row r="462" spans="28:30" x14ac:dyDescent="0.45">
      <c r="AB462" s="1" t="s">
        <v>614</v>
      </c>
      <c r="AC462" s="1">
        <v>13.512906198682945</v>
      </c>
      <c r="AD462" s="1">
        <v>8.7791192551139403</v>
      </c>
    </row>
    <row r="463" spans="28:30" x14ac:dyDescent="0.45">
      <c r="AB463" s="1" t="s">
        <v>611</v>
      </c>
      <c r="AC463" s="1">
        <v>22.64529124629972</v>
      </c>
      <c r="AD463" s="1">
        <v>16.882243563780015</v>
      </c>
    </row>
    <row r="464" spans="28:30" x14ac:dyDescent="0.45">
      <c r="AB464" s="1" t="s">
        <v>246</v>
      </c>
      <c r="AC464" s="1">
        <v>22.64529124629972</v>
      </c>
      <c r="AD464" s="1">
        <v>16.882243563780015</v>
      </c>
    </row>
    <row r="465" spans="28:30" x14ac:dyDescent="0.45">
      <c r="AB465" s="1" t="s">
        <v>277</v>
      </c>
      <c r="AC465" s="1">
        <v>17.094974764363513</v>
      </c>
      <c r="AD465" s="1">
        <v>20.795018647791274</v>
      </c>
    </row>
    <row r="466" spans="28:30" x14ac:dyDescent="0.45">
      <c r="AB466" s="1" t="s">
        <v>606</v>
      </c>
      <c r="AC466" s="1">
        <v>12.22118910814488</v>
      </c>
      <c r="AD466" s="1">
        <v>12.541287769866583</v>
      </c>
    </row>
    <row r="467" spans="28:30" x14ac:dyDescent="0.45">
      <c r="AB467" s="1" t="s">
        <v>71</v>
      </c>
      <c r="AC467" s="1">
        <v>21.836849594775121</v>
      </c>
      <c r="AD467" s="1">
        <v>18.231447841848365</v>
      </c>
    </row>
    <row r="468" spans="28:30" x14ac:dyDescent="0.45">
      <c r="AB468" s="1" t="s">
        <v>604</v>
      </c>
      <c r="AC468" s="1">
        <v>11.000891584825219</v>
      </c>
      <c r="AD468" s="1">
        <v>11.712153998635968</v>
      </c>
    </row>
    <row r="469" spans="28:30" x14ac:dyDescent="0.45">
      <c r="AB469" s="1" t="s">
        <v>601</v>
      </c>
      <c r="AC469" s="1">
        <v>19.846138045508635</v>
      </c>
      <c r="AD469" s="1">
        <v>16.865575782802967</v>
      </c>
    </row>
    <row r="470" spans="28:30" x14ac:dyDescent="0.45">
      <c r="AB470" s="1" t="s">
        <v>149</v>
      </c>
      <c r="AC470" s="1">
        <v>18.446957301562289</v>
      </c>
      <c r="AD470" s="1">
        <v>21.031367877267968</v>
      </c>
    </row>
    <row r="471" spans="28:30" x14ac:dyDescent="0.45">
      <c r="AB471" s="1" t="s">
        <v>596</v>
      </c>
      <c r="AC471" s="1">
        <v>16.121823687259742</v>
      </c>
      <c r="AD471" s="1">
        <v>26.123146923118814</v>
      </c>
    </row>
    <row r="472" spans="28:30" x14ac:dyDescent="0.45">
      <c r="AB472" s="1" t="s">
        <v>593</v>
      </c>
      <c r="AC472" s="1">
        <v>8.4017066370250717</v>
      </c>
      <c r="AD472" s="1">
        <v>11.114478810460938</v>
      </c>
    </row>
    <row r="473" spans="28:30" x14ac:dyDescent="0.45">
      <c r="AB473" s="1" t="s">
        <v>590</v>
      </c>
      <c r="AC473" s="1">
        <v>15.602731651409833</v>
      </c>
      <c r="AD473" s="1">
        <v>16.011747724871483</v>
      </c>
    </row>
    <row r="474" spans="28:30" x14ac:dyDescent="0.45">
      <c r="AB474" s="1" t="s">
        <v>587</v>
      </c>
      <c r="AC474" s="1">
        <v>8.9621052679105677</v>
      </c>
      <c r="AD474" s="1">
        <v>11.020692130484617</v>
      </c>
    </row>
    <row r="475" spans="28:30" x14ac:dyDescent="0.45">
      <c r="AB475" s="1" t="s">
        <v>585</v>
      </c>
      <c r="AC475" s="1">
        <v>10.574000695084301</v>
      </c>
      <c r="AD475" s="1">
        <v>13.269841551401157</v>
      </c>
    </row>
    <row r="476" spans="28:30" x14ac:dyDescent="0.45">
      <c r="AB476" s="1" t="s">
        <v>77</v>
      </c>
      <c r="AC476" s="1">
        <v>20.087907033603852</v>
      </c>
      <c r="AD476" s="1">
        <v>18.845549102552528</v>
      </c>
    </row>
    <row r="477" spans="28:30" x14ac:dyDescent="0.45">
      <c r="AB477" s="1" t="s">
        <v>581</v>
      </c>
      <c r="AC477" s="1">
        <v>15.199301186318923</v>
      </c>
      <c r="AD477" s="1">
        <v>5.8747969561269944</v>
      </c>
    </row>
    <row r="478" spans="28:30" x14ac:dyDescent="0.45">
      <c r="AB478" s="1" t="s">
        <v>17</v>
      </c>
      <c r="AC478" s="1">
        <v>21.832905217667843</v>
      </c>
      <c r="AD478" s="1">
        <v>16.608266432866557</v>
      </c>
    </row>
    <row r="479" spans="28:30" x14ac:dyDescent="0.45">
      <c r="AB479" s="1" t="s">
        <v>576</v>
      </c>
      <c r="AC479" s="1">
        <v>12.565958376974363</v>
      </c>
      <c r="AD479" s="1">
        <v>12.857086724130697</v>
      </c>
    </row>
    <row r="480" spans="28:30" x14ac:dyDescent="0.45">
      <c r="AB480" s="1" t="s">
        <v>574</v>
      </c>
      <c r="AC480" s="1">
        <v>8.7201233886105172</v>
      </c>
      <c r="AD480" s="1">
        <v>13.320100161762333</v>
      </c>
    </row>
    <row r="481" spans="28:30" x14ac:dyDescent="0.45">
      <c r="AB481" s="1" t="s">
        <v>571</v>
      </c>
      <c r="AC481" s="1">
        <v>12.810328333698276</v>
      </c>
      <c r="AD481" s="1">
        <v>4.4388376478528659</v>
      </c>
    </row>
    <row r="482" spans="28:30" x14ac:dyDescent="0.45">
      <c r="AB482" s="1" t="s">
        <v>568</v>
      </c>
      <c r="AC482" s="1">
        <v>12.058258899649937</v>
      </c>
      <c r="AD482" s="1">
        <v>18.293419077715594</v>
      </c>
    </row>
    <row r="483" spans="28:30" x14ac:dyDescent="0.45">
      <c r="AB483" s="1" t="s">
        <v>565</v>
      </c>
      <c r="AC483" s="1">
        <v>17.359066059530726</v>
      </c>
      <c r="AD483" s="1">
        <v>17.98923546936927</v>
      </c>
    </row>
    <row r="484" spans="28:30" x14ac:dyDescent="0.45">
      <c r="AB484" s="1" t="s">
        <v>562</v>
      </c>
      <c r="AC484" s="1">
        <v>9.5056793218140072</v>
      </c>
      <c r="AD484" s="1">
        <v>10.860964990794832</v>
      </c>
    </row>
    <row r="485" spans="28:30" x14ac:dyDescent="0.45">
      <c r="AB485" s="1" t="s">
        <v>560</v>
      </c>
      <c r="AC485" s="1">
        <v>14.444879792706303</v>
      </c>
      <c r="AD485" s="1">
        <v>14.298581568462678</v>
      </c>
    </row>
    <row r="486" spans="28:30" x14ac:dyDescent="0.45">
      <c r="AB486" s="1" t="s">
        <v>557</v>
      </c>
      <c r="AC486" s="1">
        <v>28.235123063677818</v>
      </c>
      <c r="AD486" s="1">
        <v>25.928990685983436</v>
      </c>
    </row>
    <row r="487" spans="28:30" x14ac:dyDescent="0.45">
      <c r="AB487" s="1" t="s">
        <v>555</v>
      </c>
      <c r="AC487" s="1">
        <v>22.388215769434741</v>
      </c>
      <c r="AD487" s="1">
        <v>13.065419992329709</v>
      </c>
    </row>
    <row r="488" spans="28:30" x14ac:dyDescent="0.45">
      <c r="AB488" s="1" t="s">
        <v>552</v>
      </c>
      <c r="AC488" s="1">
        <v>7.2573756239368521</v>
      </c>
      <c r="AD488" s="1">
        <v>12.830449272242873</v>
      </c>
    </row>
    <row r="489" spans="28:30" x14ac:dyDescent="0.45">
      <c r="AB489" s="1" t="s">
        <v>156</v>
      </c>
      <c r="AC489" s="1">
        <v>16.409679521213299</v>
      </c>
      <c r="AD489" s="1">
        <v>27.425137977679618</v>
      </c>
    </row>
    <row r="490" spans="28:30" x14ac:dyDescent="0.45">
      <c r="AB490" s="1" t="s">
        <v>548</v>
      </c>
      <c r="AC490" s="1">
        <v>13.791330323312973</v>
      </c>
      <c r="AD490" s="1">
        <v>12.244203944660612</v>
      </c>
    </row>
    <row r="491" spans="28:30" x14ac:dyDescent="0.45">
      <c r="AB491" s="1" t="s">
        <v>546</v>
      </c>
      <c r="AC491" s="1">
        <v>28.001642544952158</v>
      </c>
      <c r="AD491" s="1">
        <v>18.989658790739508</v>
      </c>
    </row>
    <row r="492" spans="28:30" x14ac:dyDescent="0.45">
      <c r="AB492" s="1" t="s">
        <v>543</v>
      </c>
      <c r="AC492" s="1">
        <v>12.29335603584267</v>
      </c>
      <c r="AD492" s="1">
        <v>10.2479970010888</v>
      </c>
    </row>
    <row r="493" spans="28:30" x14ac:dyDescent="0.45">
      <c r="AB493" s="1" t="s">
        <v>93</v>
      </c>
      <c r="AC493" s="1">
        <v>21.519321738711636</v>
      </c>
      <c r="AD493" s="1">
        <v>18.341626527841058</v>
      </c>
    </row>
    <row r="494" spans="28:30" x14ac:dyDescent="0.45">
      <c r="AB494" s="1" t="s">
        <v>539</v>
      </c>
      <c r="AC494" s="1">
        <v>7.8497885977785371</v>
      </c>
      <c r="AD494" s="1">
        <v>12.75305448002659</v>
      </c>
    </row>
    <row r="495" spans="28:30" x14ac:dyDescent="0.45">
      <c r="AB495" s="1" t="s">
        <v>100</v>
      </c>
      <c r="AC495" s="1">
        <v>17.278192768339746</v>
      </c>
      <c r="AD495" s="1">
        <v>22.110717626046096</v>
      </c>
    </row>
    <row r="496" spans="28:30" x14ac:dyDescent="0.45">
      <c r="AB496" s="1" t="s">
        <v>534</v>
      </c>
      <c r="AC496" s="1">
        <v>16.311735282847817</v>
      </c>
      <c r="AD496" s="1">
        <v>19.922824885615572</v>
      </c>
    </row>
    <row r="497" spans="28:30" x14ac:dyDescent="0.45">
      <c r="AB497" s="1" t="s">
        <v>532</v>
      </c>
      <c r="AC497" s="1">
        <v>11.070351770489818</v>
      </c>
      <c r="AD497" s="1">
        <v>9.2521055219625676</v>
      </c>
    </row>
    <row r="498" spans="28:30" x14ac:dyDescent="0.45">
      <c r="AB498" s="1" t="s">
        <v>529</v>
      </c>
      <c r="AC498" s="1">
        <v>18.623190375187924</v>
      </c>
      <c r="AD498" s="1">
        <v>13.44247152381705</v>
      </c>
    </row>
    <row r="499" spans="28:30" x14ac:dyDescent="0.45">
      <c r="AB499" s="1" t="s">
        <v>526</v>
      </c>
      <c r="AC499" s="1">
        <v>15.021835942612832</v>
      </c>
      <c r="AD499" s="1">
        <v>9.6886149695000192</v>
      </c>
    </row>
    <row r="500" spans="28:30" x14ac:dyDescent="0.45">
      <c r="AB500" s="1" t="s">
        <v>523</v>
      </c>
      <c r="AC500" s="1">
        <v>11.607239939894324</v>
      </c>
      <c r="AD500" s="1">
        <v>11.020172019083169</v>
      </c>
    </row>
    <row r="501" spans="28:30" x14ac:dyDescent="0.45">
      <c r="AB501" s="1" t="s">
        <v>257</v>
      </c>
      <c r="AC501" s="1">
        <v>21.048536820016071</v>
      </c>
      <c r="AD501" s="1">
        <v>17.316541920582736</v>
      </c>
    </row>
    <row r="502" spans="28:30" x14ac:dyDescent="0.45">
      <c r="AB502" s="1" t="s">
        <v>241</v>
      </c>
      <c r="AC502" s="1">
        <v>18.839112434691497</v>
      </c>
      <c r="AD502" s="1">
        <v>25.210075568809408</v>
      </c>
    </row>
    <row r="503" spans="28:30" x14ac:dyDescent="0.45">
      <c r="AB503" s="1" t="s">
        <v>519</v>
      </c>
      <c r="AC503" s="1">
        <v>21.772759646697502</v>
      </c>
      <c r="AD503" s="1">
        <v>23.812323815848213</v>
      </c>
    </row>
    <row r="504" spans="28:30" x14ac:dyDescent="0.45">
      <c r="AB504" s="1" t="s">
        <v>517</v>
      </c>
      <c r="AC504" s="1">
        <v>27.227023479830308</v>
      </c>
      <c r="AD504" s="1">
        <v>16.446988807431691</v>
      </c>
    </row>
    <row r="505" spans="28:30" x14ac:dyDescent="0.45">
      <c r="AB505" s="1" t="s">
        <v>309</v>
      </c>
      <c r="AC505" s="1">
        <v>29.278897300400644</v>
      </c>
      <c r="AD505" s="1">
        <v>24.353885248149915</v>
      </c>
    </row>
    <row r="506" spans="28:30" x14ac:dyDescent="0.45">
      <c r="AB506" s="1" t="s">
        <v>514</v>
      </c>
      <c r="AC506" s="1">
        <v>25.684569141415746</v>
      </c>
      <c r="AD506" s="1">
        <v>22.036503601435239</v>
      </c>
    </row>
    <row r="507" spans="28:30" x14ac:dyDescent="0.45">
      <c r="AB507" s="1" t="s">
        <v>116</v>
      </c>
      <c r="AC507" s="1">
        <v>18.992030357027147</v>
      </c>
      <c r="AD507" s="1">
        <v>25.044885026789604</v>
      </c>
    </row>
    <row r="508" spans="28:30" x14ac:dyDescent="0.45">
      <c r="AB508" s="1" t="s">
        <v>107</v>
      </c>
      <c r="AC508" s="1">
        <v>19.828659408610115</v>
      </c>
      <c r="AD508" s="1">
        <v>23.609108710558296</v>
      </c>
    </row>
    <row r="509" spans="28:30" x14ac:dyDescent="0.45">
      <c r="AB509" s="1" t="s">
        <v>510</v>
      </c>
      <c r="AC509" s="1">
        <v>26.030120878298995</v>
      </c>
      <c r="AD509" s="1">
        <v>21.593543878699094</v>
      </c>
    </row>
    <row r="510" spans="28:30" x14ac:dyDescent="0.45">
      <c r="AB510" s="1" t="s">
        <v>507</v>
      </c>
      <c r="AC510" s="1">
        <v>20.119856404238501</v>
      </c>
      <c r="AD510" s="1">
        <v>20.710199653759513</v>
      </c>
    </row>
    <row r="511" spans="28:30" x14ac:dyDescent="0.45">
      <c r="AB511" s="1" t="s">
        <v>291</v>
      </c>
      <c r="AC511" s="1">
        <v>21.849580908986887</v>
      </c>
      <c r="AD511" s="1">
        <v>21.797501350227506</v>
      </c>
    </row>
    <row r="512" spans="28:30" x14ac:dyDescent="0.45">
      <c r="AB512" s="1" t="s">
        <v>307</v>
      </c>
      <c r="AC512" s="1">
        <v>20.735961568283333</v>
      </c>
      <c r="AD512" s="1">
        <v>22.846907004728422</v>
      </c>
    </row>
    <row r="513" spans="28:30" x14ac:dyDescent="0.45">
      <c r="AB513" s="1" t="s">
        <v>163</v>
      </c>
      <c r="AC513" s="1">
        <v>24.294064670979644</v>
      </c>
      <c r="AD513" s="1">
        <v>18.372663672062092</v>
      </c>
    </row>
    <row r="514" spans="28:30" x14ac:dyDescent="0.45">
      <c r="AB514" s="1" t="s">
        <v>308</v>
      </c>
      <c r="AC514" s="1">
        <v>22.913855206893981</v>
      </c>
      <c r="AD514" s="1">
        <v>24.627501944509014</v>
      </c>
    </row>
    <row r="515" spans="28:30" x14ac:dyDescent="0.45">
      <c r="AB515" s="1" t="s">
        <v>497</v>
      </c>
      <c r="AC515" s="1">
        <v>19.379976941922727</v>
      </c>
      <c r="AD515" s="1">
        <v>26.84659440391826</v>
      </c>
    </row>
    <row r="516" spans="28:30" x14ac:dyDescent="0.45">
      <c r="AB516" s="1" t="s">
        <v>235</v>
      </c>
      <c r="AC516" s="1">
        <v>20.639278657291374</v>
      </c>
      <c r="AD516" s="1">
        <v>23.549950782975476</v>
      </c>
    </row>
    <row r="517" spans="28:30" x14ac:dyDescent="0.45">
      <c r="AB517" s="1" t="s">
        <v>209</v>
      </c>
      <c r="AC517" s="1">
        <v>24.984854473781382</v>
      </c>
      <c r="AD517" s="1">
        <v>13.803962604653488</v>
      </c>
    </row>
    <row r="518" spans="28:30" x14ac:dyDescent="0.45">
      <c r="AB518" s="1" t="s">
        <v>83</v>
      </c>
      <c r="AC518" s="1">
        <v>19.811094832423436</v>
      </c>
      <c r="AD518" s="1">
        <v>15.368214647134202</v>
      </c>
    </row>
    <row r="519" spans="28:30" x14ac:dyDescent="0.45">
      <c r="AB519" s="1" t="s">
        <v>491</v>
      </c>
      <c r="AC519" s="1">
        <v>16.957479824182389</v>
      </c>
      <c r="AD519" s="1">
        <v>17.418567831565252</v>
      </c>
    </row>
    <row r="520" spans="28:30" x14ac:dyDescent="0.45">
      <c r="AB520" s="1" t="s">
        <v>488</v>
      </c>
      <c r="AC520" s="1">
        <v>28.30987786276695</v>
      </c>
      <c r="AD520" s="1">
        <v>15.742477026397474</v>
      </c>
    </row>
    <row r="521" spans="28:30" x14ac:dyDescent="0.45">
      <c r="AB521" s="1" t="s">
        <v>486</v>
      </c>
      <c r="AC521" s="1">
        <v>24.641800348605109</v>
      </c>
      <c r="AD521" s="1">
        <v>20.709427305057826</v>
      </c>
    </row>
    <row r="522" spans="28:30" x14ac:dyDescent="0.45">
      <c r="AB522" s="1" t="s">
        <v>484</v>
      </c>
      <c r="AC522" s="1">
        <v>17.860158769054443</v>
      </c>
      <c r="AD522" s="1">
        <v>25.853768665098912</v>
      </c>
    </row>
    <row r="523" spans="28:30" x14ac:dyDescent="0.45">
      <c r="AB523" s="1" t="s">
        <v>481</v>
      </c>
      <c r="AC523" s="1">
        <v>26.216651316618147</v>
      </c>
      <c r="AD523" s="1">
        <v>27.466875510412134</v>
      </c>
    </row>
    <row r="524" spans="28:30" x14ac:dyDescent="0.45">
      <c r="AB524" s="1" t="s">
        <v>478</v>
      </c>
      <c r="AC524" s="1">
        <v>24.763561502514037</v>
      </c>
      <c r="AD524" s="1">
        <v>28.250847371400109</v>
      </c>
    </row>
    <row r="525" spans="28:30" x14ac:dyDescent="0.45">
      <c r="AB525" s="1" t="s">
        <v>475</v>
      </c>
      <c r="AC525" s="1">
        <v>27.023945619071387</v>
      </c>
      <c r="AD525" s="1">
        <v>23.958504504451909</v>
      </c>
    </row>
    <row r="526" spans="28:30" x14ac:dyDescent="0.45">
      <c r="AB526" s="1" t="s">
        <v>293</v>
      </c>
      <c r="AC526" s="1">
        <v>28.080798048278517</v>
      </c>
      <c r="AD526" s="1">
        <v>28.064145569084349</v>
      </c>
    </row>
    <row r="527" spans="28:30" x14ac:dyDescent="0.45">
      <c r="AB527" s="1" t="s">
        <v>262</v>
      </c>
      <c r="AC527" s="1">
        <v>37.625994791822556</v>
      </c>
      <c r="AD527" s="1">
        <v>18.311317115412315</v>
      </c>
    </row>
    <row r="528" spans="28:30" x14ac:dyDescent="0.45">
      <c r="AB528" s="1" t="s">
        <v>471</v>
      </c>
      <c r="AC528" s="1">
        <v>32.488671068423137</v>
      </c>
      <c r="AD528" s="1">
        <v>23.618936875048618</v>
      </c>
    </row>
    <row r="529" spans="28:30" x14ac:dyDescent="0.45">
      <c r="AB529" s="1" t="s">
        <v>466</v>
      </c>
      <c r="AC529" s="1">
        <v>38.509635713631518</v>
      </c>
      <c r="AD529" s="1">
        <v>15.387694863636019</v>
      </c>
    </row>
    <row r="530" spans="28:30" x14ac:dyDescent="0.45">
      <c r="AB530" s="1" t="s">
        <v>289</v>
      </c>
      <c r="AC530" s="1">
        <v>21.17980447877888</v>
      </c>
      <c r="AD530" s="1">
        <v>26.568598265896416</v>
      </c>
    </row>
    <row r="531" spans="28:30" x14ac:dyDescent="0.45">
      <c r="AB531" s="1" t="s">
        <v>462</v>
      </c>
      <c r="AC531" s="1">
        <v>9.9369855634300475</v>
      </c>
      <c r="AD531" s="1">
        <v>9.646269288768476</v>
      </c>
    </row>
    <row r="532" spans="28:30" x14ac:dyDescent="0.45">
      <c r="AB532" s="1" t="s">
        <v>459</v>
      </c>
      <c r="AC532" s="1">
        <v>15.623360867950733</v>
      </c>
      <c r="AD532" s="1">
        <v>13.907185993726941</v>
      </c>
    </row>
    <row r="533" spans="28:30" x14ac:dyDescent="0.45">
      <c r="AB533" s="1" t="s">
        <v>25</v>
      </c>
      <c r="AC533" s="1">
        <v>22.721174846114252</v>
      </c>
      <c r="AD533" s="1">
        <v>17.516569328860118</v>
      </c>
    </row>
    <row r="534" spans="28:30" x14ac:dyDescent="0.45">
      <c r="AB534" s="1" t="s">
        <v>455</v>
      </c>
      <c r="AC534" s="1">
        <v>10.253839216438214</v>
      </c>
      <c r="AD534" s="1">
        <v>11.107233463300433</v>
      </c>
    </row>
    <row r="535" spans="28:30" x14ac:dyDescent="0.45">
      <c r="AB535" s="1" t="s">
        <v>453</v>
      </c>
      <c r="AC535" s="1">
        <v>15.274006012104255</v>
      </c>
      <c r="AD535" s="1">
        <v>15.690973521285756</v>
      </c>
    </row>
    <row r="536" spans="28:30" x14ac:dyDescent="0.45">
      <c r="AB536" s="1" t="s">
        <v>226</v>
      </c>
      <c r="AC536" s="1">
        <v>20.48257970941172</v>
      </c>
      <c r="AD536" s="1">
        <v>22.253934571465791</v>
      </c>
    </row>
    <row r="537" spans="28:30" x14ac:dyDescent="0.45">
      <c r="AB537" s="1" t="s">
        <v>448</v>
      </c>
      <c r="AC537" s="1">
        <v>9.3016970034832376</v>
      </c>
      <c r="AD537" s="1">
        <v>11.431809043280188</v>
      </c>
    </row>
    <row r="538" spans="28:30" x14ac:dyDescent="0.45">
      <c r="AB538" s="1" t="s">
        <v>445</v>
      </c>
      <c r="AC538" s="1">
        <v>14.447747225893492</v>
      </c>
      <c r="AD538" s="1">
        <v>14.603076599320984</v>
      </c>
    </row>
    <row r="539" spans="28:30" x14ac:dyDescent="0.45">
      <c r="AB539" s="1" t="s">
        <v>442</v>
      </c>
      <c r="AC539" s="1">
        <v>21.779085532535792</v>
      </c>
      <c r="AD539" s="1">
        <v>20.166043153352021</v>
      </c>
    </row>
    <row r="540" spans="28:30" x14ac:dyDescent="0.45">
      <c r="AB540" s="1" t="s">
        <v>439</v>
      </c>
      <c r="AC540" s="1">
        <v>7.3477347901413763</v>
      </c>
      <c r="AD540" s="1">
        <v>10.754272384156927</v>
      </c>
    </row>
    <row r="541" spans="28:30" x14ac:dyDescent="0.45">
      <c r="AB541" s="1" t="s">
        <v>67</v>
      </c>
      <c r="AC541" s="1">
        <v>14.539128859163998</v>
      </c>
      <c r="AD541" s="1">
        <v>15.443105318698345</v>
      </c>
    </row>
    <row r="542" spans="28:30" x14ac:dyDescent="0.45">
      <c r="AB542" s="1" t="s">
        <v>434</v>
      </c>
      <c r="AC542" s="1">
        <v>8.3529583632265147</v>
      </c>
      <c r="AD542" s="1">
        <v>10.465549447171185</v>
      </c>
    </row>
    <row r="543" spans="28:30" x14ac:dyDescent="0.45">
      <c r="AB543" s="1" t="s">
        <v>432</v>
      </c>
      <c r="AC543" s="1">
        <v>14.036412454059246</v>
      </c>
      <c r="AD543" s="1">
        <v>13.10069826222643</v>
      </c>
    </row>
    <row r="544" spans="28:30" x14ac:dyDescent="0.45">
      <c r="AB544" s="1" t="s">
        <v>174</v>
      </c>
      <c r="AC544" s="1">
        <v>22.632184630193468</v>
      </c>
      <c r="AD544" s="1">
        <v>18.371733835647557</v>
      </c>
    </row>
    <row r="545" spans="28:30" x14ac:dyDescent="0.45">
      <c r="AB545" s="1" t="s">
        <v>428</v>
      </c>
      <c r="AC545" s="1">
        <v>6.957589580045374</v>
      </c>
      <c r="AD545" s="1">
        <v>9.9739859781440892</v>
      </c>
    </row>
    <row r="546" spans="28:30" x14ac:dyDescent="0.45">
      <c r="AB546" s="1" t="s">
        <v>162</v>
      </c>
      <c r="AC546" s="1">
        <v>12.131924775328523</v>
      </c>
      <c r="AD546" s="1">
        <v>17.644237245784787</v>
      </c>
    </row>
    <row r="547" spans="28:30" x14ac:dyDescent="0.45">
      <c r="AB547" s="1" t="s">
        <v>423</v>
      </c>
      <c r="AC547" s="1">
        <v>9.5172799305244968</v>
      </c>
      <c r="AD547" s="1">
        <v>10.957294581426854</v>
      </c>
    </row>
    <row r="548" spans="28:30" x14ac:dyDescent="0.45">
      <c r="AB548" s="1" t="s">
        <v>420</v>
      </c>
      <c r="AC548" s="1">
        <v>16.12631325045043</v>
      </c>
      <c r="AD548" s="1">
        <v>21.942609679717659</v>
      </c>
    </row>
    <row r="549" spans="28:30" x14ac:dyDescent="0.45">
      <c r="AB549" s="1" t="s">
        <v>417</v>
      </c>
      <c r="AC549" s="1">
        <v>9.5172799305244968</v>
      </c>
      <c r="AD549" s="1">
        <v>10.493628271524322</v>
      </c>
    </row>
    <row r="550" spans="28:30" x14ac:dyDescent="0.45">
      <c r="AB550" s="1" t="s">
        <v>414</v>
      </c>
      <c r="AC550" s="1">
        <v>16.12631325045043</v>
      </c>
      <c r="AD550" s="1">
        <v>19.832635565705218</v>
      </c>
    </row>
    <row r="551" spans="28:30" x14ac:dyDescent="0.45">
      <c r="AB551" s="1" t="s">
        <v>411</v>
      </c>
      <c r="AC551" s="1">
        <v>9.5172799305244968</v>
      </c>
      <c r="AD551" s="1">
        <v>11.327094600133165</v>
      </c>
    </row>
    <row r="552" spans="28:30" x14ac:dyDescent="0.45">
      <c r="AB552" s="1" t="s">
        <v>408</v>
      </c>
      <c r="AC552" s="1">
        <v>16.12631325045043</v>
      </c>
      <c r="AD552" s="1">
        <v>19.701180229250237</v>
      </c>
    </row>
    <row r="553" spans="28:30" x14ac:dyDescent="0.45">
      <c r="AB553" s="1" t="s">
        <v>405</v>
      </c>
      <c r="AC553" s="1">
        <v>8.380243959870775</v>
      </c>
      <c r="AD553" s="1">
        <v>9.4918904382026081</v>
      </c>
    </row>
    <row r="554" spans="28:30" x14ac:dyDescent="0.45">
      <c r="AB554" s="1" t="s">
        <v>402</v>
      </c>
      <c r="AC554" s="1">
        <v>11.959557846252093</v>
      </c>
      <c r="AD554" s="1">
        <v>14.886491428829732</v>
      </c>
    </row>
    <row r="555" spans="28:30" x14ac:dyDescent="0.45">
      <c r="AB555" s="1" t="s">
        <v>278</v>
      </c>
      <c r="AC555" s="1">
        <v>18.285933711905539</v>
      </c>
      <c r="AD555" s="1">
        <v>22.177009021056385</v>
      </c>
    </row>
    <row r="556" spans="28:30" x14ac:dyDescent="0.45">
      <c r="AB556" s="1" t="s">
        <v>398</v>
      </c>
      <c r="AC556" s="1">
        <v>6.6404220649277246</v>
      </c>
      <c r="AD556" s="1">
        <v>12.213436454565915</v>
      </c>
    </row>
    <row r="557" spans="28:30" x14ac:dyDescent="0.45">
      <c r="AB557" s="1" t="s">
        <v>396</v>
      </c>
      <c r="AC557" s="1">
        <v>16.418347931755321</v>
      </c>
      <c r="AD557" s="1">
        <v>21.378903476845732</v>
      </c>
    </row>
    <row r="558" spans="28:30" x14ac:dyDescent="0.45">
      <c r="AB558" s="1" t="s">
        <v>2401</v>
      </c>
      <c r="AC558" s="1">
        <v>11.418051847550934</v>
      </c>
      <c r="AD558" s="1">
        <v>11.87846485545497</v>
      </c>
    </row>
    <row r="559" spans="28:30" x14ac:dyDescent="0.45">
      <c r="AB559" s="1" t="s">
        <v>2402</v>
      </c>
      <c r="AC559" s="1">
        <v>16.317930456892444</v>
      </c>
      <c r="AD559" s="1">
        <v>16.526082160851317</v>
      </c>
    </row>
    <row r="560" spans="28:30" x14ac:dyDescent="0.45">
      <c r="AB560" s="1" t="s">
        <v>2403</v>
      </c>
      <c r="AC560" s="1">
        <v>24.496702080566067</v>
      </c>
      <c r="AD560" s="1">
        <v>20.877381039425622</v>
      </c>
    </row>
    <row r="561" spans="28:30" x14ac:dyDescent="0.45">
      <c r="AB561" s="1" t="s">
        <v>2822</v>
      </c>
      <c r="AC561" s="1">
        <v>10.253839216438214</v>
      </c>
      <c r="AD561" s="1">
        <v>10.636271993043964</v>
      </c>
    </row>
    <row r="562" spans="28:30" x14ac:dyDescent="0.45">
      <c r="AB562" s="1" t="s">
        <v>3196</v>
      </c>
      <c r="AC562" s="1">
        <v>13.693576303925759</v>
      </c>
      <c r="AD562" s="1">
        <v>16.608266432866557</v>
      </c>
    </row>
    <row r="563" spans="28:30" x14ac:dyDescent="0.45">
      <c r="AB563" s="1" t="s">
        <v>393</v>
      </c>
      <c r="AC563" s="1">
        <v>9.814388964305147</v>
      </c>
      <c r="AD563" s="1">
        <v>14.985882537216478</v>
      </c>
    </row>
    <row r="564" spans="28:30" x14ac:dyDescent="0.45">
      <c r="AB564" s="1" t="s">
        <v>390</v>
      </c>
      <c r="AC564" s="1">
        <v>20.741590491377373</v>
      </c>
      <c r="AD564" s="1">
        <v>24.742862709995325</v>
      </c>
    </row>
    <row r="565" spans="28:30" x14ac:dyDescent="0.45">
      <c r="AB565" s="1" t="s">
        <v>3197</v>
      </c>
      <c r="AC565" s="1">
        <v>23.801700382508045</v>
      </c>
      <c r="AD565" s="1">
        <v>13.038943134395222</v>
      </c>
    </row>
    <row r="566" spans="28:30" x14ac:dyDescent="0.45">
      <c r="AB566" s="1" t="s">
        <v>2404</v>
      </c>
      <c r="AC566" s="1">
        <v>11.487979615714924</v>
      </c>
      <c r="AD566" s="1">
        <v>11.831275177903306</v>
      </c>
    </row>
    <row r="567" spans="28:30" x14ac:dyDescent="0.45">
      <c r="AB567" s="1" t="s">
        <v>2405</v>
      </c>
      <c r="AC567" s="1">
        <v>17.698686325266433</v>
      </c>
      <c r="AD567" s="1">
        <v>15.1494923334281</v>
      </c>
    </row>
    <row r="568" spans="28:30" x14ac:dyDescent="0.45">
      <c r="AB568" s="1" t="s">
        <v>2406</v>
      </c>
      <c r="AC568" s="1">
        <v>23.454083885160767</v>
      </c>
      <c r="AD568" s="1">
        <v>25.11812955598241</v>
      </c>
    </row>
    <row r="569" spans="28:30" x14ac:dyDescent="0.45">
      <c r="AB569" s="1" t="s">
        <v>2407</v>
      </c>
      <c r="AC569" s="1">
        <v>8.2158969327587013</v>
      </c>
      <c r="AD569" s="1">
        <v>8.6889406747107714</v>
      </c>
    </row>
    <row r="570" spans="28:30" x14ac:dyDescent="0.45">
      <c r="AB570" s="1" t="s">
        <v>2408</v>
      </c>
      <c r="AC570" s="1">
        <v>13.744633386927253</v>
      </c>
      <c r="AD570" s="1">
        <v>12.863721169888199</v>
      </c>
    </row>
    <row r="571" spans="28:30" x14ac:dyDescent="0.45">
      <c r="AB571" s="1" t="s">
        <v>2409</v>
      </c>
      <c r="AC571" s="1">
        <v>22.494616093303168</v>
      </c>
      <c r="AD571" s="1">
        <v>18.017851669871696</v>
      </c>
    </row>
    <row r="572" spans="28:30" x14ac:dyDescent="0.45">
      <c r="AB572" s="1" t="s">
        <v>2410</v>
      </c>
      <c r="AC572" s="1">
        <v>26.365261284699251</v>
      </c>
      <c r="AD572" s="1">
        <v>16.977037949967364</v>
      </c>
    </row>
    <row r="573" spans="28:30" x14ac:dyDescent="0.45">
      <c r="AB573" s="1" t="s">
        <v>2411</v>
      </c>
      <c r="AC573" s="1">
        <v>18.050120155274183</v>
      </c>
      <c r="AD573" s="1">
        <v>21.91889351613256</v>
      </c>
    </row>
    <row r="574" spans="28:30" x14ac:dyDescent="0.45">
      <c r="AB574" s="1" t="s">
        <v>2412</v>
      </c>
      <c r="AC574" s="1">
        <v>7.6036240686240877</v>
      </c>
      <c r="AD574" s="1">
        <v>10.186298358023549</v>
      </c>
    </row>
    <row r="575" spans="28:30" x14ac:dyDescent="0.45">
      <c r="AB575" s="1" t="s">
        <v>2413</v>
      </c>
      <c r="AC575" s="1">
        <v>13.711842393294717</v>
      </c>
      <c r="AD575" s="1">
        <v>11.702941109168178</v>
      </c>
    </row>
    <row r="576" spans="28:30" x14ac:dyDescent="0.45">
      <c r="AB576" s="1" t="s">
        <v>2414</v>
      </c>
      <c r="AC576" s="1">
        <v>17.494166640993416</v>
      </c>
      <c r="AD576" s="1">
        <v>20.89201189551504</v>
      </c>
    </row>
    <row r="577" spans="28:30" x14ac:dyDescent="0.45">
      <c r="AB577" s="1" t="s">
        <v>2415</v>
      </c>
      <c r="AC577" s="1">
        <v>15.019772424790512</v>
      </c>
      <c r="AD577" s="1">
        <v>16.868267710778699</v>
      </c>
    </row>
    <row r="578" spans="28:30" x14ac:dyDescent="0.45">
      <c r="AB578" s="1" t="s">
        <v>2416</v>
      </c>
      <c r="AC578" s="1">
        <v>15.019772424790512</v>
      </c>
      <c r="AD578" s="1">
        <v>16.868267710778699</v>
      </c>
    </row>
    <row r="579" spans="28:30" x14ac:dyDescent="0.45">
      <c r="AB579" s="1" t="s">
        <v>2823</v>
      </c>
      <c r="AC579" s="1">
        <v>10.866237870745996</v>
      </c>
      <c r="AD579" s="1">
        <v>14.926389869714084</v>
      </c>
    </row>
    <row r="580" spans="28:30" x14ac:dyDescent="0.45">
      <c r="AB580" s="1" t="s">
        <v>3935</v>
      </c>
      <c r="AC580" s="1">
        <v>10.866237870745996</v>
      </c>
      <c r="AD580" s="1">
        <v>14.055984285006222</v>
      </c>
    </row>
    <row r="581" spans="28:30" x14ac:dyDescent="0.45">
      <c r="AB581" s="1" t="s">
        <v>5345</v>
      </c>
      <c r="AC581" s="1">
        <v>18.040764264452278</v>
      </c>
      <c r="AD581" s="1">
        <v>27.4240542464679</v>
      </c>
    </row>
    <row r="582" spans="28:30" x14ac:dyDescent="0.45">
      <c r="AB582" s="1" t="s">
        <v>5408</v>
      </c>
      <c r="AC582" s="1">
        <v>18.040764264452278</v>
      </c>
      <c r="AD582" s="1">
        <v>25.067666666836192</v>
      </c>
    </row>
    <row r="583" spans="28:30" x14ac:dyDescent="0.45">
      <c r="AB583" s="1" t="s">
        <v>2417</v>
      </c>
      <c r="AC583" s="1">
        <v>15.833036169950208</v>
      </c>
      <c r="AD583" s="1">
        <v>19.431348399514771</v>
      </c>
    </row>
    <row r="584" spans="28:30" x14ac:dyDescent="0.45">
      <c r="AB584" s="1" t="s">
        <v>2418</v>
      </c>
      <c r="AC584" s="1">
        <v>12.184538161361017</v>
      </c>
      <c r="AD584" s="1">
        <v>11.453075842051689</v>
      </c>
    </row>
    <row r="585" spans="28:30" x14ac:dyDescent="0.45">
      <c r="AB585" s="1" t="s">
        <v>2419</v>
      </c>
      <c r="AC585" s="1">
        <v>21.349792459260552</v>
      </c>
      <c r="AD585" s="1">
        <v>18.299138388714312</v>
      </c>
    </row>
    <row r="586" spans="28:30" x14ac:dyDescent="0.45">
      <c r="AB586" s="1" t="s">
        <v>2824</v>
      </c>
      <c r="AC586" s="1">
        <v>12.489890383587888</v>
      </c>
      <c r="AD586" s="1">
        <v>13.439054094667899</v>
      </c>
    </row>
    <row r="587" spans="28:30" x14ac:dyDescent="0.45">
      <c r="AB587" s="1" t="s">
        <v>2825</v>
      </c>
      <c r="AC587" s="1">
        <v>22.085513337254223</v>
      </c>
      <c r="AD587" s="1">
        <v>17.00142420304368</v>
      </c>
    </row>
    <row r="588" spans="28:30" x14ac:dyDescent="0.45">
      <c r="AB588" s="1" t="s">
        <v>2420</v>
      </c>
      <c r="AC588" s="1">
        <v>18.86215912563798</v>
      </c>
      <c r="AD588" s="1">
        <v>16.454738025992874</v>
      </c>
    </row>
    <row r="589" spans="28:30" x14ac:dyDescent="0.45">
      <c r="AB589" s="1" t="s">
        <v>387</v>
      </c>
      <c r="AC589" s="1">
        <v>11.304807056406521</v>
      </c>
      <c r="AD589" s="1">
        <v>10.338932081206119</v>
      </c>
    </row>
    <row r="590" spans="28:30" x14ac:dyDescent="0.45">
      <c r="AB590" s="1" t="s">
        <v>385</v>
      </c>
      <c r="AC590" s="1">
        <v>21.756462526818076</v>
      </c>
      <c r="AD590" s="1">
        <v>16.322399373393139</v>
      </c>
    </row>
    <row r="591" spans="28:30" x14ac:dyDescent="0.45">
      <c r="AB591" s="1" t="s">
        <v>2421</v>
      </c>
      <c r="AC591" s="1">
        <v>14.109516753013533</v>
      </c>
      <c r="AD591" s="1">
        <v>13.768767765349228</v>
      </c>
    </row>
    <row r="592" spans="28:30" x14ac:dyDescent="0.45">
      <c r="AB592" s="1" t="s">
        <v>2826</v>
      </c>
      <c r="AC592" s="1">
        <v>21.955643521786875</v>
      </c>
      <c r="AD592" s="1">
        <v>19.201019439363513</v>
      </c>
    </row>
    <row r="593" spans="28:30" x14ac:dyDescent="0.45">
      <c r="AB593" s="1" t="s">
        <v>2422</v>
      </c>
      <c r="AC593" s="1">
        <v>9.6455067478073993</v>
      </c>
      <c r="AD593" s="1">
        <v>17.539126658676214</v>
      </c>
    </row>
    <row r="594" spans="28:30" x14ac:dyDescent="0.45">
      <c r="AB594" s="1" t="s">
        <v>2423</v>
      </c>
      <c r="AC594" s="1">
        <v>16.709148091875043</v>
      </c>
      <c r="AD594" s="1">
        <v>23.266761639789721</v>
      </c>
    </row>
    <row r="595" spans="28:30" x14ac:dyDescent="0.45">
      <c r="AB595" s="1" t="s">
        <v>2424</v>
      </c>
      <c r="AC595" s="1">
        <v>11.723243661502693</v>
      </c>
      <c r="AD595" s="1">
        <v>10.422521731267951</v>
      </c>
    </row>
    <row r="596" spans="28:30" x14ac:dyDescent="0.45">
      <c r="AB596" s="1" t="s">
        <v>2425</v>
      </c>
      <c r="AC596" s="1">
        <v>20.076958780185436</v>
      </c>
      <c r="AD596" s="1">
        <v>16.116015656488628</v>
      </c>
    </row>
    <row r="597" spans="28:30" x14ac:dyDescent="0.45">
      <c r="AB597" s="1" t="s">
        <v>2827</v>
      </c>
      <c r="AC597" s="1">
        <v>8.8690915241965698</v>
      </c>
      <c r="AD597" s="1">
        <v>11.581178315954174</v>
      </c>
    </row>
    <row r="598" spans="28:30" x14ac:dyDescent="0.45">
      <c r="AB598" s="1" t="s">
        <v>2828</v>
      </c>
      <c r="AC598" s="1">
        <v>15.833036169950208</v>
      </c>
      <c r="AD598" s="1">
        <v>20.692208431210712</v>
      </c>
    </row>
    <row r="599" spans="28:30" x14ac:dyDescent="0.45">
      <c r="AB599" s="1" t="s">
        <v>3444</v>
      </c>
      <c r="AC599" s="1">
        <v>10.307092172507534</v>
      </c>
      <c r="AD599" s="1">
        <v>10.853975458434162</v>
      </c>
    </row>
    <row r="600" spans="28:30" x14ac:dyDescent="0.45">
      <c r="AB600" s="1" t="s">
        <v>3445</v>
      </c>
      <c r="AC600" s="1">
        <v>15.705948706537274</v>
      </c>
      <c r="AD600" s="1">
        <v>14.41615558546374</v>
      </c>
    </row>
    <row r="601" spans="28:30" x14ac:dyDescent="0.45">
      <c r="AB601" s="1" t="s">
        <v>3446</v>
      </c>
      <c r="AC601" s="1">
        <v>21.772759646697502</v>
      </c>
      <c r="AD601" s="1">
        <v>17.978335712493315</v>
      </c>
    </row>
    <row r="602" spans="28:30" x14ac:dyDescent="0.45">
      <c r="AB602" s="1" t="s">
        <v>3447</v>
      </c>
      <c r="AC602" s="1">
        <v>8.1226852070767848</v>
      </c>
      <c r="AD602" s="1">
        <v>15.148083690869903</v>
      </c>
    </row>
    <row r="603" spans="28:30" x14ac:dyDescent="0.45">
      <c r="AB603" s="1" t="s">
        <v>3448</v>
      </c>
      <c r="AC603" s="1">
        <v>11.9420916201924</v>
      </c>
      <c r="AD603" s="1">
        <v>18.119777236315883</v>
      </c>
    </row>
    <row r="604" spans="28:30" x14ac:dyDescent="0.45">
      <c r="AB604" s="1" t="s">
        <v>3449</v>
      </c>
      <c r="AC604" s="1">
        <v>23.166016260938942</v>
      </c>
      <c r="AD604" s="1">
        <v>19.8254986348004</v>
      </c>
    </row>
    <row r="605" spans="28:30" x14ac:dyDescent="0.45">
      <c r="AB605" s="1" t="s">
        <v>5346</v>
      </c>
      <c r="AC605" s="1">
        <v>10.968202059062422</v>
      </c>
      <c r="AD605" s="1">
        <v>9.1827715940261996</v>
      </c>
    </row>
    <row r="606" spans="28:30" x14ac:dyDescent="0.45">
      <c r="AB606" s="1" t="s">
        <v>5347</v>
      </c>
      <c r="AC606" s="1">
        <v>16.028692658937789</v>
      </c>
      <c r="AD606" s="1">
        <v>17.099863659966285</v>
      </c>
    </row>
    <row r="607" spans="28:30" x14ac:dyDescent="0.45">
      <c r="AB607" s="1" t="s">
        <v>2426</v>
      </c>
      <c r="AC607" s="1">
        <v>8.951672427829811</v>
      </c>
      <c r="AD607" s="1">
        <v>13.343553868032528</v>
      </c>
    </row>
    <row r="608" spans="28:30" x14ac:dyDescent="0.45">
      <c r="AB608" s="1" t="s">
        <v>2427</v>
      </c>
      <c r="AC608" s="1">
        <v>20.236587487534752</v>
      </c>
      <c r="AD608" s="1">
        <v>22.249246802233205</v>
      </c>
    </row>
    <row r="609" spans="28:30" x14ac:dyDescent="0.45">
      <c r="AB609" s="1" t="s">
        <v>382</v>
      </c>
      <c r="AC609" s="1">
        <v>11.285293585569814</v>
      </c>
      <c r="AD609" s="1">
        <v>10.386843629256049</v>
      </c>
    </row>
    <row r="610" spans="28:30" x14ac:dyDescent="0.45">
      <c r="AB610" s="1" t="s">
        <v>31</v>
      </c>
      <c r="AC610" s="1">
        <v>22.568200020194865</v>
      </c>
      <c r="AD610" s="1">
        <v>15.319055153637919</v>
      </c>
    </row>
    <row r="611" spans="28:30" x14ac:dyDescent="0.45">
      <c r="AB611" s="1" t="s">
        <v>3198</v>
      </c>
      <c r="AC611" s="1">
        <v>28.758438811645451</v>
      </c>
      <c r="AD611" s="1">
        <v>13.715208904870622</v>
      </c>
    </row>
    <row r="612" spans="28:30" x14ac:dyDescent="0.45">
      <c r="AB612" s="1" t="s">
        <v>2428</v>
      </c>
      <c r="AC612" s="1">
        <v>9.8379048532293556</v>
      </c>
      <c r="AD612" s="1">
        <v>10.726209739007167</v>
      </c>
    </row>
    <row r="613" spans="28:30" x14ac:dyDescent="0.45">
      <c r="AB613" s="1" t="s">
        <v>2429</v>
      </c>
      <c r="AC613" s="1">
        <v>14.926059247667245</v>
      </c>
      <c r="AD613" s="1">
        <v>19.101368882898576</v>
      </c>
    </row>
    <row r="614" spans="28:30" x14ac:dyDescent="0.45">
      <c r="AB614" s="1" t="s">
        <v>378</v>
      </c>
      <c r="AC614" s="1">
        <v>13.26512884266581</v>
      </c>
      <c r="AD614" s="1">
        <v>8.9888773658631944</v>
      </c>
    </row>
    <row r="615" spans="28:30" x14ac:dyDescent="0.45">
      <c r="AB615" s="1" t="s">
        <v>57</v>
      </c>
      <c r="AC615" s="1">
        <v>24.22202913548066</v>
      </c>
      <c r="AD615" s="1">
        <v>16.953784824975457</v>
      </c>
    </row>
    <row r="616" spans="28:30" x14ac:dyDescent="0.45">
      <c r="AB616" s="1" t="s">
        <v>374</v>
      </c>
      <c r="AC616" s="1">
        <v>10.287279860866533</v>
      </c>
      <c r="AD616" s="1">
        <v>8.5272731783076683</v>
      </c>
    </row>
    <row r="617" spans="28:30" x14ac:dyDescent="0.45">
      <c r="AB617" s="1" t="s">
        <v>371</v>
      </c>
      <c r="AC617" s="1">
        <v>17.414057689588248</v>
      </c>
      <c r="AD617" s="1">
        <v>12.839955581810608</v>
      </c>
    </row>
    <row r="618" spans="28:30" x14ac:dyDescent="0.45">
      <c r="AB618" s="1" t="s">
        <v>369</v>
      </c>
      <c r="AC618" s="1">
        <v>20.53478700316067</v>
      </c>
      <c r="AD618" s="1">
        <v>16.8800445948205</v>
      </c>
    </row>
    <row r="619" spans="28:30" x14ac:dyDescent="0.45">
      <c r="AB619" s="1" t="s">
        <v>367</v>
      </c>
      <c r="AC619" s="1">
        <v>9.8379048532293556</v>
      </c>
      <c r="AD619" s="1">
        <v>9.9985485375494587</v>
      </c>
    </row>
    <row r="620" spans="28:30" x14ac:dyDescent="0.45">
      <c r="AB620" s="1" t="s">
        <v>365</v>
      </c>
      <c r="AC620" s="1">
        <v>12.484392188840978</v>
      </c>
      <c r="AD620" s="1">
        <v>14.565650700587463</v>
      </c>
    </row>
    <row r="621" spans="28:30" x14ac:dyDescent="0.45">
      <c r="AB621" s="1" t="s">
        <v>362</v>
      </c>
      <c r="AC621" s="1">
        <v>18.051861550273362</v>
      </c>
      <c r="AD621" s="1">
        <v>27.856429676446478</v>
      </c>
    </row>
    <row r="622" spans="28:30" x14ac:dyDescent="0.45">
      <c r="AB622" s="1" t="s">
        <v>2430</v>
      </c>
      <c r="AC622" s="1">
        <v>9.5732972136979981</v>
      </c>
      <c r="AD622" s="1">
        <v>14.112224874306495</v>
      </c>
    </row>
    <row r="623" spans="28:30" x14ac:dyDescent="0.45">
      <c r="AB623" s="1" t="s">
        <v>2431</v>
      </c>
      <c r="AC623" s="1">
        <v>13.963806671700262</v>
      </c>
      <c r="AD623" s="1">
        <v>20.492030460597668</v>
      </c>
    </row>
    <row r="624" spans="28:30" x14ac:dyDescent="0.45">
      <c r="AB624" s="1" t="s">
        <v>2432</v>
      </c>
      <c r="AC624" s="1">
        <v>20.086174465864794</v>
      </c>
      <c r="AD624" s="1">
        <v>26.733322136729061</v>
      </c>
    </row>
    <row r="625" spans="28:30" x14ac:dyDescent="0.45">
      <c r="AB625" s="1" t="s">
        <v>2133</v>
      </c>
      <c r="AC625" s="1">
        <v>8.3457485906776423</v>
      </c>
      <c r="AD625" s="1">
        <v>11.199572045535373</v>
      </c>
    </row>
    <row r="626" spans="28:30" x14ac:dyDescent="0.45">
      <c r="AB626" s="1" t="s">
        <v>2134</v>
      </c>
      <c r="AC626" s="1">
        <v>21.219788641545026</v>
      </c>
      <c r="AD626" s="1">
        <v>18.962334787679879</v>
      </c>
    </row>
    <row r="627" spans="28:30" x14ac:dyDescent="0.45">
      <c r="AB627" s="1" t="s">
        <v>2135</v>
      </c>
      <c r="AC627" s="1">
        <v>25.191841030508591</v>
      </c>
      <c r="AD627" s="1">
        <v>17.239718279706533</v>
      </c>
    </row>
    <row r="628" spans="28:30" x14ac:dyDescent="0.45">
      <c r="AB628" s="1" t="s">
        <v>2433</v>
      </c>
      <c r="AC628" s="1">
        <v>13.095435189027441</v>
      </c>
      <c r="AD628" s="1">
        <v>7.3976069773864701</v>
      </c>
    </row>
    <row r="629" spans="28:30" x14ac:dyDescent="0.45">
      <c r="AB629" s="1" t="s">
        <v>2434</v>
      </c>
      <c r="AC629" s="1">
        <v>15.617610522152503</v>
      </c>
      <c r="AD629" s="1">
        <v>18.962626449529211</v>
      </c>
    </row>
    <row r="630" spans="28:30" x14ac:dyDescent="0.45">
      <c r="AB630" s="1" t="s">
        <v>3450</v>
      </c>
      <c r="AC630" s="1">
        <v>25.759602716823068</v>
      </c>
      <c r="AD630" s="1">
        <v>13.976076597061887</v>
      </c>
    </row>
    <row r="631" spans="28:30" x14ac:dyDescent="0.45">
      <c r="AB631" s="1" t="s">
        <v>3936</v>
      </c>
      <c r="AC631" s="1">
        <v>25.759602716823068</v>
      </c>
      <c r="AD631" s="1">
        <v>15.037305991473213</v>
      </c>
    </row>
    <row r="632" spans="28:30" x14ac:dyDescent="0.45">
      <c r="AB632" s="1" t="s">
        <v>359</v>
      </c>
      <c r="AC632" s="1">
        <v>10.291893226026168</v>
      </c>
      <c r="AD632" s="1">
        <v>11.518923318080587</v>
      </c>
    </row>
    <row r="633" spans="28:30" x14ac:dyDescent="0.45">
      <c r="AB633" s="1" t="s">
        <v>357</v>
      </c>
      <c r="AC633" s="1">
        <v>20.383558955295921</v>
      </c>
      <c r="AD633" s="1">
        <v>21.395705740763628</v>
      </c>
    </row>
    <row r="634" spans="28:30" x14ac:dyDescent="0.45">
      <c r="AB634" s="1" t="s">
        <v>3199</v>
      </c>
      <c r="AC634" s="1">
        <v>11.953455934049746</v>
      </c>
      <c r="AD634" s="1">
        <v>13.66602102077017</v>
      </c>
    </row>
    <row r="635" spans="28:30" x14ac:dyDescent="0.45">
      <c r="AB635" s="1" t="s">
        <v>3200</v>
      </c>
      <c r="AC635" s="1">
        <v>22.035934358527527</v>
      </c>
      <c r="AD635" s="1">
        <v>20.0272615291241</v>
      </c>
    </row>
    <row r="636" spans="28:30" x14ac:dyDescent="0.45">
      <c r="AB636" s="1" t="s">
        <v>354</v>
      </c>
      <c r="AC636" s="1">
        <v>17.165454199760585</v>
      </c>
      <c r="AD636" s="1">
        <v>19.66020647261486</v>
      </c>
    </row>
    <row r="637" spans="28:30" x14ac:dyDescent="0.45">
      <c r="AB637" s="1" t="s">
        <v>150</v>
      </c>
      <c r="AC637" s="1">
        <v>18.110900122624173</v>
      </c>
      <c r="AD637" s="1">
        <v>19.974163310138767</v>
      </c>
    </row>
    <row r="638" spans="28:30" x14ac:dyDescent="0.45">
      <c r="AB638" s="1" t="s">
        <v>349</v>
      </c>
      <c r="AC638" s="1">
        <v>9.6727526675782478</v>
      </c>
      <c r="AD638" s="1">
        <v>11.776041451428609</v>
      </c>
    </row>
    <row r="639" spans="28:30" x14ac:dyDescent="0.45">
      <c r="AB639" s="1" t="s">
        <v>346</v>
      </c>
      <c r="AC639" s="1">
        <v>15.89721486493907</v>
      </c>
      <c r="AD639" s="1">
        <v>15.285010553274645</v>
      </c>
    </row>
    <row r="640" spans="28:30" x14ac:dyDescent="0.45">
      <c r="AB640" s="1" t="s">
        <v>344</v>
      </c>
      <c r="AC640" s="1">
        <v>24.608703983412997</v>
      </c>
      <c r="AD640" s="1">
        <v>22.992358002125638</v>
      </c>
    </row>
    <row r="641" spans="28:30" x14ac:dyDescent="0.45">
      <c r="AB641" s="1" t="s">
        <v>341</v>
      </c>
      <c r="AC641" s="1">
        <v>28.61378838379979</v>
      </c>
      <c r="AD641" s="1">
        <v>21.427892408350367</v>
      </c>
    </row>
    <row r="642" spans="28:30" x14ac:dyDescent="0.45">
      <c r="AB642" s="1" t="s">
        <v>1706</v>
      </c>
      <c r="AC642" s="1">
        <v>24.884838952411844</v>
      </c>
      <c r="AD642" s="1">
        <v>23.722461075416511</v>
      </c>
    </row>
    <row r="643" spans="28:30" x14ac:dyDescent="0.45">
      <c r="AB643" s="1" t="s">
        <v>2136</v>
      </c>
      <c r="AC643" s="1">
        <v>28.61378838379979</v>
      </c>
      <c r="AD643" s="1">
        <v>18.72124272600858</v>
      </c>
    </row>
    <row r="644" spans="28:30" x14ac:dyDescent="0.45">
      <c r="AB644" s="1" t="s">
        <v>3201</v>
      </c>
      <c r="AC644" s="1">
        <v>19.82909509154117</v>
      </c>
      <c r="AD644" s="1">
        <v>23.408942463532874</v>
      </c>
    </row>
    <row r="645" spans="28:30" x14ac:dyDescent="0.45">
      <c r="AB645" s="1" t="s">
        <v>3202</v>
      </c>
      <c r="AC645" s="1">
        <v>19.82909509154117</v>
      </c>
      <c r="AD645" s="1">
        <v>22.926819586391762</v>
      </c>
    </row>
    <row r="646" spans="28:30" x14ac:dyDescent="0.45">
      <c r="AB646" s="1" t="s">
        <v>3937</v>
      </c>
      <c r="AC646" s="1">
        <v>26.216651316618147</v>
      </c>
      <c r="AD646" s="1">
        <v>28.569334872420924</v>
      </c>
    </row>
    <row r="647" spans="28:30" x14ac:dyDescent="0.45">
      <c r="AB647" s="1" t="s">
        <v>3938</v>
      </c>
      <c r="AC647" s="1">
        <v>26.216651316618147</v>
      </c>
      <c r="AD647" s="1">
        <v>27.163291849748411</v>
      </c>
    </row>
    <row r="648" spans="28:30" x14ac:dyDescent="0.45">
      <c r="AB648" s="1" t="s">
        <v>3451</v>
      </c>
      <c r="AC648" s="1">
        <v>23.305761553711132</v>
      </c>
      <c r="AD648" s="1">
        <v>23.556158980580044</v>
      </c>
    </row>
    <row r="649" spans="28:30" x14ac:dyDescent="0.45">
      <c r="AB649" s="1" t="s">
        <v>3203</v>
      </c>
      <c r="AC649" s="1">
        <v>21.554173690583983</v>
      </c>
      <c r="AD649" s="1">
        <v>23.252776384753087</v>
      </c>
    </row>
    <row r="650" spans="28:30" x14ac:dyDescent="0.45">
      <c r="AB650" s="1" t="s">
        <v>339</v>
      </c>
      <c r="AC650" s="1">
        <v>9.4218819980776747</v>
      </c>
      <c r="AD650" s="1">
        <v>10.593015117137016</v>
      </c>
    </row>
    <row r="651" spans="28:30" x14ac:dyDescent="0.45">
      <c r="AB651" s="1" t="s">
        <v>337</v>
      </c>
      <c r="AC651" s="1">
        <v>30.673130505181629</v>
      </c>
      <c r="AD651" s="1">
        <v>18.857497852594342</v>
      </c>
    </row>
    <row r="652" spans="28:30" x14ac:dyDescent="0.45">
      <c r="AB652" s="1" t="s">
        <v>3934</v>
      </c>
      <c r="AC652" s="1">
        <v>25.374705072471755</v>
      </c>
      <c r="AD652" s="1">
        <v>18.064533746593181</v>
      </c>
    </row>
    <row r="653" spans="28:30" x14ac:dyDescent="0.45">
      <c r="AB653" s="1" t="s">
        <v>3930</v>
      </c>
      <c r="AC653" s="1">
        <v>18.039407662244034</v>
      </c>
      <c r="AD653" s="1">
        <v>18.08567226354835</v>
      </c>
    </row>
  </sheetData>
  <dataConsolidate/>
  <phoneticPr fontId="3"/>
  <dataValidations count="3">
    <dataValidation type="list" allowBlank="1" showInputMessage="1" showErrorMessage="1" sqref="A2:B2">
      <formula1>タイプと空白</formula1>
    </dataValidation>
    <dataValidation type="list" allowBlank="1" showInputMessage="1" showErrorMessage="1" sqref="U2">
      <formula1>"なし,線形,べき乗"</formula1>
    </dataValidation>
    <dataValidation type="list" allowBlank="1" showInputMessage="1" showErrorMessage="1" sqref="O2">
      <formula1>"種族分析,種族SL"</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2951" r:id="rId4" name="btnAuxLine">
          <controlPr defaultSize="0" autoLine="0" r:id="rId5">
            <anchor moveWithCells="1">
              <from>
                <xdr:col>19</xdr:col>
                <xdr:colOff>0</xdr:colOff>
                <xdr:row>0</xdr:row>
                <xdr:rowOff>200025</xdr:rowOff>
              </from>
              <to>
                <xdr:col>20</xdr:col>
                <xdr:colOff>0</xdr:colOff>
                <xdr:row>1</xdr:row>
                <xdr:rowOff>200025</xdr:rowOff>
              </to>
            </anchor>
          </controlPr>
        </control>
      </mc:Choice>
      <mc:Fallback>
        <control shapeId="82951" r:id="rId4" name="btnAuxLine"/>
      </mc:Fallback>
    </mc:AlternateContent>
    <mc:AlternateContent xmlns:mc="http://schemas.openxmlformats.org/markup-compatibility/2006">
      <mc:Choice Requires="x14">
        <control shapeId="82945" r:id="rId6" name="btnMakeMap">
          <controlPr defaultSize="0" autoLine="0" r:id="rId7">
            <anchor moveWithCells="1">
              <from>
                <xdr:col>7</xdr:col>
                <xdr:colOff>647700</xdr:colOff>
                <xdr:row>0</xdr:row>
                <xdr:rowOff>0</xdr:rowOff>
              </from>
              <to>
                <xdr:col>8</xdr:col>
                <xdr:colOff>657225</xdr:colOff>
                <xdr:row>1</xdr:row>
                <xdr:rowOff>47625</xdr:rowOff>
              </to>
            </anchor>
          </controlPr>
        </control>
      </mc:Choice>
      <mc:Fallback>
        <control shapeId="82945" r:id="rId6" name="btnMakeMap"/>
      </mc:Fallback>
    </mc:AlternateContent>
    <mc:AlternateContent xmlns:mc="http://schemas.openxmlformats.org/markup-compatibility/2006">
      <mc:Choice Requires="x14">
        <control shapeId="82947" r:id="rId8" name="btnReset">
          <controlPr defaultSize="0" autoLine="0" r:id="rId9">
            <anchor moveWithCells="1">
              <from>
                <xdr:col>5</xdr:col>
                <xdr:colOff>276225</xdr:colOff>
                <xdr:row>0</xdr:row>
                <xdr:rowOff>28575</xdr:rowOff>
              </from>
              <to>
                <xdr:col>6</xdr:col>
                <xdr:colOff>276225</xdr:colOff>
                <xdr:row>1</xdr:row>
                <xdr:rowOff>38100</xdr:rowOff>
              </to>
            </anchor>
          </controlPr>
        </control>
      </mc:Choice>
      <mc:Fallback>
        <control shapeId="82947" r:id="rId8" name="btnRese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67"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67" customWidth="1"/>
    <col min="10" max="11" width="5.44140625" style="87" customWidth="1"/>
    <col min="12" max="13" width="5.44140625" style="86" customWidth="1"/>
    <col min="14" max="14" width="7.88671875" style="372"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23"/>
      <c r="B1" s="323"/>
      <c r="C1" s="365" t="s">
        <v>2188</v>
      </c>
      <c r="D1" s="324"/>
      <c r="E1" s="325" t="s">
        <v>2191</v>
      </c>
      <c r="F1" s="326"/>
      <c r="G1" s="327"/>
      <c r="H1" s="325" t="s">
        <v>2203</v>
      </c>
      <c r="I1" s="368" t="s">
        <v>2189</v>
      </c>
      <c r="J1" s="332"/>
      <c r="K1" s="332" t="s">
        <v>2191</v>
      </c>
      <c r="L1" s="333"/>
      <c r="M1" s="333"/>
      <c r="N1" s="370" t="s">
        <v>2193</v>
      </c>
      <c r="O1" s="324" t="s">
        <v>2190</v>
      </c>
      <c r="P1" s="327"/>
      <c r="Q1" s="334" t="s">
        <v>2189</v>
      </c>
      <c r="R1" s="335"/>
    </row>
    <row r="2" spans="1:23" ht="16.5" x14ac:dyDescent="0.45">
      <c r="A2" s="84" t="s">
        <v>1548</v>
      </c>
      <c r="B2" s="84" t="s">
        <v>1536</v>
      </c>
      <c r="C2" s="366" t="s">
        <v>5952</v>
      </c>
      <c r="D2" s="112" t="s">
        <v>5953</v>
      </c>
      <c r="E2" s="111" t="s">
        <v>5342</v>
      </c>
      <c r="F2" s="110" t="s">
        <v>1547</v>
      </c>
      <c r="G2" s="110" t="s">
        <v>1594</v>
      </c>
      <c r="H2" s="111" t="s">
        <v>5954</v>
      </c>
      <c r="I2" s="369" t="s">
        <v>5955</v>
      </c>
      <c r="J2" s="321" t="s">
        <v>5956</v>
      </c>
      <c r="K2" s="321" t="s">
        <v>5957</v>
      </c>
      <c r="L2" s="320" t="s">
        <v>1546</v>
      </c>
      <c r="M2" s="320" t="s">
        <v>1545</v>
      </c>
      <c r="N2" s="371" t="s">
        <v>2194</v>
      </c>
      <c r="O2" s="109" t="s">
        <v>5958</v>
      </c>
      <c r="P2" s="110" t="s">
        <v>5959</v>
      </c>
      <c r="Q2" s="336" t="s">
        <v>5960</v>
      </c>
      <c r="R2" s="337" t="s">
        <v>5961</v>
      </c>
      <c r="T2" s="84" t="s">
        <v>1538</v>
      </c>
      <c r="U2" s="108"/>
      <c r="V2" s="643"/>
      <c r="W2" s="643"/>
    </row>
    <row r="3" spans="1:23" ht="16.5" x14ac:dyDescent="0.45">
      <c r="A3" s="94" t="s">
        <v>1</v>
      </c>
      <c r="B3" s="94" t="s">
        <v>4</v>
      </c>
      <c r="C3" s="367">
        <v>15</v>
      </c>
      <c r="D3" s="87">
        <v>7</v>
      </c>
      <c r="E3" s="88">
        <v>1.1000000000000001</v>
      </c>
      <c r="F3" s="86">
        <v>13.636363636364001</v>
      </c>
      <c r="G3" s="86">
        <v>6.3639999999999999</v>
      </c>
      <c r="H3" s="88">
        <v>0.85</v>
      </c>
      <c r="I3" s="367">
        <v>9</v>
      </c>
      <c r="J3" s="87">
        <v>6</v>
      </c>
      <c r="K3" s="87">
        <v>3</v>
      </c>
      <c r="L3" s="86">
        <v>3</v>
      </c>
      <c r="M3" s="86">
        <v>2</v>
      </c>
      <c r="N3" s="372"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929</v>
      </c>
      <c r="B4" s="90" t="s">
        <v>68</v>
      </c>
      <c r="C4" s="367">
        <v>0</v>
      </c>
      <c r="D4" s="87">
        <v>15</v>
      </c>
      <c r="E4" s="88">
        <v>1.7</v>
      </c>
      <c r="F4" s="86">
        <v>0</v>
      </c>
      <c r="G4" s="86">
        <v>8.82</v>
      </c>
      <c r="H4" s="88">
        <v>1.5</v>
      </c>
      <c r="I4" s="367">
        <v>0</v>
      </c>
      <c r="J4" s="87">
        <v>12</v>
      </c>
      <c r="K4" s="87">
        <v>4</v>
      </c>
      <c r="L4" s="86">
        <v>0</v>
      </c>
      <c r="M4" s="86">
        <v>3</v>
      </c>
      <c r="N4" s="372"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67">
        <v>20</v>
      </c>
      <c r="D5" s="87">
        <v>11</v>
      </c>
      <c r="E5" s="88">
        <v>1.5</v>
      </c>
      <c r="F5" s="86">
        <v>13.333333333333</v>
      </c>
      <c r="G5" s="86">
        <v>7.33</v>
      </c>
      <c r="H5" s="88">
        <v>0.9</v>
      </c>
      <c r="I5" s="367">
        <v>16</v>
      </c>
      <c r="J5" s="87">
        <v>6</v>
      </c>
      <c r="K5" s="87">
        <v>3</v>
      </c>
      <c r="L5" s="86">
        <v>5.3333333333333002</v>
      </c>
      <c r="M5" s="86">
        <v>2</v>
      </c>
      <c r="N5" s="372"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67">
        <v>12</v>
      </c>
      <c r="D6" s="87">
        <v>14</v>
      </c>
      <c r="E6" s="88">
        <v>1.2</v>
      </c>
      <c r="F6" s="86">
        <v>10</v>
      </c>
      <c r="G6" s="86">
        <v>11.667</v>
      </c>
      <c r="H6" s="88">
        <v>0.75</v>
      </c>
      <c r="I6" s="367">
        <v>8</v>
      </c>
      <c r="J6" s="87">
        <v>11</v>
      </c>
      <c r="K6" s="87">
        <v>3</v>
      </c>
      <c r="L6" s="86">
        <v>2.6666666666666998</v>
      </c>
      <c r="M6" s="86">
        <v>3.6666666666666998</v>
      </c>
      <c r="N6" s="372"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67">
        <v>5</v>
      </c>
      <c r="D7" s="87">
        <v>5</v>
      </c>
      <c r="E7" s="88">
        <v>0.5</v>
      </c>
      <c r="F7" s="86">
        <v>10</v>
      </c>
      <c r="G7" s="86">
        <v>10</v>
      </c>
      <c r="H7" s="88">
        <v>0.3</v>
      </c>
      <c r="I7" s="367">
        <v>3</v>
      </c>
      <c r="J7" s="87">
        <v>2</v>
      </c>
      <c r="K7" s="87">
        <v>1</v>
      </c>
      <c r="L7" s="86">
        <v>3</v>
      </c>
      <c r="M7" s="86">
        <v>2</v>
      </c>
      <c r="N7" s="372"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67">
        <v>12</v>
      </c>
      <c r="D8" s="87">
        <v>7</v>
      </c>
      <c r="E8" s="88">
        <v>0.9</v>
      </c>
      <c r="F8" s="86">
        <v>13.333333333333</v>
      </c>
      <c r="G8" s="86">
        <v>7.7779999999999996</v>
      </c>
      <c r="H8" s="88">
        <v>0.5</v>
      </c>
      <c r="I8" s="367">
        <v>8</v>
      </c>
      <c r="J8" s="87">
        <v>5</v>
      </c>
      <c r="K8" s="87">
        <v>2</v>
      </c>
      <c r="L8" s="86">
        <v>4</v>
      </c>
      <c r="M8" s="86">
        <v>2.5</v>
      </c>
      <c r="N8" s="372"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67">
        <v>15</v>
      </c>
      <c r="D9" s="87">
        <v>10</v>
      </c>
      <c r="E9" s="88">
        <v>1.3</v>
      </c>
      <c r="F9" s="86">
        <v>11.538461538462</v>
      </c>
      <c r="G9" s="86">
        <v>7.6920000000000002</v>
      </c>
      <c r="H9" s="88">
        <v>0.55000000000000004</v>
      </c>
      <c r="I9" s="367">
        <v>9</v>
      </c>
      <c r="J9" s="87">
        <v>7</v>
      </c>
      <c r="K9" s="87">
        <v>3</v>
      </c>
      <c r="L9" s="86">
        <v>3</v>
      </c>
      <c r="M9" s="86">
        <v>2.3333333333333002</v>
      </c>
      <c r="N9" s="372"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67">
        <v>16</v>
      </c>
      <c r="D10" s="87">
        <v>8</v>
      </c>
      <c r="E10" s="88">
        <v>1.2</v>
      </c>
      <c r="F10" s="86">
        <v>13.333333333333</v>
      </c>
      <c r="G10" s="86">
        <v>6.67</v>
      </c>
      <c r="H10" s="88">
        <v>0.8</v>
      </c>
      <c r="I10" s="367">
        <v>12</v>
      </c>
      <c r="J10" s="87">
        <v>8</v>
      </c>
      <c r="K10" s="87">
        <v>3</v>
      </c>
      <c r="L10" s="86">
        <v>4</v>
      </c>
      <c r="M10" s="86">
        <v>2.6666666666666998</v>
      </c>
      <c r="N10" s="372"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67">
        <v>14</v>
      </c>
      <c r="D11" s="87">
        <v>10</v>
      </c>
      <c r="E11" s="88">
        <v>1.2</v>
      </c>
      <c r="F11" s="86">
        <v>11.666666666667</v>
      </c>
      <c r="G11" s="86">
        <v>8.33</v>
      </c>
      <c r="H11" s="88">
        <v>1</v>
      </c>
      <c r="I11" s="367">
        <v>9</v>
      </c>
      <c r="J11" s="87">
        <v>9</v>
      </c>
      <c r="K11" s="87">
        <v>3</v>
      </c>
      <c r="L11" s="86">
        <v>3</v>
      </c>
      <c r="M11" s="86">
        <v>3</v>
      </c>
      <c r="N11" s="372"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67">
        <v>8</v>
      </c>
      <c r="D12" s="87">
        <v>14</v>
      </c>
      <c r="E12" s="88">
        <v>1.1000000000000001</v>
      </c>
      <c r="F12" s="86">
        <v>7.2727272727273</v>
      </c>
      <c r="G12" s="86">
        <v>12.727</v>
      </c>
      <c r="H12" s="88">
        <v>0.7</v>
      </c>
      <c r="I12" s="367">
        <v>5</v>
      </c>
      <c r="J12" s="87">
        <v>9</v>
      </c>
      <c r="K12" s="87">
        <v>3</v>
      </c>
      <c r="L12" s="86">
        <v>1.6666666666667</v>
      </c>
      <c r="M12" s="86">
        <v>3</v>
      </c>
      <c r="N12" s="372"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67">
        <v>12</v>
      </c>
      <c r="D13" s="87">
        <v>8</v>
      </c>
      <c r="E13" s="88">
        <v>0.9</v>
      </c>
      <c r="F13" s="86">
        <v>13.333333333333</v>
      </c>
      <c r="G13" s="86">
        <v>8.89</v>
      </c>
      <c r="H13" s="88">
        <v>0.7</v>
      </c>
      <c r="I13" s="367">
        <v>8</v>
      </c>
      <c r="J13" s="87">
        <v>7</v>
      </c>
      <c r="K13" s="87">
        <v>2</v>
      </c>
      <c r="L13" s="86">
        <v>4</v>
      </c>
      <c r="M13" s="86">
        <v>3.5</v>
      </c>
      <c r="N13" s="372"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67">
        <v>6</v>
      </c>
      <c r="D14" s="87">
        <v>4</v>
      </c>
      <c r="E14" s="88">
        <v>0.5</v>
      </c>
      <c r="F14" s="86">
        <v>12</v>
      </c>
      <c r="G14" s="86">
        <v>8</v>
      </c>
      <c r="H14" s="88">
        <v>0.3</v>
      </c>
      <c r="I14" s="367">
        <v>4</v>
      </c>
      <c r="J14" s="87">
        <v>2</v>
      </c>
      <c r="K14" s="87">
        <v>1</v>
      </c>
      <c r="L14" s="86">
        <v>4</v>
      </c>
      <c r="M14" s="86">
        <v>2</v>
      </c>
      <c r="N14" s="372"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67">
        <v>12</v>
      </c>
      <c r="D15" s="87">
        <v>16</v>
      </c>
      <c r="E15" s="88">
        <v>1.2</v>
      </c>
      <c r="F15" s="86">
        <v>10</v>
      </c>
      <c r="G15" s="86">
        <v>13.333</v>
      </c>
      <c r="H15" s="88">
        <v>0.4</v>
      </c>
      <c r="I15" s="367">
        <v>8</v>
      </c>
      <c r="J15" s="87">
        <v>5</v>
      </c>
      <c r="K15" s="87">
        <v>2</v>
      </c>
      <c r="L15" s="86">
        <v>4</v>
      </c>
      <c r="M15" s="86">
        <v>2.5</v>
      </c>
      <c r="N15" s="372"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1493</v>
      </c>
      <c r="B16" s="98" t="s">
        <v>47</v>
      </c>
      <c r="C16" s="367">
        <v>8</v>
      </c>
      <c r="D16" s="87">
        <v>10</v>
      </c>
      <c r="E16" s="88">
        <v>0.8</v>
      </c>
      <c r="F16" s="86">
        <v>10</v>
      </c>
      <c r="G16" s="86">
        <v>12.5</v>
      </c>
      <c r="H16" s="88">
        <v>0.6</v>
      </c>
      <c r="I16" s="367">
        <v>5</v>
      </c>
      <c r="J16" s="87">
        <v>7</v>
      </c>
      <c r="K16" s="87">
        <v>2</v>
      </c>
      <c r="L16" s="86">
        <v>2.5</v>
      </c>
      <c r="M16" s="86">
        <v>3.5</v>
      </c>
      <c r="N16" s="372"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67">
        <v>6</v>
      </c>
      <c r="D17" s="87">
        <v>6</v>
      </c>
      <c r="E17" s="88">
        <v>0.6</v>
      </c>
      <c r="F17" s="86">
        <v>10</v>
      </c>
      <c r="G17" s="86">
        <v>10</v>
      </c>
      <c r="H17" s="88">
        <v>0.3</v>
      </c>
      <c r="I17" s="367">
        <v>4</v>
      </c>
      <c r="J17" s="87">
        <v>5</v>
      </c>
      <c r="K17" s="87">
        <v>2</v>
      </c>
      <c r="L17" s="86">
        <v>2</v>
      </c>
      <c r="M17" s="86">
        <v>2.5</v>
      </c>
      <c r="N17" s="372"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67">
        <v>10</v>
      </c>
      <c r="D18" s="87">
        <v>8</v>
      </c>
      <c r="E18" s="88">
        <v>0.9</v>
      </c>
      <c r="F18" s="86">
        <v>11.111111111111001</v>
      </c>
      <c r="G18" s="86">
        <v>8.8889999999999993</v>
      </c>
      <c r="H18" s="88">
        <v>0.45</v>
      </c>
      <c r="I18" s="367">
        <v>7</v>
      </c>
      <c r="J18" s="87">
        <v>5</v>
      </c>
      <c r="K18" s="87">
        <v>2</v>
      </c>
      <c r="L18" s="86">
        <v>3.5</v>
      </c>
      <c r="M18" s="86">
        <v>2.5</v>
      </c>
      <c r="N18" s="372"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1496</v>
      </c>
      <c r="B19" s="96" t="s">
        <v>62</v>
      </c>
      <c r="C19" s="367">
        <v>12</v>
      </c>
      <c r="D19" s="87">
        <v>20</v>
      </c>
      <c r="E19" s="88">
        <v>1.5</v>
      </c>
      <c r="F19" s="86">
        <v>8</v>
      </c>
      <c r="G19" s="86">
        <v>13.333</v>
      </c>
      <c r="H19" s="88">
        <v>0.4</v>
      </c>
      <c r="I19" s="367">
        <v>8</v>
      </c>
      <c r="J19" s="87">
        <v>5</v>
      </c>
      <c r="K19" s="87">
        <v>2</v>
      </c>
      <c r="L19" s="86">
        <v>4</v>
      </c>
      <c r="M19" s="86">
        <v>2.5</v>
      </c>
      <c r="N19" s="372"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67">
        <v>12</v>
      </c>
      <c r="D20" s="87">
        <v>12</v>
      </c>
      <c r="E20" s="88">
        <v>1.2</v>
      </c>
      <c r="F20" s="86">
        <v>10</v>
      </c>
      <c r="G20" s="86">
        <v>10</v>
      </c>
      <c r="H20" s="88">
        <v>0.6</v>
      </c>
      <c r="I20" s="367">
        <v>9</v>
      </c>
      <c r="J20" s="87">
        <v>10</v>
      </c>
      <c r="K20" s="87">
        <v>3</v>
      </c>
      <c r="L20" s="86">
        <v>3</v>
      </c>
      <c r="M20" s="86">
        <v>3.3333333333333002</v>
      </c>
      <c r="N20" s="372"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67">
        <v>6</v>
      </c>
      <c r="D21" s="87">
        <v>15</v>
      </c>
      <c r="E21" s="88">
        <v>1</v>
      </c>
      <c r="F21" s="86">
        <v>6</v>
      </c>
      <c r="G21" s="86">
        <v>15</v>
      </c>
      <c r="H21" s="88">
        <v>0.85</v>
      </c>
      <c r="I21" s="367">
        <v>4</v>
      </c>
      <c r="J21" s="87">
        <v>8</v>
      </c>
      <c r="K21" s="87">
        <v>2</v>
      </c>
      <c r="L21" s="86">
        <v>2</v>
      </c>
      <c r="M21" s="86">
        <v>4</v>
      </c>
      <c r="N21" s="372"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1483</v>
      </c>
      <c r="B22" s="100" t="s">
        <v>18</v>
      </c>
      <c r="C22" s="367">
        <v>5</v>
      </c>
      <c r="D22" s="87">
        <v>8</v>
      </c>
      <c r="E22" s="88">
        <v>0.6</v>
      </c>
      <c r="F22" s="86">
        <v>8.3333333333333002</v>
      </c>
      <c r="G22" s="86">
        <v>13.333</v>
      </c>
      <c r="H22" s="88">
        <v>0.37</v>
      </c>
      <c r="I22" s="367">
        <v>3</v>
      </c>
      <c r="J22" s="87">
        <v>9</v>
      </c>
      <c r="K22" s="87">
        <v>2</v>
      </c>
      <c r="L22" s="86">
        <v>1.5</v>
      </c>
      <c r="M22" s="86">
        <v>4.5</v>
      </c>
      <c r="N22" s="372"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67">
        <v>5</v>
      </c>
      <c r="D23" s="87">
        <v>6</v>
      </c>
      <c r="E23" s="88">
        <v>0.5</v>
      </c>
      <c r="F23" s="86">
        <v>10</v>
      </c>
      <c r="G23" s="86">
        <v>12</v>
      </c>
      <c r="H23" s="88">
        <v>0.2</v>
      </c>
      <c r="I23" s="367">
        <v>3</v>
      </c>
      <c r="J23" s="87">
        <v>3</v>
      </c>
      <c r="K23" s="87">
        <v>1</v>
      </c>
      <c r="L23" s="86">
        <v>3</v>
      </c>
      <c r="M23" s="86">
        <v>3</v>
      </c>
      <c r="N23" s="372"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67">
        <v>12</v>
      </c>
      <c r="D24" s="87">
        <v>10</v>
      </c>
      <c r="E24" s="88">
        <v>1.1000000000000001</v>
      </c>
      <c r="F24" s="86">
        <v>10.909090909091001</v>
      </c>
      <c r="G24" s="86">
        <v>9.0909999999999993</v>
      </c>
      <c r="H24" s="88">
        <v>0.85</v>
      </c>
      <c r="I24" s="367">
        <v>8</v>
      </c>
      <c r="J24" s="87">
        <v>6</v>
      </c>
      <c r="K24" s="87">
        <v>3</v>
      </c>
      <c r="L24" s="86">
        <v>2.6666666666666998</v>
      </c>
      <c r="M24" s="86">
        <v>2</v>
      </c>
      <c r="N24" s="372"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67">
        <v>9</v>
      </c>
      <c r="D25" s="87">
        <v>6</v>
      </c>
      <c r="E25" s="88">
        <v>0.7</v>
      </c>
      <c r="F25" s="86">
        <v>12.857142857143</v>
      </c>
      <c r="G25" s="86">
        <v>8.5709999999999997</v>
      </c>
      <c r="H25" s="88">
        <v>0.25</v>
      </c>
      <c r="I25" s="367">
        <v>6</v>
      </c>
      <c r="J25" s="87">
        <v>8</v>
      </c>
      <c r="K25" s="87">
        <v>2</v>
      </c>
      <c r="L25" s="86">
        <v>3</v>
      </c>
      <c r="M25" s="86">
        <v>4</v>
      </c>
      <c r="N25" s="372"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67">
        <v>12</v>
      </c>
      <c r="D26" s="87">
        <v>12</v>
      </c>
      <c r="E26" s="88">
        <v>1.1000000000000001</v>
      </c>
      <c r="F26" s="86">
        <v>10.909090909091001</v>
      </c>
      <c r="G26" s="86">
        <v>10.91</v>
      </c>
      <c r="H26" s="88">
        <v>0.85</v>
      </c>
      <c r="I26" s="367">
        <v>8</v>
      </c>
      <c r="J26" s="87">
        <v>10</v>
      </c>
      <c r="K26" s="87">
        <v>3</v>
      </c>
      <c r="L26" s="86">
        <v>2.6666666666666998</v>
      </c>
      <c r="M26" s="86">
        <v>3.3333333333333002</v>
      </c>
      <c r="N26" s="372"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67">
        <v>6</v>
      </c>
      <c r="D27" s="87">
        <v>9</v>
      </c>
      <c r="E27" s="88">
        <v>0.7</v>
      </c>
      <c r="F27" s="86">
        <v>8.5714285714285996</v>
      </c>
      <c r="G27" s="86">
        <v>12.856999999999999</v>
      </c>
      <c r="H27" s="88">
        <v>0.3</v>
      </c>
      <c r="I27" s="367">
        <v>4</v>
      </c>
      <c r="J27" s="87">
        <v>8</v>
      </c>
      <c r="K27" s="87">
        <v>2</v>
      </c>
      <c r="L27" s="86">
        <v>2</v>
      </c>
      <c r="M27" s="86">
        <v>4</v>
      </c>
      <c r="N27" s="372"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67">
        <v>5</v>
      </c>
      <c r="D28" s="87">
        <v>5</v>
      </c>
      <c r="E28" s="88">
        <v>0.5</v>
      </c>
      <c r="F28" s="86">
        <v>10</v>
      </c>
      <c r="G28" s="86">
        <v>10</v>
      </c>
      <c r="H28" s="88">
        <v>0.3</v>
      </c>
      <c r="I28" s="367">
        <v>3</v>
      </c>
      <c r="J28" s="87">
        <v>2</v>
      </c>
      <c r="K28" s="87">
        <v>1</v>
      </c>
      <c r="L28" s="86">
        <v>3</v>
      </c>
      <c r="M28" s="86">
        <v>2</v>
      </c>
      <c r="N28" s="372"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67">
        <v>16</v>
      </c>
      <c r="D29" s="87">
        <v>8</v>
      </c>
      <c r="E29" s="88">
        <v>1.2</v>
      </c>
      <c r="F29" s="86">
        <v>13.333333333333</v>
      </c>
      <c r="G29" s="86">
        <v>6.67</v>
      </c>
      <c r="H29" s="88">
        <v>1</v>
      </c>
      <c r="I29" s="367">
        <v>12</v>
      </c>
      <c r="J29" s="87">
        <v>8</v>
      </c>
      <c r="K29" s="87">
        <v>3</v>
      </c>
      <c r="L29" s="86">
        <v>4</v>
      </c>
      <c r="M29" s="86">
        <v>2.6666666666666998</v>
      </c>
      <c r="N29" s="372"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67">
        <v>10</v>
      </c>
      <c r="D30" s="87">
        <v>15</v>
      </c>
      <c r="E30" s="88">
        <v>1.2</v>
      </c>
      <c r="F30" s="86">
        <v>8.3333333333333002</v>
      </c>
      <c r="G30" s="86">
        <v>12.5</v>
      </c>
      <c r="H30" s="88">
        <v>1</v>
      </c>
      <c r="I30" s="367">
        <v>6</v>
      </c>
      <c r="J30" s="87">
        <v>11</v>
      </c>
      <c r="K30" s="87">
        <v>3</v>
      </c>
      <c r="L30" s="86">
        <v>2</v>
      </c>
      <c r="M30" s="86">
        <v>3.6666666666666998</v>
      </c>
      <c r="N30" s="372"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3479</v>
      </c>
      <c r="B31" s="102" t="s">
        <v>12</v>
      </c>
      <c r="C31" s="367">
        <v>8</v>
      </c>
      <c r="D31" s="87">
        <v>14</v>
      </c>
      <c r="E31" s="88">
        <v>1.1000000000000001</v>
      </c>
      <c r="F31" s="86">
        <v>7.2727272727273</v>
      </c>
      <c r="G31" s="86">
        <v>12.727</v>
      </c>
      <c r="H31" s="88">
        <v>0.85</v>
      </c>
      <c r="I31" s="367">
        <v>5</v>
      </c>
      <c r="J31" s="87">
        <v>13</v>
      </c>
      <c r="K31" s="87">
        <v>3</v>
      </c>
      <c r="L31" s="86">
        <v>1.6666666666667</v>
      </c>
      <c r="M31" s="86">
        <v>4.3333333333333002</v>
      </c>
      <c r="N31" s="372"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67">
        <v>10</v>
      </c>
      <c r="D32" s="87">
        <v>9</v>
      </c>
      <c r="E32" s="88">
        <v>0.9</v>
      </c>
      <c r="F32" s="86">
        <v>11.111111111111001</v>
      </c>
      <c r="G32" s="86">
        <v>10</v>
      </c>
      <c r="H32" s="88">
        <v>0.75</v>
      </c>
      <c r="I32" s="367">
        <v>6</v>
      </c>
      <c r="J32" s="87">
        <v>6</v>
      </c>
      <c r="K32" s="87">
        <v>2</v>
      </c>
      <c r="L32" s="86">
        <v>3</v>
      </c>
      <c r="M32" s="86">
        <v>3</v>
      </c>
      <c r="N32" s="372"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67">
        <v>8</v>
      </c>
      <c r="D33" s="87">
        <v>15</v>
      </c>
      <c r="E33" s="88">
        <v>1.1000000000000001</v>
      </c>
      <c r="F33" s="86">
        <v>7.2727272727273</v>
      </c>
      <c r="G33" s="86">
        <v>13.635999999999999</v>
      </c>
      <c r="H33" s="88">
        <v>0.85</v>
      </c>
      <c r="I33" s="367">
        <v>5</v>
      </c>
      <c r="J33" s="87">
        <v>11</v>
      </c>
      <c r="K33" s="87">
        <v>3</v>
      </c>
      <c r="L33" s="86">
        <v>1.6666666666667</v>
      </c>
      <c r="M33" s="86">
        <v>3.6666666666666998</v>
      </c>
      <c r="N33" s="372"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1501</v>
      </c>
      <c r="B34" s="97" t="s">
        <v>72</v>
      </c>
      <c r="C34" s="367">
        <v>10</v>
      </c>
      <c r="D34" s="87">
        <v>10</v>
      </c>
      <c r="E34" s="88">
        <v>1</v>
      </c>
      <c r="F34" s="86">
        <v>10</v>
      </c>
      <c r="G34" s="86">
        <v>10</v>
      </c>
      <c r="H34" s="88">
        <v>0.45</v>
      </c>
      <c r="I34" s="367">
        <v>6</v>
      </c>
      <c r="J34" s="87">
        <v>5</v>
      </c>
      <c r="K34" s="87">
        <v>2</v>
      </c>
      <c r="L34" s="86">
        <v>3</v>
      </c>
      <c r="M34" s="86">
        <v>2.5</v>
      </c>
      <c r="N34" s="372"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1491</v>
      </c>
      <c r="B35" s="97" t="s">
        <v>72</v>
      </c>
      <c r="C35" s="367">
        <v>8</v>
      </c>
      <c r="D35" s="87">
        <v>9</v>
      </c>
      <c r="E35" s="88">
        <v>0.8</v>
      </c>
      <c r="F35" s="86">
        <v>10</v>
      </c>
      <c r="G35" s="86">
        <v>11.25</v>
      </c>
      <c r="H35" s="88">
        <v>0.55000000000000004</v>
      </c>
      <c r="I35" s="367">
        <v>5</v>
      </c>
      <c r="J35" s="87">
        <v>7</v>
      </c>
      <c r="K35" s="87">
        <v>2</v>
      </c>
      <c r="L35" s="86">
        <v>2.5</v>
      </c>
      <c r="M35" s="86">
        <v>3.5</v>
      </c>
      <c r="N35" s="372"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67">
        <v>7</v>
      </c>
      <c r="D36" s="87">
        <v>6</v>
      </c>
      <c r="E36" s="88">
        <v>0.6</v>
      </c>
      <c r="F36" s="86">
        <v>11.666666666667</v>
      </c>
      <c r="G36" s="86">
        <v>10</v>
      </c>
      <c r="H36" s="88">
        <v>0.35</v>
      </c>
      <c r="I36" s="367">
        <v>5</v>
      </c>
      <c r="J36" s="87">
        <v>8</v>
      </c>
      <c r="K36" s="87">
        <v>2</v>
      </c>
      <c r="L36" s="86">
        <v>2.5</v>
      </c>
      <c r="M36" s="86">
        <v>4</v>
      </c>
      <c r="N36" s="372"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67">
        <v>5</v>
      </c>
      <c r="D37" s="87">
        <v>8</v>
      </c>
      <c r="E37" s="88">
        <v>0.6</v>
      </c>
      <c r="F37" s="86">
        <v>8.3333333333333002</v>
      </c>
      <c r="G37" s="86">
        <v>13.333</v>
      </c>
      <c r="H37" s="88">
        <v>0.3</v>
      </c>
      <c r="I37" s="367">
        <v>3</v>
      </c>
      <c r="J37" s="87">
        <v>9</v>
      </c>
      <c r="K37" s="87">
        <v>2</v>
      </c>
      <c r="L37" s="86">
        <v>1.5</v>
      </c>
      <c r="M37" s="86">
        <v>4.5</v>
      </c>
      <c r="N37" s="372"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67">
        <v>8</v>
      </c>
      <c r="D38" s="87">
        <v>10</v>
      </c>
      <c r="E38" s="88">
        <v>0.8</v>
      </c>
      <c r="F38" s="86">
        <v>10</v>
      </c>
      <c r="G38" s="86">
        <v>12.5</v>
      </c>
      <c r="H38" s="88">
        <v>0.25</v>
      </c>
      <c r="I38" s="367">
        <v>5</v>
      </c>
      <c r="J38" s="87">
        <v>7</v>
      </c>
      <c r="K38" s="87">
        <v>2</v>
      </c>
      <c r="L38" s="86">
        <v>2.5</v>
      </c>
      <c r="M38" s="86">
        <v>3.5</v>
      </c>
      <c r="N38" s="372"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67">
        <v>10</v>
      </c>
      <c r="D39" s="87">
        <v>7</v>
      </c>
      <c r="E39" s="88">
        <v>0.8</v>
      </c>
      <c r="F39" s="86">
        <v>12.5</v>
      </c>
      <c r="G39" s="86">
        <v>8.75</v>
      </c>
      <c r="H39" s="88">
        <v>0.2</v>
      </c>
      <c r="I39" s="367">
        <v>6</v>
      </c>
      <c r="J39" s="87">
        <v>7</v>
      </c>
      <c r="K39" s="87">
        <v>2</v>
      </c>
      <c r="L39" s="86">
        <v>3</v>
      </c>
      <c r="M39" s="86">
        <v>3.5</v>
      </c>
      <c r="N39" s="372"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67">
        <v>5</v>
      </c>
      <c r="D40" s="87">
        <v>7</v>
      </c>
      <c r="E40" s="88">
        <v>0.6</v>
      </c>
      <c r="F40" s="86">
        <v>8.3333333333333002</v>
      </c>
      <c r="G40" s="86">
        <v>11.667</v>
      </c>
      <c r="H40" s="88">
        <v>0.375</v>
      </c>
      <c r="I40" s="367">
        <v>3</v>
      </c>
      <c r="J40" s="87">
        <v>6</v>
      </c>
      <c r="K40" s="87">
        <v>2</v>
      </c>
      <c r="L40" s="86">
        <v>1.5</v>
      </c>
      <c r="M40" s="86">
        <v>3</v>
      </c>
      <c r="N40" s="372"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67">
        <v>8</v>
      </c>
      <c r="D41" s="87">
        <v>10</v>
      </c>
      <c r="E41" s="88">
        <v>1.2</v>
      </c>
      <c r="F41" s="86">
        <v>6.6666666666666998</v>
      </c>
      <c r="G41" s="86">
        <v>8.33</v>
      </c>
      <c r="H41" s="88">
        <v>0.95</v>
      </c>
      <c r="I41" s="367">
        <v>5</v>
      </c>
      <c r="J41" s="87">
        <v>8</v>
      </c>
      <c r="K41" s="87">
        <v>3</v>
      </c>
      <c r="L41" s="86">
        <v>1.6666666666667</v>
      </c>
      <c r="M41" s="86">
        <v>2.6666666666666998</v>
      </c>
      <c r="N41" s="372"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67">
        <v>15</v>
      </c>
      <c r="D42" s="87">
        <v>9</v>
      </c>
      <c r="E42" s="88">
        <v>1.1000000000000001</v>
      </c>
      <c r="F42" s="86">
        <v>13.636363636364001</v>
      </c>
      <c r="G42" s="86">
        <v>8.1820000000000004</v>
      </c>
      <c r="H42" s="88">
        <v>0.85</v>
      </c>
      <c r="I42" s="367">
        <v>9</v>
      </c>
      <c r="J42" s="87">
        <v>10</v>
      </c>
      <c r="K42" s="87">
        <v>3</v>
      </c>
      <c r="L42" s="86">
        <v>3</v>
      </c>
      <c r="M42" s="86">
        <v>3.3333333333333002</v>
      </c>
      <c r="N42" s="372"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67">
        <v>18</v>
      </c>
      <c r="D43" s="87">
        <v>12</v>
      </c>
      <c r="E43" s="88">
        <v>1.4</v>
      </c>
      <c r="F43" s="86">
        <v>12.857142857143</v>
      </c>
      <c r="G43" s="86">
        <v>8.5709999999999997</v>
      </c>
      <c r="H43" s="88">
        <v>1.1499999999999999</v>
      </c>
      <c r="I43" s="367">
        <v>11</v>
      </c>
      <c r="J43" s="87">
        <v>8</v>
      </c>
      <c r="K43" s="87">
        <v>3</v>
      </c>
      <c r="L43" s="86">
        <v>3.6666666666666998</v>
      </c>
      <c r="M43" s="86">
        <v>2.6666666666666998</v>
      </c>
      <c r="N43" s="372"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67">
        <v>20</v>
      </c>
      <c r="D44" s="87">
        <v>15</v>
      </c>
      <c r="E44" s="88">
        <v>1.6</v>
      </c>
      <c r="F44" s="86">
        <v>12.5</v>
      </c>
      <c r="G44" s="86">
        <v>9.375</v>
      </c>
      <c r="H44" s="88">
        <v>0.6</v>
      </c>
      <c r="I44" s="367">
        <v>16</v>
      </c>
      <c r="J44" s="87">
        <v>12</v>
      </c>
      <c r="K44" s="87">
        <v>4</v>
      </c>
      <c r="L44" s="86">
        <v>4</v>
      </c>
      <c r="M44" s="86">
        <v>3</v>
      </c>
      <c r="N44" s="372"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67">
        <v>12</v>
      </c>
      <c r="D45" s="87">
        <v>14</v>
      </c>
      <c r="E45" s="88">
        <v>1.1000000000000001</v>
      </c>
      <c r="F45" s="86">
        <v>10.909090909091001</v>
      </c>
      <c r="G45" s="86">
        <v>12.727</v>
      </c>
      <c r="H45" s="88">
        <v>0.85</v>
      </c>
      <c r="I45" s="367">
        <v>5</v>
      </c>
      <c r="J45" s="87">
        <v>13</v>
      </c>
      <c r="K45" s="87">
        <v>3</v>
      </c>
      <c r="L45" s="86">
        <v>1.6666666666667</v>
      </c>
      <c r="M45" s="86">
        <v>4.3333333333333002</v>
      </c>
      <c r="N45" s="372"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67">
        <v>11</v>
      </c>
      <c r="D46" s="87">
        <v>6</v>
      </c>
      <c r="E46" s="88">
        <v>0.8</v>
      </c>
      <c r="F46" s="86">
        <v>13.75</v>
      </c>
      <c r="G46" s="86">
        <v>7.5</v>
      </c>
      <c r="H46" s="88">
        <v>0.5</v>
      </c>
      <c r="I46" s="367">
        <v>7</v>
      </c>
      <c r="J46" s="87">
        <v>5</v>
      </c>
      <c r="K46" s="87">
        <v>2</v>
      </c>
      <c r="L46" s="86">
        <v>3.5</v>
      </c>
      <c r="M46" s="86">
        <v>2.5</v>
      </c>
      <c r="N46" s="372"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67">
        <v>7</v>
      </c>
      <c r="D47" s="87">
        <v>6</v>
      </c>
      <c r="E47" s="88">
        <v>0.6</v>
      </c>
      <c r="F47" s="86">
        <v>11.666666666667</v>
      </c>
      <c r="G47" s="86">
        <v>10</v>
      </c>
      <c r="H47" s="88">
        <v>0.34</v>
      </c>
      <c r="I47" s="367">
        <v>5</v>
      </c>
      <c r="J47" s="87">
        <v>4</v>
      </c>
      <c r="K47" s="87">
        <v>2</v>
      </c>
      <c r="L47" s="86">
        <v>2.5</v>
      </c>
      <c r="M47" s="86">
        <v>2</v>
      </c>
      <c r="N47" s="372"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67">
        <v>13</v>
      </c>
      <c r="D48" s="87">
        <v>7</v>
      </c>
      <c r="E48" s="88">
        <v>1</v>
      </c>
      <c r="F48" s="86">
        <v>13</v>
      </c>
      <c r="G48" s="86">
        <v>7</v>
      </c>
      <c r="H48" s="88">
        <v>0.6</v>
      </c>
      <c r="I48" s="367">
        <v>11</v>
      </c>
      <c r="J48" s="87">
        <v>4</v>
      </c>
      <c r="K48" s="87">
        <v>2</v>
      </c>
      <c r="L48" s="86">
        <v>5.5</v>
      </c>
      <c r="M48" s="86">
        <v>2</v>
      </c>
      <c r="N48" s="372"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1218</v>
      </c>
      <c r="B49" s="103" t="s">
        <v>111</v>
      </c>
      <c r="C49" s="367">
        <v>0</v>
      </c>
      <c r="D49" s="87">
        <v>2</v>
      </c>
      <c r="E49" s="88">
        <v>1.73</v>
      </c>
      <c r="F49" s="86">
        <v>0</v>
      </c>
      <c r="G49" s="86">
        <v>1.157</v>
      </c>
      <c r="H49" s="88">
        <v>0</v>
      </c>
      <c r="I49" s="367">
        <v>0</v>
      </c>
      <c r="J49" s="87">
        <v>12</v>
      </c>
      <c r="K49" s="87">
        <v>4</v>
      </c>
      <c r="L49" s="86">
        <v>0</v>
      </c>
      <c r="M49" s="86">
        <v>3</v>
      </c>
      <c r="N49" s="372"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67">
        <v>9</v>
      </c>
      <c r="D50" s="87">
        <v>10</v>
      </c>
      <c r="E50" s="88">
        <v>0.9</v>
      </c>
      <c r="F50" s="86">
        <v>10</v>
      </c>
      <c r="G50" s="86">
        <v>11.111000000000001</v>
      </c>
      <c r="H50" s="88">
        <v>0.3</v>
      </c>
      <c r="I50" s="367">
        <v>6</v>
      </c>
      <c r="J50" s="87">
        <v>7</v>
      </c>
      <c r="K50" s="87">
        <v>2</v>
      </c>
      <c r="L50" s="86">
        <v>3</v>
      </c>
      <c r="M50" s="86">
        <v>3.5</v>
      </c>
      <c r="N50" s="372"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1475</v>
      </c>
      <c r="B51" s="90" t="s">
        <v>68</v>
      </c>
      <c r="C51" s="367">
        <v>6</v>
      </c>
      <c r="D51" s="87">
        <v>4</v>
      </c>
      <c r="E51" s="88">
        <v>0.5</v>
      </c>
      <c r="F51" s="86">
        <v>12</v>
      </c>
      <c r="G51" s="86">
        <v>8</v>
      </c>
      <c r="H51" s="88">
        <v>0.3</v>
      </c>
      <c r="I51" s="367">
        <v>4</v>
      </c>
      <c r="J51" s="87">
        <v>2</v>
      </c>
      <c r="K51" s="87">
        <v>1</v>
      </c>
      <c r="L51" s="86">
        <v>4</v>
      </c>
      <c r="M51" s="86">
        <v>2</v>
      </c>
      <c r="N51" s="372"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67">
        <v>10</v>
      </c>
      <c r="D52" s="87">
        <v>10</v>
      </c>
      <c r="E52" s="88">
        <v>1</v>
      </c>
      <c r="F52" s="86">
        <v>10</v>
      </c>
      <c r="G52" s="86">
        <v>10</v>
      </c>
      <c r="H52" s="88">
        <v>0.6</v>
      </c>
      <c r="I52" s="367">
        <v>6</v>
      </c>
      <c r="J52" s="87">
        <v>6</v>
      </c>
      <c r="K52" s="87">
        <v>2</v>
      </c>
      <c r="L52" s="86">
        <v>3</v>
      </c>
      <c r="M52" s="86">
        <v>3</v>
      </c>
      <c r="N52" s="372"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67">
        <v>7</v>
      </c>
      <c r="D53" s="87">
        <v>8</v>
      </c>
      <c r="E53" s="88">
        <v>0.7</v>
      </c>
      <c r="F53" s="86">
        <v>10</v>
      </c>
      <c r="G53" s="86">
        <v>11.429</v>
      </c>
      <c r="H53" s="88">
        <v>0.3</v>
      </c>
      <c r="I53" s="367">
        <v>5</v>
      </c>
      <c r="J53" s="87">
        <v>7</v>
      </c>
      <c r="K53" s="87">
        <v>2</v>
      </c>
      <c r="L53" s="86">
        <v>2.5</v>
      </c>
      <c r="M53" s="86">
        <v>3.5</v>
      </c>
      <c r="N53" s="372"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1047</v>
      </c>
      <c r="B54" s="90" t="s">
        <v>68</v>
      </c>
      <c r="C54" s="367">
        <v>5</v>
      </c>
      <c r="D54" s="87">
        <v>20</v>
      </c>
      <c r="E54" s="88">
        <v>1.3</v>
      </c>
      <c r="F54" s="86">
        <v>3.8461538461538001</v>
      </c>
      <c r="G54" s="86">
        <v>15.385</v>
      </c>
      <c r="H54" s="88">
        <v>1.1000000000000001</v>
      </c>
      <c r="I54" s="367">
        <v>3</v>
      </c>
      <c r="J54" s="87">
        <v>12</v>
      </c>
      <c r="K54" s="87">
        <v>3</v>
      </c>
      <c r="L54" s="86">
        <v>1</v>
      </c>
      <c r="M54" s="86">
        <v>4</v>
      </c>
      <c r="N54" s="372"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1215</v>
      </c>
      <c r="B55" s="90" t="s">
        <v>68</v>
      </c>
      <c r="C55" s="367">
        <v>0</v>
      </c>
      <c r="D55" s="87">
        <v>0</v>
      </c>
      <c r="E55" s="88">
        <v>2.23</v>
      </c>
      <c r="F55" s="86">
        <v>0</v>
      </c>
      <c r="G55" s="86">
        <v>0</v>
      </c>
      <c r="H55" s="88">
        <v>0</v>
      </c>
      <c r="I55" s="367">
        <v>0</v>
      </c>
      <c r="J55" s="87">
        <v>0</v>
      </c>
      <c r="K55" s="87">
        <v>3</v>
      </c>
      <c r="L55" s="86">
        <v>0</v>
      </c>
      <c r="M55" s="86">
        <v>0</v>
      </c>
      <c r="N55" s="372"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67">
        <v>14</v>
      </c>
      <c r="D56" s="87">
        <v>10</v>
      </c>
      <c r="E56" s="88">
        <v>1.1000000000000001</v>
      </c>
      <c r="F56" s="86">
        <v>12.727272727273</v>
      </c>
      <c r="G56" s="86">
        <v>9.0909999999999993</v>
      </c>
      <c r="H56" s="88">
        <v>0.85</v>
      </c>
      <c r="I56" s="367">
        <v>9</v>
      </c>
      <c r="J56" s="87">
        <v>10</v>
      </c>
      <c r="K56" s="87">
        <v>3</v>
      </c>
      <c r="L56" s="86">
        <v>3</v>
      </c>
      <c r="M56" s="86">
        <v>3.3333333333333002</v>
      </c>
      <c r="N56" s="372"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1498</v>
      </c>
      <c r="B57" s="105" t="s">
        <v>22</v>
      </c>
      <c r="C57" s="367">
        <v>12</v>
      </c>
      <c r="D57" s="87">
        <v>8</v>
      </c>
      <c r="E57" s="88">
        <v>0.9</v>
      </c>
      <c r="F57" s="86">
        <v>13.333333333333</v>
      </c>
      <c r="G57" s="86">
        <v>8.8889999999999993</v>
      </c>
      <c r="H57" s="88">
        <v>0.64</v>
      </c>
      <c r="I57" s="367">
        <v>8</v>
      </c>
      <c r="J57" s="87">
        <v>5</v>
      </c>
      <c r="K57" s="87">
        <v>2</v>
      </c>
      <c r="L57" s="86">
        <v>4</v>
      </c>
      <c r="M57" s="86">
        <v>2.5</v>
      </c>
      <c r="N57" s="372"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1470</v>
      </c>
      <c r="B58" s="99" t="s">
        <v>8</v>
      </c>
      <c r="C58" s="367">
        <v>14</v>
      </c>
      <c r="D58" s="87">
        <v>21</v>
      </c>
      <c r="E58" s="88">
        <v>1.6</v>
      </c>
      <c r="F58" s="86">
        <v>8.75</v>
      </c>
      <c r="G58" s="86">
        <v>13.125</v>
      </c>
      <c r="H58" s="88">
        <v>0.7</v>
      </c>
      <c r="I58" s="367">
        <v>12</v>
      </c>
      <c r="J58" s="87">
        <v>16</v>
      </c>
      <c r="K58" s="87">
        <v>4</v>
      </c>
      <c r="L58" s="86">
        <v>3</v>
      </c>
      <c r="M58" s="86">
        <v>4</v>
      </c>
      <c r="N58" s="372"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67">
        <v>5</v>
      </c>
      <c r="D59" s="87">
        <v>7</v>
      </c>
      <c r="E59" s="88">
        <v>0.6</v>
      </c>
      <c r="F59" s="86">
        <v>8.3333333333333002</v>
      </c>
      <c r="G59" s="86">
        <v>11.667</v>
      </c>
      <c r="H59" s="88">
        <v>0.35</v>
      </c>
      <c r="I59" s="367">
        <v>3</v>
      </c>
      <c r="J59" s="87">
        <v>9</v>
      </c>
      <c r="K59" s="87">
        <v>2</v>
      </c>
      <c r="L59" s="86">
        <v>1.5</v>
      </c>
      <c r="M59" s="86">
        <v>4.5</v>
      </c>
      <c r="N59" s="372"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67">
        <v>10</v>
      </c>
      <c r="D60" s="87">
        <v>14</v>
      </c>
      <c r="E60" s="88">
        <v>1.1000000000000001</v>
      </c>
      <c r="F60" s="86">
        <v>9.0909090909091006</v>
      </c>
      <c r="G60" s="86">
        <v>12.727</v>
      </c>
      <c r="H60" s="88">
        <v>0.85</v>
      </c>
      <c r="I60" s="367">
        <v>6</v>
      </c>
      <c r="J60" s="87">
        <v>11</v>
      </c>
      <c r="K60" s="87">
        <v>3</v>
      </c>
      <c r="L60" s="86">
        <v>2</v>
      </c>
      <c r="M60" s="86">
        <v>3.6666666666666998</v>
      </c>
      <c r="N60" s="372"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67">
        <v>5</v>
      </c>
      <c r="D61" s="87">
        <v>5</v>
      </c>
      <c r="E61" s="88">
        <v>0.5</v>
      </c>
      <c r="F61" s="86">
        <v>10</v>
      </c>
      <c r="G61" s="86">
        <v>10</v>
      </c>
      <c r="H61" s="88">
        <v>0.3</v>
      </c>
      <c r="I61" s="367">
        <v>3</v>
      </c>
      <c r="J61" s="87">
        <v>3</v>
      </c>
      <c r="K61" s="87">
        <v>1</v>
      </c>
      <c r="L61" s="86">
        <v>3</v>
      </c>
      <c r="M61" s="86">
        <v>3</v>
      </c>
      <c r="N61" s="372"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67">
        <v>5</v>
      </c>
      <c r="D62" s="87">
        <v>6</v>
      </c>
      <c r="E62" s="88">
        <v>0.5</v>
      </c>
      <c r="F62" s="86">
        <v>10</v>
      </c>
      <c r="G62" s="86">
        <v>12</v>
      </c>
      <c r="H62" s="88">
        <v>0.25</v>
      </c>
      <c r="I62" s="367">
        <v>3</v>
      </c>
      <c r="J62" s="87">
        <v>3</v>
      </c>
      <c r="K62" s="87">
        <v>1</v>
      </c>
      <c r="L62" s="86">
        <v>3</v>
      </c>
      <c r="M62" s="86">
        <v>3</v>
      </c>
      <c r="N62" s="372"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1509</v>
      </c>
      <c r="B63" s="91" t="s">
        <v>29</v>
      </c>
      <c r="C63" s="367">
        <v>15</v>
      </c>
      <c r="D63" s="87">
        <v>15</v>
      </c>
      <c r="E63" s="88">
        <v>1.5</v>
      </c>
      <c r="F63" s="86">
        <v>10</v>
      </c>
      <c r="G63" s="86">
        <v>10</v>
      </c>
      <c r="H63" s="88">
        <v>1.2</v>
      </c>
      <c r="I63" s="367">
        <v>9</v>
      </c>
      <c r="J63" s="87">
        <v>8</v>
      </c>
      <c r="K63" s="87">
        <v>3</v>
      </c>
      <c r="L63" s="86">
        <v>3</v>
      </c>
      <c r="M63" s="86">
        <v>2.6666666666666998</v>
      </c>
      <c r="N63" s="372"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1488</v>
      </c>
      <c r="B64" s="106" t="s">
        <v>78</v>
      </c>
      <c r="C64" s="367">
        <v>15</v>
      </c>
      <c r="D64" s="87">
        <v>15</v>
      </c>
      <c r="E64" s="88">
        <v>1.5</v>
      </c>
      <c r="F64" s="86">
        <v>10</v>
      </c>
      <c r="G64" s="86">
        <v>10</v>
      </c>
      <c r="H64" s="88">
        <v>1.1000000000000001</v>
      </c>
      <c r="I64" s="367">
        <v>9</v>
      </c>
      <c r="J64" s="87">
        <v>8</v>
      </c>
      <c r="K64" s="87">
        <v>3</v>
      </c>
      <c r="L64" s="86">
        <v>3</v>
      </c>
      <c r="M64" s="86">
        <v>2.6666666666666998</v>
      </c>
      <c r="N64" s="372"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1487</v>
      </c>
      <c r="B65" s="105" t="s">
        <v>22</v>
      </c>
      <c r="C65" s="367">
        <v>15</v>
      </c>
      <c r="D65" s="87">
        <v>15</v>
      </c>
      <c r="E65" s="88">
        <v>1.5</v>
      </c>
      <c r="F65" s="86">
        <v>10</v>
      </c>
      <c r="G65" s="86">
        <v>10</v>
      </c>
      <c r="H65" s="88">
        <v>1.1000000000000001</v>
      </c>
      <c r="I65" s="367">
        <v>9</v>
      </c>
      <c r="J65" s="87">
        <v>8</v>
      </c>
      <c r="K65" s="87">
        <v>3</v>
      </c>
      <c r="L65" s="86">
        <v>3</v>
      </c>
      <c r="M65" s="86">
        <v>2.6666666666666998</v>
      </c>
      <c r="N65" s="372"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1486</v>
      </c>
      <c r="B66" s="104" t="s">
        <v>43</v>
      </c>
      <c r="C66" s="367">
        <v>15</v>
      </c>
      <c r="D66" s="87">
        <v>15</v>
      </c>
      <c r="E66" s="88">
        <v>1.5</v>
      </c>
      <c r="F66" s="86">
        <v>10</v>
      </c>
      <c r="G66" s="86">
        <v>10</v>
      </c>
      <c r="H66" s="88">
        <v>1.1000000000000001</v>
      </c>
      <c r="I66" s="367">
        <v>9</v>
      </c>
      <c r="J66" s="87">
        <v>8</v>
      </c>
      <c r="K66" s="87">
        <v>3</v>
      </c>
      <c r="L66" s="86">
        <v>3</v>
      </c>
      <c r="M66" s="86">
        <v>2.6666666666666998</v>
      </c>
      <c r="N66" s="372"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67">
        <v>15</v>
      </c>
      <c r="D67" s="87">
        <v>15</v>
      </c>
      <c r="E67" s="88">
        <v>1.5</v>
      </c>
      <c r="F67" s="86">
        <v>10</v>
      </c>
      <c r="G67" s="86">
        <v>10</v>
      </c>
      <c r="H67" s="88">
        <v>1.1000000000000001</v>
      </c>
      <c r="I67" s="367">
        <v>9</v>
      </c>
      <c r="J67" s="87">
        <v>8</v>
      </c>
      <c r="K67" s="87">
        <v>3</v>
      </c>
      <c r="L67" s="86">
        <v>3</v>
      </c>
      <c r="M67" s="86">
        <v>2.6666666666666998</v>
      </c>
      <c r="N67" s="372"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1485</v>
      </c>
      <c r="B68" s="103" t="s">
        <v>111</v>
      </c>
      <c r="C68" s="367">
        <v>15</v>
      </c>
      <c r="D68" s="87">
        <v>15</v>
      </c>
      <c r="E68" s="88">
        <v>1.5</v>
      </c>
      <c r="F68" s="86">
        <v>10</v>
      </c>
      <c r="G68" s="86">
        <v>10</v>
      </c>
      <c r="H68" s="88">
        <v>1.1000000000000001</v>
      </c>
      <c r="I68" s="367">
        <v>9</v>
      </c>
      <c r="J68" s="87">
        <v>8</v>
      </c>
      <c r="K68" s="87">
        <v>3</v>
      </c>
      <c r="L68" s="86">
        <v>3</v>
      </c>
      <c r="M68" s="86">
        <v>2.6666666666666998</v>
      </c>
      <c r="N68" s="372"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67">
        <v>15</v>
      </c>
      <c r="D69" s="87">
        <v>15</v>
      </c>
      <c r="E69" s="88">
        <v>1.5</v>
      </c>
      <c r="F69" s="86">
        <v>10</v>
      </c>
      <c r="G69" s="86">
        <v>10</v>
      </c>
      <c r="H69" s="88">
        <v>1.1000000000000001</v>
      </c>
      <c r="I69" s="367">
        <v>9</v>
      </c>
      <c r="J69" s="87">
        <v>8</v>
      </c>
      <c r="K69" s="87">
        <v>3</v>
      </c>
      <c r="L69" s="86">
        <v>3</v>
      </c>
      <c r="M69" s="86">
        <v>2.6666666666666998</v>
      </c>
      <c r="N69" s="372"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1504</v>
      </c>
      <c r="B70" s="101" t="s">
        <v>3</v>
      </c>
      <c r="C70" s="367">
        <v>15</v>
      </c>
      <c r="D70" s="87">
        <v>15</v>
      </c>
      <c r="E70" s="88">
        <v>1.5</v>
      </c>
      <c r="F70" s="86">
        <v>10</v>
      </c>
      <c r="G70" s="86">
        <v>10</v>
      </c>
      <c r="H70" s="88">
        <v>1.1000000000000001</v>
      </c>
      <c r="I70" s="367">
        <v>9</v>
      </c>
      <c r="J70" s="87">
        <v>8</v>
      </c>
      <c r="K70" s="87">
        <v>3</v>
      </c>
      <c r="L70" s="86">
        <v>3</v>
      </c>
      <c r="M70" s="86">
        <v>2.6666666666666998</v>
      </c>
      <c r="N70" s="372"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67">
        <v>15</v>
      </c>
      <c r="D71" s="87">
        <v>15</v>
      </c>
      <c r="E71" s="88">
        <v>1.5</v>
      </c>
      <c r="F71" s="86">
        <v>10</v>
      </c>
      <c r="G71" s="86">
        <v>10</v>
      </c>
      <c r="H71" s="88">
        <v>1.1000000000000001</v>
      </c>
      <c r="I71" s="367">
        <v>9</v>
      </c>
      <c r="J71" s="87">
        <v>8</v>
      </c>
      <c r="K71" s="87">
        <v>3</v>
      </c>
      <c r="L71" s="86">
        <v>3</v>
      </c>
      <c r="M71" s="86">
        <v>2.6666666666666998</v>
      </c>
      <c r="N71" s="372"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1522</v>
      </c>
      <c r="B72" s="100" t="s">
        <v>18</v>
      </c>
      <c r="C72" s="367">
        <v>15</v>
      </c>
      <c r="D72" s="87">
        <v>15</v>
      </c>
      <c r="E72" s="88">
        <v>1.5</v>
      </c>
      <c r="F72" s="86">
        <v>10</v>
      </c>
      <c r="G72" s="86">
        <v>10</v>
      </c>
      <c r="H72" s="88">
        <v>1.1000000000000001</v>
      </c>
      <c r="I72" s="367">
        <v>9</v>
      </c>
      <c r="J72" s="87">
        <v>8</v>
      </c>
      <c r="K72" s="87">
        <v>3</v>
      </c>
      <c r="L72" s="86">
        <v>3</v>
      </c>
      <c r="M72" s="86">
        <v>2.6666666666666998</v>
      </c>
      <c r="N72" s="372"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1508</v>
      </c>
      <c r="B73" s="99" t="s">
        <v>8</v>
      </c>
      <c r="C73" s="367">
        <v>15</v>
      </c>
      <c r="D73" s="87">
        <v>15</v>
      </c>
      <c r="E73" s="88">
        <v>1.5</v>
      </c>
      <c r="F73" s="86">
        <v>10</v>
      </c>
      <c r="G73" s="86">
        <v>10</v>
      </c>
      <c r="H73" s="88">
        <v>1.1000000000000001</v>
      </c>
      <c r="I73" s="367">
        <v>9</v>
      </c>
      <c r="J73" s="87">
        <v>8</v>
      </c>
      <c r="K73" s="87">
        <v>3</v>
      </c>
      <c r="L73" s="86">
        <v>3</v>
      </c>
      <c r="M73" s="86">
        <v>2.6666666666666998</v>
      </c>
      <c r="N73" s="372"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1543</v>
      </c>
      <c r="B74" s="98" t="s">
        <v>47</v>
      </c>
      <c r="C74" s="367">
        <v>15</v>
      </c>
      <c r="D74" s="87">
        <v>15</v>
      </c>
      <c r="E74" s="88">
        <v>1.5</v>
      </c>
      <c r="F74" s="86">
        <v>10</v>
      </c>
      <c r="G74" s="86">
        <v>10</v>
      </c>
      <c r="H74" s="88">
        <v>1.1000000000000001</v>
      </c>
      <c r="I74" s="367">
        <v>9</v>
      </c>
      <c r="J74" s="87">
        <v>8</v>
      </c>
      <c r="K74" s="87">
        <v>3</v>
      </c>
      <c r="L74" s="86">
        <v>3</v>
      </c>
      <c r="M74" s="86">
        <v>2.6666666666666998</v>
      </c>
      <c r="N74" s="372"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1507</v>
      </c>
      <c r="B75" s="93" t="s">
        <v>32</v>
      </c>
      <c r="C75" s="367">
        <v>15</v>
      </c>
      <c r="D75" s="87">
        <v>15</v>
      </c>
      <c r="E75" s="88">
        <v>1.5</v>
      </c>
      <c r="F75" s="86">
        <v>10</v>
      </c>
      <c r="G75" s="86">
        <v>10</v>
      </c>
      <c r="H75" s="88">
        <v>1.1000000000000001</v>
      </c>
      <c r="I75" s="367">
        <v>9</v>
      </c>
      <c r="J75" s="87">
        <v>8</v>
      </c>
      <c r="K75" s="87">
        <v>3</v>
      </c>
      <c r="L75" s="86">
        <v>3</v>
      </c>
      <c r="M75" s="86">
        <v>2.6666666666666998</v>
      </c>
      <c r="N75" s="372"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1492</v>
      </c>
      <c r="B76" s="97" t="s">
        <v>72</v>
      </c>
      <c r="C76" s="367">
        <v>15</v>
      </c>
      <c r="D76" s="87">
        <v>15</v>
      </c>
      <c r="E76" s="88">
        <v>1.5</v>
      </c>
      <c r="F76" s="86">
        <v>10</v>
      </c>
      <c r="G76" s="86">
        <v>10</v>
      </c>
      <c r="H76" s="88">
        <v>1.1000000000000001</v>
      </c>
      <c r="I76" s="367">
        <v>9</v>
      </c>
      <c r="J76" s="87">
        <v>8</v>
      </c>
      <c r="K76" s="87">
        <v>3</v>
      </c>
      <c r="L76" s="86">
        <v>3</v>
      </c>
      <c r="M76" s="86">
        <v>2.6666666666666998</v>
      </c>
      <c r="N76" s="372"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1542</v>
      </c>
      <c r="B77" s="96" t="s">
        <v>62</v>
      </c>
      <c r="C77" s="367">
        <v>15</v>
      </c>
      <c r="D77" s="87">
        <v>15</v>
      </c>
      <c r="E77" s="88">
        <v>1.5</v>
      </c>
      <c r="F77" s="86">
        <v>10</v>
      </c>
      <c r="G77" s="86">
        <v>10</v>
      </c>
      <c r="H77" s="88">
        <v>1.1000000000000001</v>
      </c>
      <c r="I77" s="367">
        <v>9</v>
      </c>
      <c r="J77" s="87">
        <v>8</v>
      </c>
      <c r="K77" s="87">
        <v>3</v>
      </c>
      <c r="L77" s="86">
        <v>3</v>
      </c>
      <c r="M77" s="86">
        <v>2.6666666666666998</v>
      </c>
      <c r="N77" s="372"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1541</v>
      </c>
      <c r="B78" s="92" t="s">
        <v>90</v>
      </c>
      <c r="C78" s="367">
        <v>15</v>
      </c>
      <c r="D78" s="87">
        <v>15</v>
      </c>
      <c r="E78" s="88">
        <v>1.5</v>
      </c>
      <c r="F78" s="86">
        <v>10</v>
      </c>
      <c r="G78" s="86">
        <v>10</v>
      </c>
      <c r="H78" s="88">
        <v>1.1000000000000001</v>
      </c>
      <c r="I78" s="367">
        <v>9</v>
      </c>
      <c r="J78" s="87">
        <v>8</v>
      </c>
      <c r="K78" s="87">
        <v>3</v>
      </c>
      <c r="L78" s="86">
        <v>3</v>
      </c>
      <c r="M78" s="86">
        <v>2.6666666666666998</v>
      </c>
      <c r="N78" s="372"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1540</v>
      </c>
      <c r="B79" s="95" t="s">
        <v>16</v>
      </c>
      <c r="C79" s="367">
        <v>15</v>
      </c>
      <c r="D79" s="87">
        <v>15</v>
      </c>
      <c r="E79" s="88">
        <v>1.5</v>
      </c>
      <c r="F79" s="86">
        <v>10</v>
      </c>
      <c r="G79" s="86">
        <v>10</v>
      </c>
      <c r="H79" s="88">
        <v>1.1000000000000001</v>
      </c>
      <c r="I79" s="367">
        <v>9</v>
      </c>
      <c r="J79" s="87">
        <v>8</v>
      </c>
      <c r="K79" s="87">
        <v>3</v>
      </c>
      <c r="L79" s="86">
        <v>3</v>
      </c>
      <c r="M79" s="86">
        <v>2.6666666666666998</v>
      </c>
      <c r="N79" s="372"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67">
        <v>8</v>
      </c>
      <c r="D80" s="87">
        <v>7</v>
      </c>
      <c r="E80" s="88">
        <v>0.7</v>
      </c>
      <c r="F80" s="86">
        <v>11.428571428571001</v>
      </c>
      <c r="G80" s="86">
        <v>10</v>
      </c>
      <c r="H80" s="88">
        <v>0.43</v>
      </c>
      <c r="I80" s="367">
        <v>5</v>
      </c>
      <c r="J80" s="87">
        <v>6</v>
      </c>
      <c r="K80" s="87">
        <v>2</v>
      </c>
      <c r="L80" s="86">
        <v>2.5</v>
      </c>
      <c r="M80" s="86">
        <v>3</v>
      </c>
      <c r="N80" s="372"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67">
        <v>9</v>
      </c>
      <c r="D81" s="87">
        <v>8</v>
      </c>
      <c r="E81" s="88">
        <v>0.8</v>
      </c>
      <c r="F81" s="86">
        <v>11.25</v>
      </c>
      <c r="G81" s="86">
        <v>10</v>
      </c>
      <c r="H81" s="88">
        <v>0.4</v>
      </c>
      <c r="I81" s="367">
        <v>6</v>
      </c>
      <c r="J81" s="87">
        <v>5</v>
      </c>
      <c r="K81" s="87">
        <v>2</v>
      </c>
      <c r="L81" s="86">
        <v>3</v>
      </c>
      <c r="M81" s="86">
        <v>2.5</v>
      </c>
      <c r="N81" s="372"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67">
        <v>6</v>
      </c>
      <c r="D82" s="87">
        <v>4</v>
      </c>
      <c r="E82" s="88">
        <v>0.5</v>
      </c>
      <c r="F82" s="86">
        <v>12</v>
      </c>
      <c r="G82" s="86">
        <v>8</v>
      </c>
      <c r="H82" s="88">
        <v>0.3</v>
      </c>
      <c r="I82" s="367">
        <v>4</v>
      </c>
      <c r="J82" s="87">
        <v>3</v>
      </c>
      <c r="K82" s="87">
        <v>1</v>
      </c>
      <c r="L82" s="86">
        <v>4</v>
      </c>
      <c r="M82" s="86">
        <v>3</v>
      </c>
      <c r="N82" s="372"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67">
        <v>3</v>
      </c>
      <c r="D83" s="87">
        <v>6</v>
      </c>
      <c r="E83" s="88">
        <v>0.4</v>
      </c>
      <c r="F83" s="86">
        <v>7.5</v>
      </c>
      <c r="G83" s="86">
        <v>15</v>
      </c>
      <c r="H83" s="88">
        <v>0.1</v>
      </c>
      <c r="I83" s="367">
        <v>2</v>
      </c>
      <c r="J83" s="87">
        <v>4</v>
      </c>
      <c r="K83" s="87">
        <v>1</v>
      </c>
      <c r="L83" s="86">
        <v>2</v>
      </c>
      <c r="M83" s="86">
        <v>4</v>
      </c>
      <c r="N83" s="372"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1539</v>
      </c>
      <c r="B84" s="90" t="s">
        <v>68</v>
      </c>
      <c r="C84" s="367">
        <v>1</v>
      </c>
      <c r="D84" s="87">
        <v>6</v>
      </c>
      <c r="E84" s="88">
        <v>0.3</v>
      </c>
      <c r="F84" s="86">
        <v>3.3333333333333002</v>
      </c>
      <c r="G84" s="86">
        <v>20</v>
      </c>
      <c r="H84" s="88">
        <v>0.17</v>
      </c>
      <c r="I84" s="367">
        <v>1</v>
      </c>
      <c r="J84" s="87">
        <v>5</v>
      </c>
      <c r="K84" s="87">
        <v>1</v>
      </c>
      <c r="L84" s="86">
        <v>1</v>
      </c>
      <c r="M84" s="86">
        <v>5</v>
      </c>
      <c r="N84" s="372"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8"/>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75" customWidth="1"/>
    <col min="4" max="4" width="5.44140625" style="88" customWidth="1"/>
    <col min="5" max="5" width="5.44140625" style="86" customWidth="1"/>
    <col min="6" max="6" width="5.44140625" style="113" customWidth="1"/>
    <col min="7" max="7" width="5.44140625" style="88" customWidth="1"/>
    <col min="8" max="8" width="5.44140625" style="375" customWidth="1"/>
    <col min="9" max="9" width="5.44140625" style="113" customWidth="1"/>
    <col min="10" max="10" width="5.44140625" style="88" customWidth="1"/>
    <col min="11" max="11" width="11.21875" style="87" customWidth="1"/>
    <col min="12" max="13" width="4" style="87" customWidth="1"/>
    <col min="14" max="14" width="7.88671875" style="380"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22"/>
      <c r="B1" s="322"/>
      <c r="C1" s="373" t="s">
        <v>2190</v>
      </c>
      <c r="D1" s="328" t="s">
        <v>2191</v>
      </c>
      <c r="E1" s="329"/>
      <c r="F1" s="338" t="s">
        <v>2204</v>
      </c>
      <c r="G1" s="328" t="s">
        <v>2203</v>
      </c>
      <c r="H1" s="376" t="s">
        <v>2189</v>
      </c>
      <c r="I1" s="340" t="s">
        <v>2204</v>
      </c>
      <c r="J1" s="341"/>
      <c r="K1" s="332" t="s">
        <v>2201</v>
      </c>
      <c r="L1" s="332" t="s">
        <v>2197</v>
      </c>
      <c r="M1" s="332" t="s">
        <v>2199</v>
      </c>
      <c r="N1" s="378" t="s">
        <v>2195</v>
      </c>
      <c r="O1" s="338" t="s">
        <v>2190</v>
      </c>
      <c r="P1" s="329"/>
      <c r="Q1" s="340" t="s">
        <v>2189</v>
      </c>
      <c r="R1" s="341"/>
    </row>
    <row r="2" spans="1:23" x14ac:dyDescent="0.45">
      <c r="A2" s="113" t="s">
        <v>1548</v>
      </c>
      <c r="B2" s="113" t="s">
        <v>1536</v>
      </c>
      <c r="C2" s="374" t="s">
        <v>5962</v>
      </c>
      <c r="D2" s="330" t="s">
        <v>5963</v>
      </c>
      <c r="E2" s="331" t="s">
        <v>1547</v>
      </c>
      <c r="F2" s="339" t="s">
        <v>5964</v>
      </c>
      <c r="G2" s="330" t="s">
        <v>5965</v>
      </c>
      <c r="H2" s="377" t="s">
        <v>5955</v>
      </c>
      <c r="I2" s="318" t="s">
        <v>5966</v>
      </c>
      <c r="J2" s="319" t="s">
        <v>1558</v>
      </c>
      <c r="K2" s="321" t="s">
        <v>2200</v>
      </c>
      <c r="L2" s="321" t="s">
        <v>2196</v>
      </c>
      <c r="M2" s="321" t="s">
        <v>2198</v>
      </c>
      <c r="N2" s="379" t="s">
        <v>2194</v>
      </c>
      <c r="O2" s="339" t="s">
        <v>5967</v>
      </c>
      <c r="P2" s="331" t="s">
        <v>5968</v>
      </c>
      <c r="Q2" s="318" t="s">
        <v>5960</v>
      </c>
      <c r="R2" s="319" t="s">
        <v>5969</v>
      </c>
      <c r="T2" s="113" t="s">
        <v>1538</v>
      </c>
      <c r="U2" s="132"/>
      <c r="V2" s="644"/>
      <c r="W2" s="644"/>
    </row>
    <row r="3" spans="1:23" ht="16.5" customHeight="1" x14ac:dyDescent="0.45">
      <c r="A3" s="115" t="s">
        <v>182</v>
      </c>
      <c r="B3" s="115" t="s">
        <v>8</v>
      </c>
      <c r="C3" s="375">
        <v>80</v>
      </c>
      <c r="D3" s="88">
        <v>2.5</v>
      </c>
      <c r="E3" s="86">
        <v>32</v>
      </c>
      <c r="F3" s="113">
        <v>2</v>
      </c>
      <c r="G3" s="88">
        <v>1.8</v>
      </c>
      <c r="H3" s="375">
        <v>90</v>
      </c>
      <c r="I3" s="113">
        <v>55</v>
      </c>
      <c r="J3" s="88">
        <v>1.6363636363636</v>
      </c>
      <c r="N3" s="380"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75">
        <v>60</v>
      </c>
      <c r="D4" s="88">
        <v>1.9</v>
      </c>
      <c r="E4" s="86">
        <v>31.578947368421002</v>
      </c>
      <c r="F4" s="113">
        <v>2</v>
      </c>
      <c r="G4" s="88">
        <v>1.3</v>
      </c>
      <c r="H4" s="375">
        <v>70</v>
      </c>
      <c r="I4" s="113">
        <v>50</v>
      </c>
      <c r="J4" s="88">
        <v>1.4</v>
      </c>
      <c r="N4" s="380"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1505</v>
      </c>
      <c r="B5" s="125" t="s">
        <v>111</v>
      </c>
      <c r="C5" s="375">
        <v>45</v>
      </c>
      <c r="D5" s="88">
        <v>2.6</v>
      </c>
      <c r="E5" s="86">
        <v>17.307692307692001</v>
      </c>
      <c r="F5" s="113">
        <v>3</v>
      </c>
      <c r="G5" s="88">
        <v>1.7</v>
      </c>
      <c r="H5" s="375">
        <v>45</v>
      </c>
      <c r="I5" s="113">
        <v>45</v>
      </c>
      <c r="J5" s="88">
        <v>1</v>
      </c>
      <c r="N5" s="380"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75">
        <v>50</v>
      </c>
      <c r="D6" s="88">
        <v>1.9</v>
      </c>
      <c r="E6" s="86">
        <v>26.315789473683999</v>
      </c>
      <c r="F6" s="113">
        <v>3</v>
      </c>
      <c r="G6" s="88">
        <v>1.2</v>
      </c>
      <c r="H6" s="375">
        <v>50</v>
      </c>
      <c r="I6" s="113">
        <v>35</v>
      </c>
      <c r="J6" s="88">
        <v>1.4285714285714</v>
      </c>
      <c r="N6" s="380"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75">
        <v>80</v>
      </c>
      <c r="D7" s="88">
        <v>3</v>
      </c>
      <c r="E7" s="86">
        <v>26.666666666666998</v>
      </c>
      <c r="F7" s="113">
        <v>2</v>
      </c>
      <c r="G7" s="88">
        <v>1.4</v>
      </c>
      <c r="H7" s="375">
        <v>80</v>
      </c>
      <c r="I7" s="113">
        <v>50</v>
      </c>
      <c r="J7" s="88">
        <v>1.6</v>
      </c>
      <c r="N7" s="380"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75">
        <v>20</v>
      </c>
      <c r="D8" s="88">
        <v>3</v>
      </c>
      <c r="E8" s="86">
        <v>6.6666666666666998</v>
      </c>
      <c r="F8" s="113">
        <v>2</v>
      </c>
      <c r="G8" s="88">
        <v>2.1</v>
      </c>
      <c r="H8" s="375">
        <v>20</v>
      </c>
      <c r="I8" s="113">
        <v>50</v>
      </c>
      <c r="J8" s="88">
        <v>0.4</v>
      </c>
      <c r="K8" s="87" t="s">
        <v>1728</v>
      </c>
      <c r="L8" s="87">
        <v>2</v>
      </c>
      <c r="M8" s="87">
        <v>1</v>
      </c>
      <c r="N8" s="380"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1476</v>
      </c>
      <c r="B9" s="127" t="s">
        <v>3</v>
      </c>
      <c r="C9" s="375">
        <v>100</v>
      </c>
      <c r="D9" s="88">
        <v>4.7</v>
      </c>
      <c r="E9" s="86">
        <v>21.276595744681</v>
      </c>
      <c r="F9" s="113">
        <v>2</v>
      </c>
      <c r="G9" s="88">
        <v>2.8</v>
      </c>
      <c r="H9" s="375">
        <v>100</v>
      </c>
      <c r="I9" s="113">
        <v>80</v>
      </c>
      <c r="J9" s="88">
        <v>1.25</v>
      </c>
      <c r="N9" s="380"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1472</v>
      </c>
      <c r="B10" s="130" t="s">
        <v>16</v>
      </c>
      <c r="C10" s="375">
        <v>50</v>
      </c>
      <c r="D10" s="88">
        <v>2.2999999999999998</v>
      </c>
      <c r="E10" s="86">
        <v>21.739130434783</v>
      </c>
      <c r="F10" s="113">
        <v>3</v>
      </c>
      <c r="G10" s="88">
        <v>1.85</v>
      </c>
      <c r="H10" s="375">
        <v>45</v>
      </c>
      <c r="I10" s="113">
        <v>45</v>
      </c>
      <c r="J10" s="88">
        <v>1</v>
      </c>
      <c r="K10" s="87" t="s">
        <v>1726</v>
      </c>
      <c r="L10" s="87">
        <v>2</v>
      </c>
      <c r="M10" s="87">
        <v>0.1</v>
      </c>
      <c r="N10" s="380"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75">
        <v>70</v>
      </c>
      <c r="D11" s="88">
        <v>2</v>
      </c>
      <c r="E11" s="86">
        <v>35</v>
      </c>
      <c r="F11" s="113">
        <v>2</v>
      </c>
      <c r="G11" s="88">
        <v>1.7</v>
      </c>
      <c r="H11" s="375">
        <v>70</v>
      </c>
      <c r="I11" s="113">
        <v>45</v>
      </c>
      <c r="J11" s="88">
        <v>1.5555555555556</v>
      </c>
      <c r="N11" s="380"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75">
        <v>80</v>
      </c>
      <c r="D12" s="88">
        <v>2.7</v>
      </c>
      <c r="E12" s="86">
        <v>29.629629629629999</v>
      </c>
      <c r="F12" s="113">
        <v>2</v>
      </c>
      <c r="G12" s="88">
        <v>1.5</v>
      </c>
      <c r="H12" s="375">
        <v>80</v>
      </c>
      <c r="I12" s="113">
        <v>45</v>
      </c>
      <c r="J12" s="88">
        <v>1.7777777777778001</v>
      </c>
      <c r="N12" s="380"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75">
        <v>100</v>
      </c>
      <c r="D13" s="88">
        <v>2.2999999999999998</v>
      </c>
      <c r="E13" s="86">
        <v>43.478260869564998</v>
      </c>
      <c r="F13" s="113">
        <v>1</v>
      </c>
      <c r="G13" s="88">
        <v>1</v>
      </c>
      <c r="H13" s="375">
        <v>100</v>
      </c>
      <c r="I13" s="113">
        <v>45</v>
      </c>
      <c r="J13" s="88">
        <v>2.2222222222222001</v>
      </c>
      <c r="K13" s="87" t="s">
        <v>1735</v>
      </c>
      <c r="L13" s="87">
        <v>2</v>
      </c>
      <c r="M13" s="87">
        <v>1</v>
      </c>
      <c r="N13" s="380"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1557</v>
      </c>
      <c r="B14" s="116" t="s">
        <v>43</v>
      </c>
      <c r="C14" s="375">
        <v>60</v>
      </c>
      <c r="D14" s="88">
        <v>1.6</v>
      </c>
      <c r="E14" s="86">
        <v>37.5</v>
      </c>
      <c r="F14" s="113">
        <v>3</v>
      </c>
      <c r="G14" s="88">
        <v>1.35</v>
      </c>
      <c r="H14" s="375">
        <v>60</v>
      </c>
      <c r="I14" s="113">
        <v>35</v>
      </c>
      <c r="J14" s="88">
        <v>1.7142857142857</v>
      </c>
      <c r="N14" s="380"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1514</v>
      </c>
      <c r="B15" s="118" t="s">
        <v>62</v>
      </c>
      <c r="C15" s="375">
        <v>60</v>
      </c>
      <c r="D15" s="88">
        <v>1.6</v>
      </c>
      <c r="E15" s="86">
        <v>37.5</v>
      </c>
      <c r="F15" s="113">
        <v>3</v>
      </c>
      <c r="G15" s="88">
        <v>1.35</v>
      </c>
      <c r="H15" s="375">
        <v>60</v>
      </c>
      <c r="I15" s="113">
        <v>35</v>
      </c>
      <c r="J15" s="88">
        <v>1.7142857142857</v>
      </c>
      <c r="N15" s="380"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1517</v>
      </c>
      <c r="B16" s="114" t="s">
        <v>68</v>
      </c>
      <c r="C16" s="375">
        <v>60</v>
      </c>
      <c r="D16" s="88">
        <v>1.6</v>
      </c>
      <c r="E16" s="86">
        <v>37.5</v>
      </c>
      <c r="F16" s="113">
        <v>3</v>
      </c>
      <c r="G16" s="88">
        <v>1.35</v>
      </c>
      <c r="H16" s="375">
        <v>60</v>
      </c>
      <c r="I16" s="113">
        <v>35</v>
      </c>
      <c r="J16" s="88">
        <v>1.7142857142857</v>
      </c>
      <c r="N16" s="380"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75">
        <v>60</v>
      </c>
      <c r="D17" s="88">
        <v>1.6</v>
      </c>
      <c r="E17" s="86">
        <v>37.5</v>
      </c>
      <c r="F17" s="113">
        <v>3</v>
      </c>
      <c r="G17" s="88">
        <v>1.35</v>
      </c>
      <c r="H17" s="375">
        <v>60</v>
      </c>
      <c r="I17" s="113">
        <v>35</v>
      </c>
      <c r="J17" s="88">
        <v>1.7142857142857</v>
      </c>
      <c r="N17" s="380"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1515</v>
      </c>
      <c r="B18" s="125" t="s">
        <v>111</v>
      </c>
      <c r="C18" s="375">
        <v>60</v>
      </c>
      <c r="D18" s="88">
        <v>1.6</v>
      </c>
      <c r="E18" s="86">
        <v>37.5</v>
      </c>
      <c r="F18" s="113">
        <v>3</v>
      </c>
      <c r="G18" s="88">
        <v>1.35</v>
      </c>
      <c r="H18" s="375">
        <v>60</v>
      </c>
      <c r="I18" s="113">
        <v>35</v>
      </c>
      <c r="J18" s="88">
        <v>1.7142857142857</v>
      </c>
      <c r="N18" s="380"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75">
        <v>60</v>
      </c>
      <c r="D19" s="88">
        <v>2.7</v>
      </c>
      <c r="E19" s="86">
        <v>22.222222222222001</v>
      </c>
      <c r="F19" s="113">
        <v>2</v>
      </c>
      <c r="G19" s="88">
        <v>1.8</v>
      </c>
      <c r="H19" s="375">
        <v>60</v>
      </c>
      <c r="I19" s="113">
        <v>55</v>
      </c>
      <c r="J19" s="88">
        <v>1.0909090909090999</v>
      </c>
      <c r="N19" s="380"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75">
        <v>90</v>
      </c>
      <c r="D20" s="88">
        <v>3.9</v>
      </c>
      <c r="E20" s="86">
        <v>23.076923076922998</v>
      </c>
      <c r="F20" s="113">
        <v>2</v>
      </c>
      <c r="G20" s="88">
        <v>3</v>
      </c>
      <c r="H20" s="375">
        <v>90</v>
      </c>
      <c r="I20" s="113">
        <v>55</v>
      </c>
      <c r="J20" s="88">
        <v>1.6363636363636</v>
      </c>
      <c r="K20" s="87" t="s">
        <v>3481</v>
      </c>
      <c r="L20" s="87">
        <v>1</v>
      </c>
      <c r="M20" s="87">
        <v>0.1</v>
      </c>
      <c r="N20" s="380"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v>
      </c>
    </row>
    <row r="21" spans="1:18" ht="16.5" customHeight="1" x14ac:dyDescent="0.45">
      <c r="A21" s="126" t="s">
        <v>48</v>
      </c>
      <c r="B21" s="126" t="s">
        <v>22</v>
      </c>
      <c r="C21" s="375">
        <v>160</v>
      </c>
      <c r="D21" s="88">
        <v>4</v>
      </c>
      <c r="E21" s="86">
        <v>40</v>
      </c>
      <c r="F21" s="113">
        <v>1</v>
      </c>
      <c r="G21" s="88">
        <v>2.6</v>
      </c>
      <c r="H21" s="375">
        <v>130</v>
      </c>
      <c r="I21" s="113">
        <v>55</v>
      </c>
      <c r="J21" s="88">
        <v>2.3636363636364002</v>
      </c>
      <c r="K21" s="87" t="s">
        <v>1734</v>
      </c>
      <c r="L21" s="87">
        <v>2</v>
      </c>
      <c r="M21" s="87">
        <v>1</v>
      </c>
      <c r="N21" s="380"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75">
        <v>80</v>
      </c>
      <c r="D22" s="88">
        <v>3.55</v>
      </c>
      <c r="E22" s="86">
        <v>22.535211267606002</v>
      </c>
      <c r="F22" s="113">
        <v>2</v>
      </c>
      <c r="G22" s="88">
        <v>3.35</v>
      </c>
      <c r="H22" s="375">
        <v>80</v>
      </c>
      <c r="I22" s="113">
        <v>60</v>
      </c>
      <c r="J22" s="88">
        <v>1.3333333333333</v>
      </c>
      <c r="N22" s="380"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1736</v>
      </c>
      <c r="B23" s="125" t="s">
        <v>111</v>
      </c>
      <c r="C23" s="375">
        <v>50</v>
      </c>
      <c r="D23" s="88">
        <v>2.2999999999999998</v>
      </c>
      <c r="E23" s="86">
        <v>21.739130434783</v>
      </c>
      <c r="F23" s="113">
        <v>2</v>
      </c>
      <c r="G23" s="88">
        <v>1.3</v>
      </c>
      <c r="H23" s="375">
        <v>50</v>
      </c>
      <c r="I23" s="113">
        <v>50</v>
      </c>
      <c r="J23" s="88">
        <v>1</v>
      </c>
      <c r="K23" s="87" t="s">
        <v>1727</v>
      </c>
      <c r="L23" s="87">
        <v>1</v>
      </c>
      <c r="M23" s="87">
        <v>0.5</v>
      </c>
      <c r="N23" s="380"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75">
        <v>35</v>
      </c>
      <c r="D24" s="88">
        <v>0.7</v>
      </c>
      <c r="E24" s="86">
        <v>50</v>
      </c>
      <c r="F24" s="113">
        <v>3</v>
      </c>
      <c r="G24" s="88">
        <v>0.1</v>
      </c>
      <c r="H24" s="375">
        <v>130</v>
      </c>
      <c r="I24" s="113">
        <v>70</v>
      </c>
      <c r="J24" s="88">
        <v>1.8571428571429001</v>
      </c>
      <c r="N24" s="380"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1511</v>
      </c>
      <c r="B25" s="126" t="s">
        <v>22</v>
      </c>
      <c r="C25" s="375">
        <v>60</v>
      </c>
      <c r="D25" s="88">
        <v>2.7</v>
      </c>
      <c r="E25" s="86">
        <v>22.222222222222001</v>
      </c>
      <c r="F25" s="113">
        <v>2</v>
      </c>
      <c r="G25" s="88">
        <v>2.1</v>
      </c>
      <c r="H25" s="375">
        <v>60</v>
      </c>
      <c r="I25" s="113">
        <v>55</v>
      </c>
      <c r="J25" s="88">
        <v>1.0909090909090999</v>
      </c>
      <c r="N25" s="380"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75">
        <v>70</v>
      </c>
      <c r="D26" s="88">
        <v>2.2000000000000002</v>
      </c>
      <c r="E26" s="86">
        <v>31.818181818182001</v>
      </c>
      <c r="F26" s="113">
        <v>2</v>
      </c>
      <c r="G26" s="88">
        <v>1.5</v>
      </c>
      <c r="H26" s="375">
        <v>90</v>
      </c>
      <c r="I26" s="113">
        <v>55</v>
      </c>
      <c r="J26" s="88">
        <v>1.6363636363636</v>
      </c>
      <c r="N26" s="380"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75">
        <v>50</v>
      </c>
      <c r="D27" s="88">
        <v>2.9</v>
      </c>
      <c r="E27" s="86">
        <v>17.241379310345</v>
      </c>
      <c r="F27" s="113">
        <v>3</v>
      </c>
      <c r="G27" s="88">
        <v>2.2000000000000002</v>
      </c>
      <c r="H27" s="375">
        <v>50</v>
      </c>
      <c r="I27" s="113">
        <v>45</v>
      </c>
      <c r="J27" s="88">
        <v>1.1111111111111001</v>
      </c>
      <c r="N27" s="380"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75">
        <v>70</v>
      </c>
      <c r="D28" s="88">
        <v>3.2</v>
      </c>
      <c r="E28" s="86">
        <v>21.875</v>
      </c>
      <c r="F28" s="113">
        <v>3</v>
      </c>
      <c r="G28" s="88">
        <v>1.3</v>
      </c>
      <c r="H28" s="375">
        <v>70</v>
      </c>
      <c r="I28" s="113">
        <v>45</v>
      </c>
      <c r="J28" s="88">
        <v>1.5555555555556</v>
      </c>
      <c r="N28" s="380"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75">
        <v>100</v>
      </c>
      <c r="D29" s="88">
        <v>2.4</v>
      </c>
      <c r="E29" s="86">
        <v>41.666666666666998</v>
      </c>
      <c r="F29" s="113">
        <v>1</v>
      </c>
      <c r="G29" s="88">
        <v>1.2</v>
      </c>
      <c r="H29" s="375">
        <v>100</v>
      </c>
      <c r="I29" s="113">
        <v>60</v>
      </c>
      <c r="J29" s="88">
        <v>1.6666666666667</v>
      </c>
      <c r="N29" s="380"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75">
        <v>45</v>
      </c>
      <c r="D30" s="88">
        <v>1.8</v>
      </c>
      <c r="E30" s="86">
        <v>25</v>
      </c>
      <c r="F30" s="113">
        <v>3</v>
      </c>
      <c r="G30" s="88">
        <v>1.7</v>
      </c>
      <c r="H30" s="375">
        <v>55</v>
      </c>
      <c r="I30" s="113">
        <v>40</v>
      </c>
      <c r="J30" s="88">
        <v>1.375</v>
      </c>
      <c r="N30" s="380"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75">
        <v>40</v>
      </c>
      <c r="D31" s="88">
        <v>1.6</v>
      </c>
      <c r="E31" s="86">
        <v>25</v>
      </c>
      <c r="F31" s="113">
        <v>3</v>
      </c>
      <c r="G31" s="88">
        <v>0.8</v>
      </c>
      <c r="H31" s="375">
        <v>40</v>
      </c>
      <c r="I31" s="113">
        <v>35</v>
      </c>
      <c r="J31" s="88">
        <v>1.1428571428570999</v>
      </c>
      <c r="N31" s="380"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1474</v>
      </c>
      <c r="B32" s="116" t="s">
        <v>43</v>
      </c>
      <c r="C32" s="375">
        <v>70</v>
      </c>
      <c r="D32" s="88">
        <v>3.2</v>
      </c>
      <c r="E32" s="86">
        <v>21.875</v>
      </c>
      <c r="F32" s="113">
        <v>2</v>
      </c>
      <c r="G32" s="88">
        <v>2.25</v>
      </c>
      <c r="H32" s="375">
        <v>70</v>
      </c>
      <c r="I32" s="113">
        <v>60</v>
      </c>
      <c r="J32" s="88">
        <v>1.1666666666667</v>
      </c>
      <c r="N32" s="380"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2942</v>
      </c>
      <c r="B33" s="116" t="s">
        <v>2943</v>
      </c>
      <c r="C33" s="375">
        <v>110</v>
      </c>
      <c r="D33" s="88">
        <v>3.6</v>
      </c>
      <c r="E33" s="86">
        <v>30.555555555556001</v>
      </c>
      <c r="F33" s="113">
        <v>2</v>
      </c>
      <c r="G33" s="88">
        <v>2</v>
      </c>
      <c r="H33" s="375">
        <v>110</v>
      </c>
      <c r="I33" s="113">
        <v>50</v>
      </c>
      <c r="J33" s="88">
        <v>2.2000000000000002</v>
      </c>
      <c r="N33" s="380"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75">
        <v>140</v>
      </c>
      <c r="D34" s="88">
        <v>3.5</v>
      </c>
      <c r="E34" s="86">
        <v>40</v>
      </c>
      <c r="F34" s="113">
        <v>1</v>
      </c>
      <c r="G34" s="88">
        <v>3</v>
      </c>
      <c r="H34" s="375">
        <v>150</v>
      </c>
      <c r="I34" s="113">
        <v>75</v>
      </c>
      <c r="J34" s="88">
        <v>2</v>
      </c>
      <c r="N34" s="380"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1484</v>
      </c>
      <c r="B35" s="114" t="s">
        <v>68</v>
      </c>
      <c r="C35" s="375">
        <v>200</v>
      </c>
      <c r="D35" s="88">
        <v>4.7</v>
      </c>
      <c r="E35" s="86">
        <v>42.553191489362</v>
      </c>
      <c r="F35" s="113">
        <v>1</v>
      </c>
      <c r="G35" s="88">
        <v>1</v>
      </c>
      <c r="H35" s="375">
        <v>150</v>
      </c>
      <c r="I35" s="113">
        <v>80</v>
      </c>
      <c r="J35" s="88">
        <v>1.875</v>
      </c>
      <c r="N35" s="380"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2829</v>
      </c>
      <c r="B36" s="120" t="s">
        <v>12</v>
      </c>
      <c r="C36" s="375">
        <v>0</v>
      </c>
      <c r="D36" s="88">
        <v>0</v>
      </c>
      <c r="G36" s="88">
        <v>0</v>
      </c>
      <c r="H36" s="375">
        <v>50</v>
      </c>
      <c r="I36" s="113">
        <v>80</v>
      </c>
      <c r="J36" s="88">
        <v>0.625</v>
      </c>
      <c r="N36" s="380"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1495</v>
      </c>
      <c r="B37" s="122" t="s">
        <v>29</v>
      </c>
      <c r="C37" s="375">
        <v>70</v>
      </c>
      <c r="D37" s="88">
        <v>3.7</v>
      </c>
      <c r="E37" s="86">
        <v>18.918918918919001</v>
      </c>
      <c r="F37" s="113">
        <v>3</v>
      </c>
      <c r="G37" s="88">
        <v>1.7</v>
      </c>
      <c r="H37" s="375">
        <v>45</v>
      </c>
      <c r="I37" s="113">
        <v>45</v>
      </c>
      <c r="J37" s="88">
        <v>1</v>
      </c>
      <c r="K37" s="87" t="s">
        <v>1726</v>
      </c>
      <c r="L37" s="87">
        <v>2</v>
      </c>
      <c r="M37" s="87">
        <v>0.1</v>
      </c>
      <c r="N37" s="380"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75">
        <v>90</v>
      </c>
      <c r="D38" s="88">
        <v>2.6</v>
      </c>
      <c r="E38" s="86">
        <v>34.615384615384997</v>
      </c>
      <c r="F38" s="113">
        <v>2</v>
      </c>
      <c r="G38" s="88">
        <v>1.7</v>
      </c>
      <c r="H38" s="375">
        <v>90</v>
      </c>
      <c r="I38" s="113">
        <v>50</v>
      </c>
      <c r="J38" s="88">
        <v>1.8</v>
      </c>
      <c r="N38" s="380"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1480</v>
      </c>
      <c r="B39" s="120" t="s">
        <v>12</v>
      </c>
      <c r="C39" s="375">
        <v>45</v>
      </c>
      <c r="D39" s="88">
        <v>3.1</v>
      </c>
      <c r="E39" s="86">
        <v>14.516129032258</v>
      </c>
      <c r="F39" s="113">
        <v>3</v>
      </c>
      <c r="G39" s="88">
        <v>2</v>
      </c>
      <c r="H39" s="375">
        <v>45</v>
      </c>
      <c r="I39" s="113">
        <v>40</v>
      </c>
      <c r="J39" s="88">
        <v>1.125</v>
      </c>
      <c r="K39" s="87" t="s">
        <v>1727</v>
      </c>
      <c r="L39" s="87">
        <v>2</v>
      </c>
      <c r="M39" s="87">
        <v>0.5</v>
      </c>
      <c r="N39" s="380"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75">
        <v>85</v>
      </c>
      <c r="D40" s="88">
        <v>1.9</v>
      </c>
      <c r="E40" s="86">
        <v>44.736842105263001</v>
      </c>
      <c r="F40" s="113">
        <v>2</v>
      </c>
      <c r="G40" s="88">
        <v>1.5</v>
      </c>
      <c r="H40" s="375">
        <v>75</v>
      </c>
      <c r="I40" s="113">
        <v>50</v>
      </c>
      <c r="J40" s="88">
        <v>1.5</v>
      </c>
      <c r="K40" s="87" t="s">
        <v>1737</v>
      </c>
      <c r="L40" s="87">
        <v>2</v>
      </c>
      <c r="M40" s="87">
        <v>0.125</v>
      </c>
      <c r="N40" s="380"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75">
        <v>50</v>
      </c>
      <c r="D41" s="88">
        <v>2</v>
      </c>
      <c r="E41" s="86">
        <v>25</v>
      </c>
      <c r="F41" s="113">
        <v>3</v>
      </c>
      <c r="G41" s="88">
        <v>1.7</v>
      </c>
      <c r="H41" s="375">
        <v>20</v>
      </c>
      <c r="I41" s="113">
        <v>35</v>
      </c>
      <c r="J41" s="88">
        <v>0.57142857142856995</v>
      </c>
      <c r="K41" s="87" t="s">
        <v>1729</v>
      </c>
      <c r="L41" s="87">
        <v>1</v>
      </c>
      <c r="M41" s="87">
        <v>1</v>
      </c>
      <c r="N41" s="380"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1499</v>
      </c>
      <c r="B42" s="117" t="s">
        <v>47</v>
      </c>
      <c r="C42" s="375">
        <v>50</v>
      </c>
      <c r="D42" s="88">
        <v>1.5</v>
      </c>
      <c r="E42" s="86">
        <v>33.333333333333002</v>
      </c>
      <c r="F42" s="113">
        <v>2</v>
      </c>
      <c r="G42" s="88">
        <v>0.8</v>
      </c>
      <c r="H42" s="375">
        <v>50</v>
      </c>
      <c r="I42" s="113">
        <v>35</v>
      </c>
      <c r="J42" s="88">
        <v>1.4285714285714</v>
      </c>
      <c r="N42" s="380"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1497</v>
      </c>
      <c r="B43" s="129" t="s">
        <v>32</v>
      </c>
      <c r="C43" s="375">
        <v>40</v>
      </c>
      <c r="D43" s="88">
        <v>1.5</v>
      </c>
      <c r="E43" s="86">
        <v>26.666666666666998</v>
      </c>
      <c r="F43" s="113">
        <v>3</v>
      </c>
      <c r="G43" s="88">
        <v>0.9</v>
      </c>
      <c r="H43" s="375">
        <v>40</v>
      </c>
      <c r="I43" s="113">
        <v>35</v>
      </c>
      <c r="J43" s="88">
        <v>1.1428571428570999</v>
      </c>
      <c r="N43" s="380"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75">
        <v>110</v>
      </c>
      <c r="D44" s="88">
        <v>3.9</v>
      </c>
      <c r="E44" s="86">
        <v>28.205128205127998</v>
      </c>
      <c r="F44" s="113">
        <v>2</v>
      </c>
      <c r="G44" s="88">
        <v>2.5</v>
      </c>
      <c r="H44" s="375">
        <v>110</v>
      </c>
      <c r="I44" s="113">
        <v>60</v>
      </c>
      <c r="J44" s="88">
        <v>1.8333333333333</v>
      </c>
      <c r="N44" s="380"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75">
        <v>70</v>
      </c>
      <c r="D45" s="88">
        <v>3.5</v>
      </c>
      <c r="E45" s="86">
        <v>20</v>
      </c>
      <c r="F45" s="113">
        <v>3</v>
      </c>
      <c r="G45" s="88">
        <v>2.85</v>
      </c>
      <c r="H45" s="375">
        <v>45</v>
      </c>
      <c r="I45" s="113">
        <v>45</v>
      </c>
      <c r="J45" s="88">
        <v>1</v>
      </c>
      <c r="K45" s="87" t="s">
        <v>1726</v>
      </c>
      <c r="L45" s="87">
        <v>2</v>
      </c>
      <c r="M45" s="87">
        <v>0.1</v>
      </c>
      <c r="N45" s="380"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75">
        <v>60</v>
      </c>
      <c r="D46" s="88">
        <v>3.3</v>
      </c>
      <c r="E46" s="86">
        <v>18.181818181817999</v>
      </c>
      <c r="F46" s="113">
        <v>3</v>
      </c>
      <c r="G46" s="88">
        <v>2</v>
      </c>
      <c r="H46" s="375">
        <v>60</v>
      </c>
      <c r="I46" s="113">
        <v>45</v>
      </c>
      <c r="J46" s="88">
        <v>1.3333333333333</v>
      </c>
      <c r="K46" s="87" t="s">
        <v>1727</v>
      </c>
      <c r="L46" s="87">
        <v>1</v>
      </c>
      <c r="M46" s="87">
        <v>1</v>
      </c>
      <c r="N46" s="380"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75">
        <v>80</v>
      </c>
      <c r="D47" s="88">
        <v>2</v>
      </c>
      <c r="E47" s="86">
        <v>40</v>
      </c>
      <c r="F47" s="113">
        <v>2</v>
      </c>
      <c r="G47" s="88">
        <v>1.5</v>
      </c>
      <c r="H47" s="375">
        <v>80</v>
      </c>
      <c r="I47" s="113">
        <v>45</v>
      </c>
      <c r="J47" s="88">
        <v>1.7777777777778001</v>
      </c>
      <c r="N47" s="380"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1527</v>
      </c>
      <c r="B48" s="121" t="s">
        <v>4</v>
      </c>
      <c r="C48" s="375">
        <v>100</v>
      </c>
      <c r="D48" s="88">
        <v>2.6</v>
      </c>
      <c r="E48" s="86">
        <v>38.461538461537998</v>
      </c>
      <c r="F48" s="113">
        <v>2</v>
      </c>
      <c r="G48" s="88">
        <v>2.2999999999999998</v>
      </c>
      <c r="H48" s="375">
        <v>100</v>
      </c>
      <c r="I48" s="113">
        <v>50</v>
      </c>
      <c r="J48" s="88">
        <v>2</v>
      </c>
      <c r="N48" s="380"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1556</v>
      </c>
      <c r="B49" s="125" t="s">
        <v>111</v>
      </c>
      <c r="C49" s="375">
        <v>130</v>
      </c>
      <c r="D49" s="88">
        <v>1.7</v>
      </c>
      <c r="E49" s="86">
        <v>76.470588235294002</v>
      </c>
      <c r="F49" s="113">
        <v>1</v>
      </c>
      <c r="G49" s="88">
        <v>1.4</v>
      </c>
      <c r="H49" s="375">
        <v>130</v>
      </c>
      <c r="I49" s="113">
        <v>60</v>
      </c>
      <c r="J49" s="88">
        <v>2.1666666666666998</v>
      </c>
      <c r="N49" s="380"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1502</v>
      </c>
      <c r="B50" s="124" t="s">
        <v>18</v>
      </c>
      <c r="C50" s="375">
        <v>70</v>
      </c>
      <c r="D50" s="88">
        <v>3.2</v>
      </c>
      <c r="E50" s="86">
        <v>21.875</v>
      </c>
      <c r="F50" s="113">
        <v>2</v>
      </c>
      <c r="G50" s="88">
        <v>1.3</v>
      </c>
      <c r="H50" s="375">
        <v>70</v>
      </c>
      <c r="I50" s="113">
        <v>60</v>
      </c>
      <c r="J50" s="88">
        <v>1.1666666666667</v>
      </c>
      <c r="N50" s="380"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75">
        <v>90</v>
      </c>
      <c r="D51" s="88">
        <v>2.8</v>
      </c>
      <c r="E51" s="86">
        <v>32.142857142856997</v>
      </c>
      <c r="F51" s="113">
        <v>2</v>
      </c>
      <c r="G51" s="88">
        <v>1.3</v>
      </c>
      <c r="H51" s="375">
        <v>90</v>
      </c>
      <c r="I51" s="113">
        <v>55</v>
      </c>
      <c r="J51" s="88">
        <v>1.6363636363636</v>
      </c>
      <c r="K51" s="87" t="s">
        <v>1728</v>
      </c>
      <c r="L51" s="87">
        <v>1</v>
      </c>
      <c r="M51" s="87">
        <v>0.1</v>
      </c>
      <c r="N51" s="380"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75">
        <v>65</v>
      </c>
      <c r="D52" s="88">
        <v>2.7</v>
      </c>
      <c r="E52" s="86">
        <v>24.074074074074002</v>
      </c>
      <c r="F52" s="113">
        <v>3</v>
      </c>
      <c r="G52" s="88">
        <v>2</v>
      </c>
      <c r="H52" s="375">
        <v>70</v>
      </c>
      <c r="I52" s="113">
        <v>45</v>
      </c>
      <c r="J52" s="88">
        <v>1.5555555555556</v>
      </c>
      <c r="N52" s="380"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1512</v>
      </c>
      <c r="B53" s="124" t="s">
        <v>18</v>
      </c>
      <c r="C53" s="375">
        <v>70</v>
      </c>
      <c r="D53" s="88">
        <v>4</v>
      </c>
      <c r="E53" s="86">
        <v>17.5</v>
      </c>
      <c r="F53" s="113">
        <v>2</v>
      </c>
      <c r="G53" s="88">
        <v>3.5</v>
      </c>
      <c r="H53" s="375">
        <v>70</v>
      </c>
      <c r="I53" s="113">
        <v>35</v>
      </c>
      <c r="J53" s="88">
        <v>2</v>
      </c>
      <c r="K53" s="87" t="s">
        <v>1734</v>
      </c>
      <c r="L53" s="87">
        <v>2</v>
      </c>
      <c r="M53" s="87">
        <v>1</v>
      </c>
      <c r="N53" s="380"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1555</v>
      </c>
      <c r="B54" s="124" t="s">
        <v>18</v>
      </c>
      <c r="C54" s="375">
        <v>90</v>
      </c>
      <c r="D54" s="88">
        <v>2.2999999999999998</v>
      </c>
      <c r="E54" s="86">
        <v>39.130434782609001</v>
      </c>
      <c r="F54" s="113">
        <v>2</v>
      </c>
      <c r="G54" s="88">
        <v>1</v>
      </c>
      <c r="H54" s="375">
        <v>90</v>
      </c>
      <c r="I54" s="113">
        <v>45</v>
      </c>
      <c r="J54" s="88">
        <v>2</v>
      </c>
      <c r="N54" s="380"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1554</v>
      </c>
      <c r="B55" s="125" t="s">
        <v>111</v>
      </c>
      <c r="C55" s="375">
        <v>60</v>
      </c>
      <c r="D55" s="88">
        <v>2.2999999999999998</v>
      </c>
      <c r="E55" s="86">
        <v>26.086956521739001</v>
      </c>
      <c r="F55" s="113">
        <v>2</v>
      </c>
      <c r="G55" s="88">
        <v>1.5</v>
      </c>
      <c r="H55" s="375">
        <v>60</v>
      </c>
      <c r="I55" s="113">
        <v>50</v>
      </c>
      <c r="J55" s="88">
        <v>1.2</v>
      </c>
      <c r="N55" s="380"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1520</v>
      </c>
      <c r="B56" s="122" t="s">
        <v>29</v>
      </c>
      <c r="C56" s="375">
        <v>75</v>
      </c>
      <c r="D56" s="88">
        <v>2.9</v>
      </c>
      <c r="E56" s="86">
        <v>25.862068965517</v>
      </c>
      <c r="F56" s="113">
        <v>2</v>
      </c>
      <c r="G56" s="88">
        <v>1.8</v>
      </c>
      <c r="H56" s="375">
        <v>75</v>
      </c>
      <c r="I56" s="113">
        <v>55</v>
      </c>
      <c r="J56" s="88">
        <v>1.3636363636364</v>
      </c>
      <c r="N56" s="380"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1525</v>
      </c>
      <c r="B57" s="117" t="s">
        <v>47</v>
      </c>
      <c r="C57" s="375">
        <v>60</v>
      </c>
      <c r="D57" s="88">
        <v>2.2000000000000002</v>
      </c>
      <c r="E57" s="86">
        <v>27.272727272727</v>
      </c>
      <c r="F57" s="113">
        <v>2</v>
      </c>
      <c r="G57" s="88">
        <v>1.8</v>
      </c>
      <c r="H57" s="375">
        <v>60</v>
      </c>
      <c r="I57" s="113">
        <v>50</v>
      </c>
      <c r="J57" s="88">
        <v>1.2</v>
      </c>
      <c r="N57" s="380"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75">
        <v>45</v>
      </c>
      <c r="D58" s="88">
        <v>1.6</v>
      </c>
      <c r="E58" s="86">
        <v>28.125</v>
      </c>
      <c r="F58" s="113">
        <v>3</v>
      </c>
      <c r="G58" s="88">
        <v>1.2</v>
      </c>
      <c r="H58" s="375">
        <v>45</v>
      </c>
      <c r="I58" s="113">
        <v>35</v>
      </c>
      <c r="J58" s="88">
        <v>1.2857142857143</v>
      </c>
      <c r="N58" s="380"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75">
        <v>140</v>
      </c>
      <c r="D59" s="88">
        <v>3.6</v>
      </c>
      <c r="E59" s="86">
        <v>38.888888888888999</v>
      </c>
      <c r="F59" s="113">
        <v>1</v>
      </c>
      <c r="G59" s="88">
        <v>2.7</v>
      </c>
      <c r="H59" s="375">
        <v>120</v>
      </c>
      <c r="I59" s="113">
        <v>65</v>
      </c>
      <c r="J59" s="88">
        <v>1.8461538461538001</v>
      </c>
      <c r="N59" s="380"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1490</v>
      </c>
      <c r="B60" s="127" t="s">
        <v>3</v>
      </c>
      <c r="C60" s="375">
        <v>80</v>
      </c>
      <c r="D60" s="88">
        <v>3.5</v>
      </c>
      <c r="E60" s="86">
        <v>22.857142857143</v>
      </c>
      <c r="F60" s="113">
        <v>2</v>
      </c>
      <c r="G60" s="88">
        <v>2.6</v>
      </c>
      <c r="H60" s="375">
        <v>80</v>
      </c>
      <c r="I60" s="113">
        <v>60</v>
      </c>
      <c r="J60" s="88">
        <v>1.3333333333333</v>
      </c>
      <c r="N60" s="380"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75">
        <v>80</v>
      </c>
      <c r="D61" s="88">
        <v>3.3</v>
      </c>
      <c r="E61" s="86">
        <v>24.242424242424001</v>
      </c>
      <c r="F61" s="113">
        <v>2</v>
      </c>
      <c r="G61" s="88">
        <v>3</v>
      </c>
      <c r="H61" s="375">
        <v>80</v>
      </c>
      <c r="I61" s="113">
        <v>60</v>
      </c>
      <c r="J61" s="88">
        <v>1.3333333333333</v>
      </c>
      <c r="N61" s="380"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1467</v>
      </c>
      <c r="B62" s="130" t="s">
        <v>16</v>
      </c>
      <c r="C62" s="375">
        <v>40</v>
      </c>
      <c r="D62" s="88">
        <v>1.7</v>
      </c>
      <c r="E62" s="86">
        <v>23.529411764706001</v>
      </c>
      <c r="F62" s="113">
        <v>3</v>
      </c>
      <c r="G62" s="88">
        <v>1.3</v>
      </c>
      <c r="H62" s="375">
        <v>40</v>
      </c>
      <c r="I62" s="113">
        <v>35</v>
      </c>
      <c r="J62" s="88">
        <v>1.1428571428570999</v>
      </c>
      <c r="N62" s="380"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75">
        <v>100</v>
      </c>
      <c r="D63" s="88">
        <v>3</v>
      </c>
      <c r="E63" s="86">
        <v>33.333333333333002</v>
      </c>
      <c r="F63" s="113">
        <v>2</v>
      </c>
      <c r="G63" s="88">
        <v>2.4</v>
      </c>
      <c r="H63" s="375">
        <v>100</v>
      </c>
      <c r="I63" s="113">
        <v>55</v>
      </c>
      <c r="J63" s="88">
        <v>1.8181818181817999</v>
      </c>
      <c r="N63" s="380"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75">
        <v>90</v>
      </c>
      <c r="D64" s="88">
        <v>2.9</v>
      </c>
      <c r="E64" s="86">
        <v>31.034482758620999</v>
      </c>
      <c r="F64" s="113">
        <v>2</v>
      </c>
      <c r="G64" s="88">
        <v>1.3</v>
      </c>
      <c r="H64" s="375">
        <v>90</v>
      </c>
      <c r="I64" s="113">
        <v>60</v>
      </c>
      <c r="J64" s="88">
        <v>1.5</v>
      </c>
      <c r="N64" s="380"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1526</v>
      </c>
      <c r="B65" s="124" t="s">
        <v>18</v>
      </c>
      <c r="C65" s="375">
        <v>80</v>
      </c>
      <c r="D65" s="88">
        <v>2.6</v>
      </c>
      <c r="E65" s="86">
        <v>30.769230769231001</v>
      </c>
      <c r="F65" s="113">
        <v>2</v>
      </c>
      <c r="G65" s="88">
        <v>0.85</v>
      </c>
      <c r="H65" s="375">
        <v>80</v>
      </c>
      <c r="I65" s="113">
        <v>50</v>
      </c>
      <c r="J65" s="88">
        <v>1.6</v>
      </c>
      <c r="N65" s="380"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75">
        <v>100</v>
      </c>
      <c r="D66" s="88">
        <v>2.2999999999999998</v>
      </c>
      <c r="E66" s="86">
        <v>43.478260869564998</v>
      </c>
      <c r="F66" s="113">
        <v>1</v>
      </c>
      <c r="G66" s="88">
        <v>0.7</v>
      </c>
      <c r="H66" s="375">
        <v>100</v>
      </c>
      <c r="I66" s="113">
        <v>55</v>
      </c>
      <c r="J66" s="88">
        <v>1.8181818181817999</v>
      </c>
      <c r="N66" s="380"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1478</v>
      </c>
      <c r="B67" s="127" t="s">
        <v>3</v>
      </c>
      <c r="C67" s="375">
        <v>60</v>
      </c>
      <c r="D67" s="88">
        <v>4</v>
      </c>
      <c r="E67" s="86">
        <v>15</v>
      </c>
      <c r="F67" s="113">
        <v>3</v>
      </c>
      <c r="G67" s="88">
        <v>1.7</v>
      </c>
      <c r="H67" s="375">
        <v>25</v>
      </c>
      <c r="I67" s="113">
        <v>40</v>
      </c>
      <c r="J67" s="88">
        <v>0.625</v>
      </c>
      <c r="K67" s="87" t="s">
        <v>1728</v>
      </c>
      <c r="L67" s="87">
        <v>1</v>
      </c>
      <c r="M67" s="87">
        <v>1</v>
      </c>
      <c r="N67" s="380"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75">
        <v>60</v>
      </c>
      <c r="D68" s="88">
        <v>2.8</v>
      </c>
      <c r="E68" s="86">
        <v>21.428571428571001</v>
      </c>
      <c r="F68" s="113">
        <v>2</v>
      </c>
      <c r="G68" s="88">
        <v>2</v>
      </c>
      <c r="H68" s="375">
        <v>60</v>
      </c>
      <c r="I68" s="113">
        <v>55</v>
      </c>
      <c r="J68" s="88">
        <v>1.0909090909090999</v>
      </c>
      <c r="N68" s="380"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3204</v>
      </c>
      <c r="B69" s="117" t="s">
        <v>47</v>
      </c>
      <c r="C69" s="375">
        <v>55</v>
      </c>
      <c r="D69" s="88">
        <v>1.2</v>
      </c>
      <c r="E69" s="86">
        <v>45.833333333333002</v>
      </c>
      <c r="F69" s="113">
        <v>3</v>
      </c>
      <c r="G69" s="88">
        <v>0.5</v>
      </c>
      <c r="H69" s="375">
        <v>60</v>
      </c>
      <c r="I69" s="113">
        <v>35</v>
      </c>
      <c r="J69" s="88">
        <v>1.7142857142857</v>
      </c>
      <c r="N69" s="380"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75">
        <v>180</v>
      </c>
      <c r="D70" s="88">
        <v>4.9000000000000004</v>
      </c>
      <c r="E70" s="86">
        <v>36.734693877551003</v>
      </c>
      <c r="F70" s="113">
        <v>1</v>
      </c>
      <c r="G70" s="88">
        <v>2.7</v>
      </c>
      <c r="H70" s="375">
        <v>150</v>
      </c>
      <c r="I70" s="113">
        <v>80</v>
      </c>
      <c r="J70" s="88">
        <v>1.875</v>
      </c>
      <c r="N70" s="380"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8" t="s">
        <v>5348</v>
      </c>
      <c r="B71" s="128" t="s">
        <v>72</v>
      </c>
      <c r="C71" s="375">
        <v>80</v>
      </c>
      <c r="D71" s="88">
        <v>1.8</v>
      </c>
      <c r="E71" s="86">
        <v>44.444444444444002</v>
      </c>
      <c r="F71" s="113">
        <v>2</v>
      </c>
      <c r="G71" s="88">
        <v>1.2</v>
      </c>
      <c r="H71" s="375">
        <v>80</v>
      </c>
      <c r="I71" s="113">
        <v>45</v>
      </c>
      <c r="J71" s="88">
        <v>1.7777777777778001</v>
      </c>
      <c r="N71" s="380" t="str">
        <f>IF(OR(ゲージわざ表[[#This Row],[タイプ]]=$V$2,ゲージわざ表[[#This Row],[タイプ]]=$W$2),"↑","")</f>
        <v/>
      </c>
      <c r="O71" s="87">
        <f>IF(OR(ゲージわざ表[[#This Row],[タイプ]]=$V$2,ゲージわざ表[[#This Row],[タイプ]]=$W$2),ゲージわざ表[[#This Row],[威力_g]]*タイプ一致係数,ゲージわざ表[[#This Row],[威力_g]])</f>
        <v>80</v>
      </c>
      <c r="P71" s="86">
        <f>IF(OR(ゲージわざ表[[#This Row],[タイプ]]=$V$2,ゲージわざ表[[#This Row],[タイプ]]=$W$2),ゲージわざ表[[#This Row],[DPS]]*タイプ一致係数,ゲージわざ表[[#This Row],[DPS]])</f>
        <v>44.444444444444002</v>
      </c>
      <c r="Q71" s="87">
        <f>IF(OR(ゲージわざ表[[#This Row],[タイプ]]=$V$2,ゲージわざ表[[#This Row],[タイプ]]=$W$2),ゲージわざ表[[#This Row],[威力_m]]*タイプ一致係数,ゲージわざ表[[#This Row],[威力_m]])</f>
        <v>80</v>
      </c>
      <c r="R71" s="88">
        <f>IF(OR(ゲージわざ表[[#This Row],[タイプ]]=$V$2,ゲージわざ表[[#This Row],[タイプ]]=$W$2),ゲージわざ表[[#This Row],[DPE]]*タイプ一致係数,ゲージわざ表[[#This Row],[DPE]])</f>
        <v>1.7777777777778001</v>
      </c>
    </row>
    <row r="72" spans="1:18" ht="16.5" customHeight="1" x14ac:dyDescent="0.45">
      <c r="A72" s="127" t="s">
        <v>153</v>
      </c>
      <c r="B72" s="127" t="s">
        <v>3</v>
      </c>
      <c r="C72" s="375">
        <v>100</v>
      </c>
      <c r="D72" s="88">
        <v>3.6</v>
      </c>
      <c r="E72" s="86">
        <v>27.777777777777999</v>
      </c>
      <c r="F72" s="113">
        <v>2</v>
      </c>
      <c r="G72" s="88">
        <v>2.7</v>
      </c>
      <c r="H72" s="375">
        <v>90</v>
      </c>
      <c r="I72" s="113">
        <v>55</v>
      </c>
      <c r="J72" s="88">
        <v>1.6363636363636</v>
      </c>
      <c r="K72" s="87" t="s">
        <v>1728</v>
      </c>
      <c r="L72" s="87">
        <v>1</v>
      </c>
      <c r="M72" s="87">
        <v>0.1</v>
      </c>
      <c r="N72" s="380" t="str">
        <f>IF(OR(ゲージわざ表[[#This Row],[タイプ]]=$V$2,ゲージわざ表[[#This Row],[タイプ]]=$W$2),"↑","")</f>
        <v/>
      </c>
      <c r="O72" s="113">
        <f>IF(OR(ゲージわざ表[[#This Row],[タイプ]]=$V$2,ゲージわざ表[[#This Row],[タイプ]]=$W$2),ゲージわざ表[[#This Row],[威力_g]]*タイプ一致係数,ゲージわざ表[[#This Row],[威力_g]])</f>
        <v>100</v>
      </c>
      <c r="P72" s="86">
        <f>IF(OR(ゲージわざ表[[#This Row],[タイプ]]=$V$2,ゲージわざ表[[#This Row],[タイプ]]=$W$2),ゲージわざ表[[#This Row],[DPS]]*タイプ一致係数,ゲージわざ表[[#This Row],[DPS]])</f>
        <v>27.777777777777999</v>
      </c>
      <c r="Q72" s="113">
        <f>IF(OR(ゲージわざ表[[#This Row],[タイプ]]=$V$2,ゲージわざ表[[#This Row],[タイプ]]=$W$2),ゲージわざ表[[#This Row],[威力_m]]*タイプ一致係数,ゲージわざ表[[#This Row],[威力_m]])</f>
        <v>90</v>
      </c>
      <c r="R72" s="88">
        <f>IF(OR(ゲージわざ表[[#This Row],[タイプ]]=$V$2,ゲージわざ表[[#This Row],[タイプ]]=$W$2),ゲージわざ表[[#This Row],[DPE]]*タイプ一致係数,ゲージわざ表[[#This Row],[DPE]])</f>
        <v>1.6363636363636</v>
      </c>
    </row>
    <row r="73" spans="1:18" ht="16.5" customHeight="1" x14ac:dyDescent="0.45">
      <c r="A73" s="126" t="s">
        <v>19</v>
      </c>
      <c r="B73" s="126" t="s">
        <v>22</v>
      </c>
      <c r="C73" s="375">
        <v>140</v>
      </c>
      <c r="D73" s="88">
        <v>4.2</v>
      </c>
      <c r="E73" s="86">
        <v>33.333333333333002</v>
      </c>
      <c r="F73" s="113">
        <v>1</v>
      </c>
      <c r="G73" s="88">
        <v>3.1</v>
      </c>
      <c r="H73" s="375">
        <v>140</v>
      </c>
      <c r="I73" s="113">
        <v>80</v>
      </c>
      <c r="J73" s="88">
        <v>1.75</v>
      </c>
      <c r="N73" s="380" t="str">
        <f>IF(OR(ゲージわざ表[[#This Row],[タイプ]]=$V$2,ゲージわざ表[[#This Row],[タイプ]]=$W$2),"↑","")</f>
        <v/>
      </c>
      <c r="O73" s="113">
        <f>IF(OR(ゲージわざ表[[#This Row],[タイプ]]=$V$2,ゲージわざ表[[#This Row],[タイプ]]=$W$2),ゲージわざ表[[#This Row],[威力_g]]*タイプ一致係数,ゲージわざ表[[#This Row],[威力_g]])</f>
        <v>140</v>
      </c>
      <c r="P73" s="86">
        <f>IF(OR(ゲージわざ表[[#This Row],[タイプ]]=$V$2,ゲージわざ表[[#This Row],[タイプ]]=$W$2),ゲージわざ表[[#This Row],[DPS]]*タイプ一致係数,ゲージわざ表[[#This Row],[DPS]])</f>
        <v>33.333333333333002</v>
      </c>
      <c r="Q73" s="113">
        <f>IF(OR(ゲージわざ表[[#This Row],[タイプ]]=$V$2,ゲージわざ表[[#This Row],[タイプ]]=$W$2),ゲージわざ表[[#This Row],[威力_m]]*タイプ一致係数,ゲージわざ表[[#This Row],[威力_m]])</f>
        <v>140</v>
      </c>
      <c r="R73" s="88">
        <f>IF(OR(ゲージわざ表[[#This Row],[タイプ]]=$V$2,ゲージわざ表[[#This Row],[タイプ]]=$W$2),ゲージわざ表[[#This Row],[DPE]]*タイプ一致係数,ゲージわざ表[[#This Row],[DPE]])</f>
        <v>1.75</v>
      </c>
    </row>
    <row r="74" spans="1:18" ht="16.5" customHeight="1" x14ac:dyDescent="0.45">
      <c r="A74" s="125" t="s">
        <v>178</v>
      </c>
      <c r="B74" s="125" t="s">
        <v>111</v>
      </c>
      <c r="C74" s="375">
        <v>50</v>
      </c>
      <c r="D74" s="88">
        <v>2.2000000000000002</v>
      </c>
      <c r="E74" s="86">
        <v>22.727272727273</v>
      </c>
      <c r="F74" s="113">
        <v>3</v>
      </c>
      <c r="G74" s="88">
        <v>1.2</v>
      </c>
      <c r="H74" s="375">
        <v>35</v>
      </c>
      <c r="I74" s="113">
        <v>35</v>
      </c>
      <c r="J74" s="88">
        <v>1</v>
      </c>
      <c r="K74" s="87" t="s">
        <v>1727</v>
      </c>
      <c r="L74" s="87">
        <v>1</v>
      </c>
      <c r="M74" s="87">
        <v>0.3</v>
      </c>
      <c r="N74" s="380" t="str">
        <f>IF(OR(ゲージわざ表[[#This Row],[タイプ]]=$V$2,ゲージわざ表[[#This Row],[タイプ]]=$W$2),"↑","")</f>
        <v/>
      </c>
      <c r="O74" s="113">
        <f>IF(OR(ゲージわざ表[[#This Row],[タイプ]]=$V$2,ゲージわざ表[[#This Row],[タイプ]]=$W$2),ゲージわざ表[[#This Row],[威力_g]]*タイプ一致係数,ゲージわざ表[[#This Row],[威力_g]])</f>
        <v>50</v>
      </c>
      <c r="P74" s="86">
        <f>IF(OR(ゲージわざ表[[#This Row],[タイプ]]=$V$2,ゲージわざ表[[#This Row],[タイプ]]=$W$2),ゲージわざ表[[#This Row],[DPS]]*タイプ一致係数,ゲージわざ表[[#This Row],[DPS]])</f>
        <v>22.727272727273</v>
      </c>
      <c r="Q74" s="113">
        <f>IF(OR(ゲージわざ表[[#This Row],[タイプ]]=$V$2,ゲージわざ表[[#This Row],[タイプ]]=$W$2),ゲージわざ表[[#This Row],[威力_m]]*タイプ一致係数,ゲージわざ表[[#This Row],[威力_m]])</f>
        <v>35</v>
      </c>
      <c r="R74" s="88">
        <f>IF(OR(ゲージわざ表[[#This Row],[タイプ]]=$V$2,ゲージわざ表[[#This Row],[タイプ]]=$W$2),ゲージわざ表[[#This Row],[DPE]]*タイプ一致係数,ゲージわざ表[[#This Row],[DPE]])</f>
        <v>1</v>
      </c>
    </row>
    <row r="75" spans="1:18" ht="16.5" customHeight="1" x14ac:dyDescent="0.45">
      <c r="A75" s="129" t="s">
        <v>250</v>
      </c>
      <c r="B75" s="129" t="s">
        <v>32</v>
      </c>
      <c r="C75" s="375">
        <v>130</v>
      </c>
      <c r="D75" s="88">
        <v>3.1</v>
      </c>
      <c r="E75" s="86">
        <v>41.935483870968</v>
      </c>
      <c r="F75" s="113">
        <v>1</v>
      </c>
      <c r="G75" s="88">
        <v>1.7</v>
      </c>
      <c r="H75" s="375">
        <v>130</v>
      </c>
      <c r="I75" s="113">
        <v>75</v>
      </c>
      <c r="J75" s="88">
        <v>1.7333333333333001</v>
      </c>
      <c r="N75" s="380" t="str">
        <f>IF(OR(ゲージわざ表[[#This Row],[タイプ]]=$V$2,ゲージわざ表[[#This Row],[タイプ]]=$W$2),"↑","")</f>
        <v/>
      </c>
      <c r="O75" s="113">
        <f>IF(OR(ゲージわざ表[[#This Row],[タイプ]]=$V$2,ゲージわざ表[[#This Row],[タイプ]]=$W$2),ゲージわざ表[[#This Row],[威力_g]]*タイプ一致係数,ゲージわざ表[[#This Row],[威力_g]])</f>
        <v>130</v>
      </c>
      <c r="P75" s="86">
        <f>IF(OR(ゲージわざ表[[#This Row],[タイプ]]=$V$2,ゲージわざ表[[#This Row],[タイプ]]=$W$2),ゲージわざ表[[#This Row],[DPS]]*タイプ一致係数,ゲージわざ表[[#This Row],[DPS]])</f>
        <v>41.935483870968</v>
      </c>
      <c r="Q75" s="113">
        <f>IF(OR(ゲージわざ表[[#This Row],[タイプ]]=$V$2,ゲージわざ表[[#This Row],[タイプ]]=$W$2),ゲージわざ表[[#This Row],[威力_m]]*タイプ一致係数,ゲージわざ表[[#This Row],[威力_m]])</f>
        <v>130</v>
      </c>
      <c r="R75" s="88">
        <f>IF(OR(ゲージわざ表[[#This Row],[タイプ]]=$V$2,ゲージわざ表[[#This Row],[タイプ]]=$W$2),ゲージわざ表[[#This Row],[DPE]]*タイプ一致係数,ゲージわざ表[[#This Row],[DPE]])</f>
        <v>1.7333333333333001</v>
      </c>
    </row>
    <row r="76" spans="1:18" ht="16.5" customHeight="1" x14ac:dyDescent="0.45">
      <c r="A76" s="119" t="s">
        <v>1500</v>
      </c>
      <c r="B76" s="119" t="s">
        <v>90</v>
      </c>
      <c r="C76" s="375">
        <v>45</v>
      </c>
      <c r="D76" s="88">
        <v>2.8</v>
      </c>
      <c r="E76" s="86">
        <v>16.071428571428999</v>
      </c>
      <c r="F76" s="113">
        <v>3</v>
      </c>
      <c r="G76" s="88">
        <v>0.95</v>
      </c>
      <c r="H76" s="375">
        <v>45</v>
      </c>
      <c r="I76" s="113">
        <v>45</v>
      </c>
      <c r="J76" s="88">
        <v>1</v>
      </c>
      <c r="N76" s="380" t="str">
        <f>IF(OR(ゲージわざ表[[#This Row],[タイプ]]=$V$2,ゲージわざ表[[#This Row],[タイプ]]=$W$2),"↑","")</f>
        <v/>
      </c>
      <c r="O76" s="113">
        <f>IF(OR(ゲージわざ表[[#This Row],[タイプ]]=$V$2,ゲージわざ表[[#This Row],[タイプ]]=$W$2),ゲージわざ表[[#This Row],[威力_g]]*タイプ一致係数,ゲージわざ表[[#This Row],[威力_g]])</f>
        <v>45</v>
      </c>
      <c r="P76" s="86">
        <f>IF(OR(ゲージわざ表[[#This Row],[タイプ]]=$V$2,ゲージわざ表[[#This Row],[タイプ]]=$W$2),ゲージわざ表[[#This Row],[DPS]]*タイプ一致係数,ゲージわざ表[[#This Row],[DPS]])</f>
        <v>16.071428571428999</v>
      </c>
      <c r="Q76" s="113">
        <f>IF(OR(ゲージわざ表[[#This Row],[タイプ]]=$V$2,ゲージわざ表[[#This Row],[タイプ]]=$W$2),ゲージわざ表[[#This Row],[威力_m]]*タイプ一致係数,ゲージわざ表[[#This Row],[威力_m]])</f>
        <v>45</v>
      </c>
      <c r="R76" s="88">
        <f>IF(OR(ゲージわざ表[[#This Row],[タイプ]]=$V$2,ゲージわざ表[[#This Row],[タイプ]]=$W$2),ゲージわざ表[[#This Row],[DPE]]*タイプ一致係数,ゲージわざ表[[#This Row],[DPE]])</f>
        <v>1</v>
      </c>
    </row>
    <row r="77" spans="1:18" ht="16.5" customHeight="1" x14ac:dyDescent="0.45">
      <c r="A77" s="120" t="s">
        <v>263</v>
      </c>
      <c r="B77" s="120" t="s">
        <v>12</v>
      </c>
      <c r="C77" s="375">
        <v>55</v>
      </c>
      <c r="D77" s="88">
        <v>2.1</v>
      </c>
      <c r="E77" s="86">
        <v>26.190476190476002</v>
      </c>
      <c r="F77" s="113">
        <v>3</v>
      </c>
      <c r="G77" s="88">
        <v>1.2</v>
      </c>
      <c r="H77" s="375">
        <v>55</v>
      </c>
      <c r="I77" s="113">
        <v>40</v>
      </c>
      <c r="J77" s="88">
        <v>1.375</v>
      </c>
      <c r="N77" s="380" t="str">
        <f>IF(OR(ゲージわざ表[[#This Row],[タイプ]]=$V$2,ゲージわざ表[[#This Row],[タイプ]]=$W$2),"↑","")</f>
        <v/>
      </c>
      <c r="O77" s="113">
        <f>IF(OR(ゲージわざ表[[#This Row],[タイプ]]=$V$2,ゲージわざ表[[#This Row],[タイプ]]=$W$2),ゲージわざ表[[#This Row],[威力_g]]*タイプ一致係数,ゲージわざ表[[#This Row],[威力_g]])</f>
        <v>55</v>
      </c>
      <c r="P77" s="86">
        <f>IF(OR(ゲージわざ表[[#This Row],[タイプ]]=$V$2,ゲージわざ表[[#This Row],[タイプ]]=$W$2),ゲージわざ表[[#This Row],[DPS]]*タイプ一致係数,ゲージわざ表[[#This Row],[DPS]])</f>
        <v>26.190476190476002</v>
      </c>
      <c r="Q77" s="113">
        <f>IF(OR(ゲージわざ表[[#This Row],[タイプ]]=$V$2,ゲージわざ表[[#This Row],[タイプ]]=$W$2),ゲージわざ表[[#This Row],[威力_m]]*タイプ一致係数,ゲージわざ表[[#This Row],[威力_m]])</f>
        <v>55</v>
      </c>
      <c r="R77" s="88">
        <f>IF(OR(ゲージわざ表[[#This Row],[タイプ]]=$V$2,ゲージわざ表[[#This Row],[タイプ]]=$W$2),ゲージわざ表[[#This Row],[DPE]]*タイプ一致係数,ゲージわざ表[[#This Row],[DPE]])</f>
        <v>1.375</v>
      </c>
    </row>
    <row r="78" spans="1:18" ht="16.5" customHeight="1" x14ac:dyDescent="0.45">
      <c r="A78" s="123" t="s">
        <v>1518</v>
      </c>
      <c r="B78" s="123" t="s">
        <v>61</v>
      </c>
      <c r="C78" s="375">
        <v>70</v>
      </c>
      <c r="D78" s="88">
        <v>3.9</v>
      </c>
      <c r="E78" s="86">
        <v>17.948717948717999</v>
      </c>
      <c r="F78" s="113">
        <v>3</v>
      </c>
      <c r="G78" s="88">
        <v>3.2</v>
      </c>
      <c r="H78" s="375">
        <v>70</v>
      </c>
      <c r="I78" s="113">
        <v>45</v>
      </c>
      <c r="J78" s="88">
        <v>1.5555555555556</v>
      </c>
      <c r="N78" s="380" t="str">
        <f>IF(OR(ゲージわざ表[[#This Row],[タイプ]]=$V$2,ゲージわざ表[[#This Row],[タイプ]]=$W$2),"↑","")</f>
        <v/>
      </c>
      <c r="O78" s="113">
        <f>IF(OR(ゲージわざ表[[#This Row],[タイプ]]=$V$2,ゲージわざ表[[#This Row],[タイプ]]=$W$2),ゲージわざ表[[#This Row],[威力_g]]*タイプ一致係数,ゲージわざ表[[#This Row],[威力_g]])</f>
        <v>70</v>
      </c>
      <c r="P78" s="86">
        <f>IF(OR(ゲージわざ表[[#This Row],[タイプ]]=$V$2,ゲージわざ表[[#This Row],[タイプ]]=$W$2),ゲージわざ表[[#This Row],[DPS]]*タイプ一致係数,ゲージわざ表[[#This Row],[DPS]])</f>
        <v>17.948717948717999</v>
      </c>
      <c r="Q78" s="113">
        <f>IF(OR(ゲージわざ表[[#This Row],[タイプ]]=$V$2,ゲージわざ表[[#This Row],[タイプ]]=$W$2),ゲージわざ表[[#This Row],[威力_m]]*タイプ一致係数,ゲージわざ表[[#This Row],[威力_m]])</f>
        <v>70</v>
      </c>
      <c r="R78" s="88">
        <f>IF(OR(ゲージわざ表[[#This Row],[タイプ]]=$V$2,ゲージわざ表[[#This Row],[タイプ]]=$W$2),ゲージわざ表[[#This Row],[DPE]]*タイプ一致係数,ゲージわざ表[[#This Row],[DPE]])</f>
        <v>1.5555555555556</v>
      </c>
    </row>
    <row r="79" spans="1:18" ht="16.5" customHeight="1" x14ac:dyDescent="0.45">
      <c r="A79" s="131" t="s">
        <v>1477</v>
      </c>
      <c r="B79" s="131" t="s">
        <v>78</v>
      </c>
      <c r="C79" s="375">
        <v>50</v>
      </c>
      <c r="D79" s="88">
        <v>2.2000000000000002</v>
      </c>
      <c r="E79" s="86">
        <v>22.727272727273</v>
      </c>
      <c r="F79" s="113">
        <v>3</v>
      </c>
      <c r="G79" s="88">
        <v>1.3</v>
      </c>
      <c r="H79" s="375">
        <v>50</v>
      </c>
      <c r="I79" s="113">
        <v>35</v>
      </c>
      <c r="J79" s="88">
        <v>1.4285714285714</v>
      </c>
      <c r="K79" s="87" t="s">
        <v>1729</v>
      </c>
      <c r="L79" s="87">
        <v>2</v>
      </c>
      <c r="M79" s="87">
        <v>0.125</v>
      </c>
      <c r="N79" s="380" t="str">
        <f>IF(OR(ゲージわざ表[[#This Row],[タイプ]]=$V$2,ゲージわざ表[[#This Row],[タイプ]]=$W$2),"↑","")</f>
        <v/>
      </c>
      <c r="O79" s="113">
        <f>IF(OR(ゲージわざ表[[#This Row],[タイプ]]=$V$2,ゲージわざ表[[#This Row],[タイプ]]=$W$2),ゲージわざ表[[#This Row],[威力_g]]*タイプ一致係数,ゲージわざ表[[#This Row],[威力_g]])</f>
        <v>50</v>
      </c>
      <c r="P79" s="86">
        <f>IF(OR(ゲージわざ表[[#This Row],[タイプ]]=$V$2,ゲージわざ表[[#This Row],[タイプ]]=$W$2),ゲージわざ表[[#This Row],[DPS]]*タイプ一致係数,ゲージわざ表[[#This Row],[DPS]])</f>
        <v>22.727272727273</v>
      </c>
      <c r="Q79" s="113">
        <f>IF(OR(ゲージわざ表[[#This Row],[タイプ]]=$V$2,ゲージわざ表[[#This Row],[タイプ]]=$W$2),ゲージわざ表[[#This Row],[威力_m]]*タイプ一致係数,ゲージわざ表[[#This Row],[威力_m]])</f>
        <v>50</v>
      </c>
      <c r="R79" s="88">
        <f>IF(OR(ゲージわざ表[[#This Row],[タイプ]]=$V$2,ゲージわざ表[[#This Row],[タイプ]]=$W$2),ゲージわざ表[[#This Row],[DPE]]*タイプ一致係数,ゲージわざ表[[#This Row],[DPE]])</f>
        <v>1.4285714285714</v>
      </c>
    </row>
    <row r="80" spans="1:18" ht="16.5" customHeight="1" x14ac:dyDescent="0.45">
      <c r="A80" s="114" t="s">
        <v>1523</v>
      </c>
      <c r="B80" s="114" t="s">
        <v>68</v>
      </c>
      <c r="C80" s="375">
        <v>40</v>
      </c>
      <c r="D80" s="88">
        <v>1.85</v>
      </c>
      <c r="E80" s="86">
        <v>21.621621621622001</v>
      </c>
      <c r="F80" s="113">
        <v>3</v>
      </c>
      <c r="G80" s="88">
        <v>0.8</v>
      </c>
      <c r="H80" s="375">
        <v>40</v>
      </c>
      <c r="I80" s="113">
        <v>35</v>
      </c>
      <c r="J80" s="88">
        <v>1.1428571428570999</v>
      </c>
      <c r="N80" s="380" t="str">
        <f>IF(OR(ゲージわざ表[[#This Row],[タイプ]]=$V$2,ゲージわざ表[[#This Row],[タイプ]]=$W$2),"↑","")</f>
        <v/>
      </c>
      <c r="O80" s="113">
        <f>IF(OR(ゲージわざ表[[#This Row],[タイプ]]=$V$2,ゲージわざ表[[#This Row],[タイプ]]=$W$2),ゲージわざ表[[#This Row],[威力_g]]*タイプ一致係数,ゲージわざ表[[#This Row],[威力_g]])</f>
        <v>40</v>
      </c>
      <c r="P80" s="86">
        <f>IF(OR(ゲージわざ表[[#This Row],[タイプ]]=$V$2,ゲージわざ表[[#This Row],[タイプ]]=$W$2),ゲージわざ表[[#This Row],[DPS]]*タイプ一致係数,ゲージわざ表[[#This Row],[DPS]])</f>
        <v>21.621621621622001</v>
      </c>
      <c r="Q80" s="113">
        <f>IF(OR(ゲージわざ表[[#This Row],[タイプ]]=$V$2,ゲージわざ表[[#This Row],[タイプ]]=$W$2),ゲージわざ表[[#This Row],[威力_m]]*タイプ一致係数,ゲージわざ表[[#This Row],[威力_m]])</f>
        <v>40</v>
      </c>
      <c r="R80" s="88">
        <f>IF(OR(ゲージわざ表[[#This Row],[タイプ]]=$V$2,ゲージわざ表[[#This Row],[タイプ]]=$W$2),ゲージわざ表[[#This Row],[DPE]]*タイプ一致係数,ゲージわざ表[[#This Row],[DPE]])</f>
        <v>1.1428571428570999</v>
      </c>
    </row>
    <row r="81" spans="1:18" ht="16.5" customHeight="1" x14ac:dyDescent="0.45">
      <c r="A81" s="128" t="s">
        <v>3480</v>
      </c>
      <c r="B81" s="128" t="s">
        <v>72</v>
      </c>
      <c r="C81" s="375">
        <v>55</v>
      </c>
      <c r="D81" s="88">
        <v>2.4</v>
      </c>
      <c r="E81" s="86">
        <v>22.916666666666998</v>
      </c>
      <c r="F81" s="113">
        <v>3</v>
      </c>
      <c r="G81" s="88">
        <v>1.9</v>
      </c>
      <c r="H81" s="375">
        <v>55</v>
      </c>
      <c r="I81" s="113">
        <v>45</v>
      </c>
      <c r="J81" s="88">
        <v>1.2222222222221999</v>
      </c>
      <c r="N81" s="380" t="str">
        <f>IF(OR(ゲージわざ表[[#This Row],[タイプ]]=$V$2,ゲージわざ表[[#This Row],[タイプ]]=$W$2),"↑","")</f>
        <v/>
      </c>
      <c r="O81" s="113">
        <f>IF(OR(ゲージわざ表[[#This Row],[タイプ]]=$V$2,ゲージわざ表[[#This Row],[タイプ]]=$W$2),ゲージわざ表[[#This Row],[威力_g]]*タイプ一致係数,ゲージわざ表[[#This Row],[威力_g]])</f>
        <v>55</v>
      </c>
      <c r="P81" s="86">
        <f>IF(OR(ゲージわざ表[[#This Row],[タイプ]]=$V$2,ゲージわざ表[[#This Row],[タイプ]]=$W$2),ゲージわざ表[[#This Row],[DPS]]*タイプ一致係数,ゲージわざ表[[#This Row],[DPS]])</f>
        <v>22.916666666666998</v>
      </c>
      <c r="Q81" s="113">
        <f>IF(OR(ゲージわざ表[[#This Row],[タイプ]]=$V$2,ゲージわざ表[[#This Row],[タイプ]]=$W$2),ゲージわざ表[[#This Row],[威力_m]]*タイプ一致係数,ゲージわざ表[[#This Row],[威力_m]])</f>
        <v>55</v>
      </c>
      <c r="R81" s="88">
        <f>IF(OR(ゲージわざ表[[#This Row],[タイプ]]=$V$2,ゲージわざ表[[#This Row],[タイプ]]=$W$2),ゲージわざ表[[#This Row],[DPE]]*タイプ一致係数,ゲージわざ表[[#This Row],[DPE]])</f>
        <v>1.2222222222221999</v>
      </c>
    </row>
    <row r="82" spans="1:18" x14ac:dyDescent="0.45">
      <c r="A82" s="115" t="s">
        <v>1469</v>
      </c>
      <c r="B82" s="115" t="s">
        <v>8</v>
      </c>
      <c r="C82" s="375">
        <v>140</v>
      </c>
      <c r="D82" s="88">
        <v>3.7</v>
      </c>
      <c r="E82" s="86">
        <v>37.837837837838002</v>
      </c>
      <c r="F82" s="113">
        <v>1</v>
      </c>
      <c r="G82" s="88">
        <v>3</v>
      </c>
      <c r="H82" s="375">
        <v>150</v>
      </c>
      <c r="I82" s="113">
        <v>80</v>
      </c>
      <c r="J82" s="88">
        <v>1.875</v>
      </c>
      <c r="N82" s="380" t="str">
        <f>IF(OR(ゲージわざ表[[#This Row],[タイプ]]=$V$2,ゲージわざ表[[#This Row],[タイプ]]=$W$2),"↑","")</f>
        <v/>
      </c>
      <c r="O82" s="113">
        <f>IF(OR(ゲージわざ表[[#This Row],[タイプ]]=$V$2,ゲージわざ表[[#This Row],[タイプ]]=$W$2),ゲージわざ表[[#This Row],[威力_g]]*タイプ一致係数,ゲージわざ表[[#This Row],[威力_g]])</f>
        <v>140</v>
      </c>
      <c r="P82" s="86">
        <f>IF(OR(ゲージわざ表[[#This Row],[タイプ]]=$V$2,ゲージわざ表[[#This Row],[タイプ]]=$W$2),ゲージわざ表[[#This Row],[DPS]]*タイプ一致係数,ゲージわざ表[[#This Row],[DPS]])</f>
        <v>37.837837837838002</v>
      </c>
      <c r="Q82" s="113">
        <f>IF(OR(ゲージわざ表[[#This Row],[タイプ]]=$V$2,ゲージわざ表[[#This Row],[タイプ]]=$W$2),ゲージわざ表[[#This Row],[威力_m]]*タイプ一致係数,ゲージわざ表[[#This Row],[威力_m]])</f>
        <v>150</v>
      </c>
      <c r="R82" s="88">
        <f>IF(OR(ゲージわざ表[[#This Row],[タイプ]]=$V$2,ゲージわざ表[[#This Row],[タイプ]]=$W$2),ゲージわざ表[[#This Row],[DPE]]*タイプ一致係数,ゲージわざ表[[#This Row],[DPE]])</f>
        <v>1.875</v>
      </c>
    </row>
    <row r="83" spans="1:18" ht="16.5" customHeight="1" x14ac:dyDescent="0.45">
      <c r="A83" s="129" t="s">
        <v>154</v>
      </c>
      <c r="B83" s="129" t="s">
        <v>32</v>
      </c>
      <c r="C83" s="375">
        <v>35</v>
      </c>
      <c r="D83" s="88">
        <v>1.7</v>
      </c>
      <c r="E83" s="86">
        <v>20.588235294118</v>
      </c>
      <c r="F83" s="113">
        <v>3</v>
      </c>
      <c r="G83" s="88">
        <v>0.9</v>
      </c>
      <c r="H83" s="375">
        <v>40</v>
      </c>
      <c r="I83" s="113">
        <v>35</v>
      </c>
      <c r="J83" s="88">
        <v>1.1428571428570999</v>
      </c>
      <c r="N83" s="380" t="str">
        <f>IF(OR(ゲージわざ表[[#This Row],[タイプ]]=$V$2,ゲージわざ表[[#This Row],[タイプ]]=$W$2),"↑","")</f>
        <v/>
      </c>
      <c r="O83" s="113">
        <f>IF(OR(ゲージわざ表[[#This Row],[タイプ]]=$V$2,ゲージわざ表[[#This Row],[タイプ]]=$W$2),ゲージわざ表[[#This Row],[威力_g]]*タイプ一致係数,ゲージわざ表[[#This Row],[威力_g]])</f>
        <v>35</v>
      </c>
      <c r="P83" s="86">
        <f>IF(OR(ゲージわざ表[[#This Row],[タイプ]]=$V$2,ゲージわざ表[[#This Row],[タイプ]]=$W$2),ゲージわざ表[[#This Row],[DPS]]*タイプ一致係数,ゲージわざ表[[#This Row],[DPS]])</f>
        <v>20.588235294118</v>
      </c>
      <c r="Q83" s="113">
        <f>IF(OR(ゲージわざ表[[#This Row],[タイプ]]=$V$2,ゲージわざ表[[#This Row],[タイプ]]=$W$2),ゲージわざ表[[#This Row],[威力_m]]*タイプ一致係数,ゲージわざ表[[#This Row],[威力_m]])</f>
        <v>40</v>
      </c>
      <c r="R83" s="88">
        <f>IF(OR(ゲージわざ表[[#This Row],[タイプ]]=$V$2,ゲージわざ表[[#This Row],[タイプ]]=$W$2),ゲージわざ表[[#This Row],[DPE]]*タイプ一致係数,ゲージわざ表[[#This Row],[DPE]])</f>
        <v>1.1428571428570999</v>
      </c>
    </row>
    <row r="84" spans="1:18" ht="16.5" customHeight="1" x14ac:dyDescent="0.45">
      <c r="A84" s="114" t="s">
        <v>1553</v>
      </c>
      <c r="B84" s="114" t="s">
        <v>68</v>
      </c>
      <c r="C84" s="375">
        <v>90</v>
      </c>
      <c r="D84" s="88">
        <v>2.9</v>
      </c>
      <c r="E84" s="86">
        <v>31.034482758620999</v>
      </c>
      <c r="F84" s="113">
        <v>2</v>
      </c>
      <c r="G84" s="88">
        <v>2.7</v>
      </c>
      <c r="H84" s="375">
        <v>90</v>
      </c>
      <c r="I84" s="113">
        <v>55</v>
      </c>
      <c r="J84" s="88">
        <v>1.6363636363636</v>
      </c>
      <c r="N84" s="380" t="str">
        <f>IF(OR(ゲージわざ表[[#This Row],[タイプ]]=$V$2,ゲージわざ表[[#This Row],[タイプ]]=$W$2),"↑","")</f>
        <v/>
      </c>
      <c r="O84" s="113">
        <f>IF(OR(ゲージわざ表[[#This Row],[タイプ]]=$V$2,ゲージわざ表[[#This Row],[タイプ]]=$W$2),ゲージわざ表[[#This Row],[威力_g]]*タイプ一致係数,ゲージわざ表[[#This Row],[威力_g]])</f>
        <v>90</v>
      </c>
      <c r="P84" s="86">
        <f>IF(OR(ゲージわざ表[[#This Row],[タイプ]]=$V$2,ゲージわざ表[[#This Row],[タイプ]]=$W$2),ゲージわざ表[[#This Row],[DPS]]*タイプ一致係数,ゲージわざ表[[#This Row],[DPS]])</f>
        <v>31.034482758620999</v>
      </c>
      <c r="Q84" s="113">
        <f>IF(OR(ゲージわざ表[[#This Row],[タイプ]]=$V$2,ゲージわざ表[[#This Row],[タイプ]]=$W$2),ゲージわざ表[[#This Row],[威力_m]]*タイプ一致係数,ゲージわざ表[[#This Row],[威力_m]])</f>
        <v>90</v>
      </c>
      <c r="R84" s="88">
        <f>IF(OR(ゲージわざ表[[#This Row],[タイプ]]=$V$2,ゲージわざ表[[#This Row],[タイプ]]=$W$2),ゲージわざ表[[#This Row],[DPE]]*タイプ一致係数,ゲージわざ表[[#This Row],[DPE]])</f>
        <v>1.6363636363636</v>
      </c>
    </row>
    <row r="85" spans="1:18" ht="16.5" customHeight="1" x14ac:dyDescent="0.45">
      <c r="A85" s="122" t="s">
        <v>1730</v>
      </c>
      <c r="B85" s="122" t="s">
        <v>29</v>
      </c>
      <c r="C85" s="375">
        <v>50</v>
      </c>
      <c r="D85" s="88">
        <v>2.2000000000000002</v>
      </c>
      <c r="E85" s="86">
        <v>22.727272727273</v>
      </c>
      <c r="F85" s="113">
        <v>3</v>
      </c>
      <c r="G85" s="88">
        <v>1.8</v>
      </c>
      <c r="H85" s="375">
        <v>20</v>
      </c>
      <c r="I85" s="113">
        <v>35</v>
      </c>
      <c r="J85" s="88">
        <v>0.57142857142856995</v>
      </c>
      <c r="K85" s="87" t="s">
        <v>1729</v>
      </c>
      <c r="L85" s="87">
        <v>1</v>
      </c>
      <c r="M85" s="87">
        <v>1</v>
      </c>
      <c r="N85" s="380"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22.727272727273</v>
      </c>
      <c r="Q85" s="113">
        <f>IF(OR(ゲージわざ表[[#This Row],[タイプ]]=$V$2,ゲージわざ表[[#This Row],[タイプ]]=$W$2),ゲージわざ表[[#This Row],[威力_m]]*タイプ一致係数,ゲージわざ表[[#This Row],[威力_m]])</f>
        <v>20</v>
      </c>
      <c r="R85" s="88">
        <f>IF(OR(ゲージわざ表[[#This Row],[タイプ]]=$V$2,ゲージわざ表[[#This Row],[タイプ]]=$W$2),ゲージわざ表[[#This Row],[DPE]]*タイプ一致係数,ゲージわざ表[[#This Row],[DPE]])</f>
        <v>0.57142857142856995</v>
      </c>
    </row>
    <row r="86" spans="1:18" ht="16.5" customHeight="1" x14ac:dyDescent="0.45">
      <c r="A86" s="119" t="s">
        <v>261</v>
      </c>
      <c r="B86" s="119" t="s">
        <v>90</v>
      </c>
      <c r="C86" s="375">
        <v>50</v>
      </c>
      <c r="D86" s="88">
        <v>1.7</v>
      </c>
      <c r="E86" s="86">
        <v>29.411764705882</v>
      </c>
      <c r="F86" s="113">
        <v>3</v>
      </c>
      <c r="G86" s="88">
        <v>1.1000000000000001</v>
      </c>
      <c r="H86" s="375">
        <v>50</v>
      </c>
      <c r="I86" s="113">
        <v>35</v>
      </c>
      <c r="J86" s="88">
        <v>1.4285714285714</v>
      </c>
      <c r="N86" s="380" t="str">
        <f>IF(OR(ゲージわざ表[[#This Row],[タイプ]]=$V$2,ゲージわざ表[[#This Row],[タイプ]]=$W$2),"↑","")</f>
        <v/>
      </c>
      <c r="O86" s="113">
        <f>IF(OR(ゲージわざ表[[#This Row],[タイプ]]=$V$2,ゲージわざ表[[#This Row],[タイプ]]=$W$2),ゲージわざ表[[#This Row],[威力_g]]*タイプ一致係数,ゲージわざ表[[#This Row],[威力_g]])</f>
        <v>50</v>
      </c>
      <c r="P86" s="86">
        <f>IF(OR(ゲージわざ表[[#This Row],[タイプ]]=$V$2,ゲージわざ表[[#This Row],[タイプ]]=$W$2),ゲージわざ表[[#This Row],[DPS]]*タイプ一致係数,ゲージわざ表[[#This Row],[DPS]])</f>
        <v>29.411764705882</v>
      </c>
      <c r="Q86" s="113">
        <f>IF(OR(ゲージわざ表[[#This Row],[タイプ]]=$V$2,ゲージわざ表[[#This Row],[タイプ]]=$W$2),ゲージわざ表[[#This Row],[威力_m]]*タイプ一致係数,ゲージわざ表[[#This Row],[威力_m]])</f>
        <v>50</v>
      </c>
      <c r="R86" s="88">
        <f>IF(OR(ゲージわざ表[[#This Row],[タイプ]]=$V$2,ゲージわざ表[[#This Row],[タイプ]]=$W$2),ゲージわざ表[[#This Row],[DPE]]*タイプ一致係数,ゲージわざ表[[#This Row],[DPE]])</f>
        <v>1.4285714285714</v>
      </c>
    </row>
    <row r="87" spans="1:18" ht="16.5" customHeight="1" x14ac:dyDescent="0.45">
      <c r="A87" s="128" t="s">
        <v>146</v>
      </c>
      <c r="B87" s="128" t="s">
        <v>72</v>
      </c>
      <c r="C87" s="375">
        <v>60</v>
      </c>
      <c r="D87" s="88">
        <v>2.2999999999999998</v>
      </c>
      <c r="E87" s="86">
        <v>26.086956521739001</v>
      </c>
      <c r="F87" s="113">
        <v>3</v>
      </c>
      <c r="G87" s="88">
        <v>1.7</v>
      </c>
      <c r="H87" s="375">
        <v>60</v>
      </c>
      <c r="I87" s="113">
        <v>40</v>
      </c>
      <c r="J87" s="88">
        <v>1.5</v>
      </c>
      <c r="N87" s="380" t="str">
        <f>IF(OR(ゲージわざ表[[#This Row],[タイプ]]=$V$2,ゲージわざ表[[#This Row],[タイプ]]=$W$2),"↑","")</f>
        <v/>
      </c>
      <c r="O87" s="113">
        <f>IF(OR(ゲージわざ表[[#This Row],[タイプ]]=$V$2,ゲージわざ表[[#This Row],[タイプ]]=$W$2),ゲージわざ表[[#This Row],[威力_g]]*タイプ一致係数,ゲージわざ表[[#This Row],[威力_g]])</f>
        <v>60</v>
      </c>
      <c r="P87" s="86">
        <f>IF(OR(ゲージわざ表[[#This Row],[タイプ]]=$V$2,ゲージわざ表[[#This Row],[タイプ]]=$W$2),ゲージわざ表[[#This Row],[DPS]]*タイプ一致係数,ゲージわざ表[[#This Row],[DPS]])</f>
        <v>26.086956521739001</v>
      </c>
      <c r="Q87" s="113">
        <f>IF(OR(ゲージわざ表[[#This Row],[タイプ]]=$V$2,ゲージわざ表[[#This Row],[タイプ]]=$W$2),ゲージわざ表[[#This Row],[威力_m]]*タイプ一致係数,ゲージわざ表[[#This Row],[威力_m]])</f>
        <v>60</v>
      </c>
      <c r="R87" s="88">
        <f>IF(OR(ゲージわざ表[[#This Row],[タイプ]]=$V$2,ゲージわざ表[[#This Row],[タイプ]]=$W$2),ゲージわざ表[[#This Row],[DPE]]*タイプ一致係数,ゲージわざ表[[#This Row],[DPE]])</f>
        <v>1.5</v>
      </c>
    </row>
    <row r="88" spans="1:18" ht="16.5" customHeight="1" x14ac:dyDescent="0.45">
      <c r="A88" s="127" t="s">
        <v>1473</v>
      </c>
      <c r="B88" s="127" t="s">
        <v>3</v>
      </c>
      <c r="C88" s="375">
        <v>80</v>
      </c>
      <c r="D88" s="88">
        <v>2.8</v>
      </c>
      <c r="E88" s="86">
        <v>28.571428571428999</v>
      </c>
      <c r="F88" s="113">
        <v>2</v>
      </c>
      <c r="G88" s="88">
        <v>1.7</v>
      </c>
      <c r="H88" s="375">
        <v>80</v>
      </c>
      <c r="I88" s="113">
        <v>45</v>
      </c>
      <c r="J88" s="88">
        <v>1.7777777777778001</v>
      </c>
      <c r="N88" s="380" t="str">
        <f>IF(OR(ゲージわざ表[[#This Row],[タイプ]]=$V$2,ゲージわざ表[[#This Row],[タイプ]]=$W$2),"↑","")</f>
        <v/>
      </c>
      <c r="O88" s="113">
        <f>IF(OR(ゲージわざ表[[#This Row],[タイプ]]=$V$2,ゲージわざ表[[#This Row],[タイプ]]=$W$2),ゲージわざ表[[#This Row],[威力_g]]*タイプ一致係数,ゲージわざ表[[#This Row],[威力_g]])</f>
        <v>80</v>
      </c>
      <c r="P88" s="86">
        <f>IF(OR(ゲージわざ表[[#This Row],[タイプ]]=$V$2,ゲージわざ表[[#This Row],[タイプ]]=$W$2),ゲージわざ表[[#This Row],[DPS]]*タイプ一致係数,ゲージわざ表[[#This Row],[DPS]])</f>
        <v>28.571428571428999</v>
      </c>
      <c r="Q88" s="113">
        <f>IF(OR(ゲージわざ表[[#This Row],[タイプ]]=$V$2,ゲージわざ表[[#This Row],[タイプ]]=$W$2),ゲージわざ表[[#This Row],[威力_m]]*タイプ一致係数,ゲージわざ表[[#This Row],[威力_m]])</f>
        <v>80</v>
      </c>
      <c r="R88" s="88">
        <f>IF(OR(ゲージわざ表[[#This Row],[タイプ]]=$V$2,ゲージわざ表[[#This Row],[タイプ]]=$W$2),ゲージわざ表[[#This Row],[DPE]]*タイプ一致係数,ゲージわざ表[[#This Row],[DPE]])</f>
        <v>1.7777777777778001</v>
      </c>
    </row>
    <row r="89" spans="1:18" ht="16.5" customHeight="1" x14ac:dyDescent="0.45">
      <c r="A89" s="123" t="s">
        <v>118</v>
      </c>
      <c r="B89" s="123" t="s">
        <v>61</v>
      </c>
      <c r="C89" s="375">
        <v>60</v>
      </c>
      <c r="D89" s="88">
        <v>2.6</v>
      </c>
      <c r="E89" s="86">
        <v>23.076923076922998</v>
      </c>
      <c r="F89" s="113">
        <v>2</v>
      </c>
      <c r="G89" s="88">
        <v>1</v>
      </c>
      <c r="H89" s="375">
        <v>60</v>
      </c>
      <c r="I89" s="113">
        <v>55</v>
      </c>
      <c r="J89" s="88">
        <v>1.0909090909090999</v>
      </c>
      <c r="N89" s="380" t="str">
        <f>IF(OR(ゲージわざ表[[#This Row],[タイプ]]=$V$2,ゲージわざ表[[#This Row],[タイプ]]=$W$2),"↑","")</f>
        <v/>
      </c>
      <c r="O89" s="113">
        <f>IF(OR(ゲージわざ表[[#This Row],[タイプ]]=$V$2,ゲージわざ表[[#This Row],[タイプ]]=$W$2),ゲージわざ表[[#This Row],[威力_g]]*タイプ一致係数,ゲージわざ表[[#This Row],[威力_g]])</f>
        <v>60</v>
      </c>
      <c r="P89" s="86">
        <f>IF(OR(ゲージわざ表[[#This Row],[タイプ]]=$V$2,ゲージわざ表[[#This Row],[タイプ]]=$W$2),ゲージわざ表[[#This Row],[DPS]]*タイプ一致係数,ゲージわざ表[[#This Row],[DPS]])</f>
        <v>23.076923076922998</v>
      </c>
      <c r="Q89" s="113">
        <f>IF(OR(ゲージわざ表[[#This Row],[タイプ]]=$V$2,ゲージわざ表[[#This Row],[タイプ]]=$W$2),ゲージわざ表[[#This Row],[威力_m]]*タイプ一致係数,ゲージわざ表[[#This Row],[威力_m]])</f>
        <v>60</v>
      </c>
      <c r="R89" s="88">
        <f>IF(OR(ゲージわざ表[[#This Row],[タイプ]]=$V$2,ゲージわざ表[[#This Row],[タイプ]]=$W$2),ゲージわざ表[[#This Row],[DPE]]*タイプ一致係数,ゲージわざ表[[#This Row],[DPE]])</f>
        <v>1.0909090909090999</v>
      </c>
    </row>
    <row r="90" spans="1:18" ht="16.5" customHeight="1" x14ac:dyDescent="0.45">
      <c r="A90" s="127" t="s">
        <v>99</v>
      </c>
      <c r="B90" s="127" t="s">
        <v>3</v>
      </c>
      <c r="C90" s="375">
        <v>55</v>
      </c>
      <c r="D90" s="88">
        <v>2.2999999999999998</v>
      </c>
      <c r="E90" s="86">
        <v>23.913043478260999</v>
      </c>
      <c r="F90" s="113">
        <v>3</v>
      </c>
      <c r="G90" s="88">
        <v>1.7</v>
      </c>
      <c r="H90" s="375">
        <v>55</v>
      </c>
      <c r="I90" s="113">
        <v>40</v>
      </c>
      <c r="J90" s="88">
        <v>1.375</v>
      </c>
      <c r="N90" s="380" t="str">
        <f>IF(OR(ゲージわざ表[[#This Row],[タイプ]]=$V$2,ゲージわざ表[[#This Row],[タイプ]]=$W$2),"↑","")</f>
        <v/>
      </c>
      <c r="O90" s="113">
        <f>IF(OR(ゲージわざ表[[#This Row],[タイプ]]=$V$2,ゲージわざ表[[#This Row],[タイプ]]=$W$2),ゲージわざ表[[#This Row],[威力_g]]*タイプ一致係数,ゲージわざ表[[#This Row],[威力_g]])</f>
        <v>55</v>
      </c>
      <c r="P90" s="86">
        <f>IF(OR(ゲージわざ表[[#This Row],[タイプ]]=$V$2,ゲージわざ表[[#This Row],[タイプ]]=$W$2),ゲージわざ表[[#This Row],[DPS]]*タイプ一致係数,ゲージわざ表[[#This Row],[DPS]])</f>
        <v>23.913043478260999</v>
      </c>
      <c r="Q90" s="113">
        <f>IF(OR(ゲージわざ表[[#This Row],[タイプ]]=$V$2,ゲージわざ表[[#This Row],[タイプ]]=$W$2),ゲージわざ表[[#This Row],[威力_m]]*タイプ一致係数,ゲージわざ表[[#This Row],[威力_m]])</f>
        <v>55</v>
      </c>
      <c r="R90" s="88">
        <f>IF(OR(ゲージわざ表[[#This Row],[タイプ]]=$V$2,ゲージわざ表[[#This Row],[タイプ]]=$W$2),ゲージわざ表[[#This Row],[DPE]]*タイプ一致係数,ゲージわざ表[[#This Row],[DPE]])</f>
        <v>1.375</v>
      </c>
    </row>
    <row r="91" spans="1:18" ht="16.5" customHeight="1" x14ac:dyDescent="0.45">
      <c r="A91" s="130" t="s">
        <v>129</v>
      </c>
      <c r="B91" s="130" t="s">
        <v>16</v>
      </c>
      <c r="C91" s="375">
        <v>60</v>
      </c>
      <c r="D91" s="88">
        <v>2.6</v>
      </c>
      <c r="E91" s="86">
        <v>23.076923076922998</v>
      </c>
      <c r="F91" s="113">
        <v>2</v>
      </c>
      <c r="G91" s="88">
        <v>2.1</v>
      </c>
      <c r="H91" s="375">
        <v>60</v>
      </c>
      <c r="I91" s="113">
        <v>55</v>
      </c>
      <c r="J91" s="88">
        <v>1.0909090909090999</v>
      </c>
      <c r="N91" s="380" t="str">
        <f>IF(OR(ゲージわざ表[[#This Row],[タイプ]]=$V$2,ゲージわざ表[[#This Row],[タイプ]]=$W$2),"↑","")</f>
        <v/>
      </c>
      <c r="O91" s="113">
        <f>IF(OR(ゲージわざ表[[#This Row],[タイプ]]=$V$2,ゲージわざ表[[#This Row],[タイプ]]=$W$2),ゲージわざ表[[#This Row],[威力_g]]*タイプ一致係数,ゲージわざ表[[#This Row],[威力_g]])</f>
        <v>60</v>
      </c>
      <c r="P91" s="86">
        <f>IF(OR(ゲージわざ表[[#This Row],[タイプ]]=$V$2,ゲージわざ表[[#This Row],[タイプ]]=$W$2),ゲージわざ表[[#This Row],[DPS]]*タイプ一致係数,ゲージわざ表[[#This Row],[DPS]])</f>
        <v>23.076923076922998</v>
      </c>
      <c r="Q91" s="113">
        <f>IF(OR(ゲージわざ表[[#This Row],[タイプ]]=$V$2,ゲージわざ表[[#This Row],[タイプ]]=$W$2),ゲージわざ表[[#This Row],[威力_m]]*タイプ一致係数,ゲージわざ表[[#This Row],[威力_m]])</f>
        <v>60</v>
      </c>
      <c r="R91" s="88">
        <f>IF(OR(ゲージわざ表[[#This Row],[タイプ]]=$V$2,ゲージわざ表[[#This Row],[タイプ]]=$W$2),ゲージわざ表[[#This Row],[DPE]]*タイプ一致係数,ゲージわざ表[[#This Row],[DPE]])</f>
        <v>1.0909090909090999</v>
      </c>
    </row>
    <row r="92" spans="1:18" ht="16.5" customHeight="1" x14ac:dyDescent="0.45">
      <c r="A92" s="125" t="s">
        <v>218</v>
      </c>
      <c r="B92" s="125" t="s">
        <v>111</v>
      </c>
      <c r="C92" s="375">
        <v>65</v>
      </c>
      <c r="D92" s="88">
        <v>1.7</v>
      </c>
      <c r="E92" s="86">
        <v>38.235294117647001</v>
      </c>
      <c r="F92" s="113">
        <v>2</v>
      </c>
      <c r="G92" s="88">
        <v>1.4</v>
      </c>
      <c r="H92" s="375">
        <v>65</v>
      </c>
      <c r="I92" s="113">
        <v>40</v>
      </c>
      <c r="J92" s="88">
        <v>1.625</v>
      </c>
      <c r="N92" s="380" t="str">
        <f>IF(OR(ゲージわざ表[[#This Row],[タイプ]]=$V$2,ゲージわざ表[[#This Row],[タイプ]]=$W$2),"↑","")</f>
        <v/>
      </c>
      <c r="O92" s="113">
        <f>IF(OR(ゲージわざ表[[#This Row],[タイプ]]=$V$2,ゲージわざ表[[#This Row],[タイプ]]=$W$2),ゲージわざ表[[#This Row],[威力_g]]*タイプ一致係数,ゲージわざ表[[#This Row],[威力_g]])</f>
        <v>65</v>
      </c>
      <c r="P92" s="86">
        <f>IF(OR(ゲージわざ表[[#This Row],[タイプ]]=$V$2,ゲージわざ表[[#This Row],[タイプ]]=$W$2),ゲージわざ表[[#This Row],[DPS]]*タイプ一致係数,ゲージわざ表[[#This Row],[DPS]])</f>
        <v>38.235294117647001</v>
      </c>
      <c r="Q92" s="113">
        <f>IF(OR(ゲージわざ表[[#This Row],[タイプ]]=$V$2,ゲージわざ表[[#This Row],[タイプ]]=$W$2),ゲージわざ表[[#This Row],[威力_m]]*タイプ一致係数,ゲージわざ表[[#This Row],[威力_m]])</f>
        <v>65</v>
      </c>
      <c r="R92" s="88">
        <f>IF(OR(ゲージわざ表[[#This Row],[タイプ]]=$V$2,ゲージわざ表[[#This Row],[タイプ]]=$W$2),ゲージわざ表[[#This Row],[DPE]]*タイプ一致係数,ゲージわざ表[[#This Row],[DPE]])</f>
        <v>1.625</v>
      </c>
    </row>
    <row r="93" spans="1:18" ht="16.5" customHeight="1" x14ac:dyDescent="0.45">
      <c r="A93" s="126" t="s">
        <v>1468</v>
      </c>
      <c r="B93" s="126" t="s">
        <v>22</v>
      </c>
      <c r="C93" s="375">
        <v>70</v>
      </c>
      <c r="D93" s="88">
        <v>3.8</v>
      </c>
      <c r="E93" s="86">
        <v>18.421052631578998</v>
      </c>
      <c r="F93" s="113">
        <v>3</v>
      </c>
      <c r="G93" s="88">
        <v>2.9</v>
      </c>
      <c r="H93" s="375">
        <v>70</v>
      </c>
      <c r="I93" s="113">
        <v>50</v>
      </c>
      <c r="J93" s="88">
        <v>1.4</v>
      </c>
      <c r="N93" s="380" t="str">
        <f>IF(OR(ゲージわざ表[[#This Row],[タイプ]]=$V$2,ゲージわざ表[[#This Row],[タイプ]]=$W$2),"↑","")</f>
        <v/>
      </c>
      <c r="O93" s="113">
        <f>IF(OR(ゲージわざ表[[#This Row],[タイプ]]=$V$2,ゲージわざ表[[#This Row],[タイプ]]=$W$2),ゲージわざ表[[#This Row],[威力_g]]*タイプ一致係数,ゲージわざ表[[#This Row],[威力_g]])</f>
        <v>70</v>
      </c>
      <c r="P93" s="86">
        <f>IF(OR(ゲージわざ表[[#This Row],[タイプ]]=$V$2,ゲージわざ表[[#This Row],[タイプ]]=$W$2),ゲージわざ表[[#This Row],[DPS]]*タイプ一致係数,ゲージわざ表[[#This Row],[DPS]])</f>
        <v>18.421052631578998</v>
      </c>
      <c r="Q93" s="113">
        <f>IF(OR(ゲージわざ表[[#This Row],[タイプ]]=$V$2,ゲージわざ表[[#This Row],[タイプ]]=$W$2),ゲージわざ表[[#This Row],[威力_m]]*タイプ一致係数,ゲージわざ表[[#This Row],[威力_m]])</f>
        <v>70</v>
      </c>
      <c r="R93" s="88">
        <f>IF(OR(ゲージわざ表[[#This Row],[タイプ]]=$V$2,ゲージわざ表[[#This Row],[タイプ]]=$W$2),ゲージわざ表[[#This Row],[DPE]]*タイプ一致係数,ゲージわざ表[[#This Row],[DPE]])</f>
        <v>1.4</v>
      </c>
    </row>
    <row r="94" spans="1:18" ht="16.5" customHeight="1" x14ac:dyDescent="0.45">
      <c r="A94" s="125" t="s">
        <v>1552</v>
      </c>
      <c r="B94" s="125" t="s">
        <v>111</v>
      </c>
      <c r="C94" s="375">
        <v>80</v>
      </c>
      <c r="D94" s="88">
        <v>3.7</v>
      </c>
      <c r="E94" s="86">
        <v>21.621621621622001</v>
      </c>
      <c r="F94" s="113">
        <v>2</v>
      </c>
      <c r="G94" s="88">
        <v>1.3</v>
      </c>
      <c r="H94" s="375">
        <v>80</v>
      </c>
      <c r="I94" s="113">
        <v>60</v>
      </c>
      <c r="J94" s="88">
        <v>1.3333333333333</v>
      </c>
      <c r="N94" s="380" t="str">
        <f>IF(OR(ゲージわざ表[[#This Row],[タイプ]]=$V$2,ゲージわざ表[[#This Row],[タイプ]]=$W$2),"↑","")</f>
        <v/>
      </c>
      <c r="O94" s="113">
        <f>IF(OR(ゲージわざ表[[#This Row],[タイプ]]=$V$2,ゲージわざ表[[#This Row],[タイプ]]=$W$2),ゲージわざ表[[#This Row],[威力_g]]*タイプ一致係数,ゲージわざ表[[#This Row],[威力_g]])</f>
        <v>80</v>
      </c>
      <c r="P94" s="86">
        <f>IF(OR(ゲージわざ表[[#This Row],[タイプ]]=$V$2,ゲージわざ表[[#This Row],[タイプ]]=$W$2),ゲージわざ表[[#This Row],[DPS]]*タイプ一致係数,ゲージわざ表[[#This Row],[DPS]])</f>
        <v>21.621621621622001</v>
      </c>
      <c r="Q94" s="113">
        <f>IF(OR(ゲージわざ表[[#This Row],[タイプ]]=$V$2,ゲージわざ表[[#This Row],[タイプ]]=$W$2),ゲージわざ表[[#This Row],[威力_m]]*タイプ一致係数,ゲージわざ表[[#This Row],[威力_m]])</f>
        <v>80</v>
      </c>
      <c r="R94" s="88">
        <f>IF(OR(ゲージわざ表[[#This Row],[タイプ]]=$V$2,ゲージわざ表[[#This Row],[タイプ]]=$W$2),ゲージわざ表[[#This Row],[DPE]]*タイプ一致係数,ゲージわざ表[[#This Row],[DPE]])</f>
        <v>1.3333333333333</v>
      </c>
    </row>
    <row r="95" spans="1:18" ht="16.5" customHeight="1" x14ac:dyDescent="0.45">
      <c r="A95" s="126" t="s">
        <v>269</v>
      </c>
      <c r="B95" s="126" t="s">
        <v>22</v>
      </c>
      <c r="C95" s="375">
        <v>95</v>
      </c>
      <c r="D95" s="88">
        <v>3</v>
      </c>
      <c r="E95" s="86">
        <v>31.666666666666998</v>
      </c>
      <c r="F95" s="113">
        <v>1</v>
      </c>
      <c r="G95" s="88">
        <v>1.7</v>
      </c>
      <c r="H95" s="375">
        <v>95</v>
      </c>
      <c r="I95" s="113">
        <v>75</v>
      </c>
      <c r="J95" s="88">
        <v>1.2666666666666999</v>
      </c>
      <c r="N95" s="380" t="str">
        <f>IF(OR(ゲージわざ表[[#This Row],[タイプ]]=$V$2,ゲージわざ表[[#This Row],[タイプ]]=$W$2),"↑","")</f>
        <v/>
      </c>
      <c r="O95" s="113">
        <f>IF(OR(ゲージわざ表[[#This Row],[タイプ]]=$V$2,ゲージわざ表[[#This Row],[タイプ]]=$W$2),ゲージわざ表[[#This Row],[威力_g]]*タイプ一致係数,ゲージわざ表[[#This Row],[威力_g]])</f>
        <v>95</v>
      </c>
      <c r="P95" s="86">
        <f>IF(OR(ゲージわざ表[[#This Row],[タイプ]]=$V$2,ゲージわざ表[[#This Row],[タイプ]]=$W$2),ゲージわざ表[[#This Row],[DPS]]*タイプ一致係数,ゲージわざ表[[#This Row],[DPS]])</f>
        <v>31.666666666666998</v>
      </c>
      <c r="Q95" s="113">
        <f>IF(OR(ゲージわざ表[[#This Row],[タイプ]]=$V$2,ゲージわざ表[[#This Row],[タイプ]]=$W$2),ゲージわざ表[[#This Row],[威力_m]]*タイプ一致係数,ゲージわざ表[[#This Row],[威力_m]])</f>
        <v>95</v>
      </c>
      <c r="R95" s="88">
        <f>IF(OR(ゲージわざ表[[#This Row],[タイプ]]=$V$2,ゲージわざ表[[#This Row],[タイプ]]=$W$2),ゲージわざ表[[#This Row],[DPE]]*タイプ一致係数,ゲージわざ表[[#This Row],[DPE]])</f>
        <v>1.2666666666666999</v>
      </c>
    </row>
    <row r="96" spans="1:18" ht="16.5" customHeight="1" x14ac:dyDescent="0.45">
      <c r="A96" s="114" t="s">
        <v>1466</v>
      </c>
      <c r="B96" s="114" t="s">
        <v>68</v>
      </c>
      <c r="C96" s="375">
        <v>50</v>
      </c>
      <c r="D96" s="88">
        <v>1.9</v>
      </c>
      <c r="E96" s="86">
        <v>26.315789473683999</v>
      </c>
      <c r="F96" s="113">
        <v>3</v>
      </c>
      <c r="G96" s="88">
        <v>1.2</v>
      </c>
      <c r="H96" s="375">
        <v>60</v>
      </c>
      <c r="I96" s="113">
        <v>35</v>
      </c>
      <c r="J96" s="88">
        <v>1.7142857142857</v>
      </c>
      <c r="N96" s="380" t="str">
        <f>IF(OR(ゲージわざ表[[#This Row],[タイプ]]=$V$2,ゲージわざ表[[#This Row],[タイプ]]=$W$2),"↑","")</f>
        <v/>
      </c>
      <c r="O96" s="113">
        <f>IF(OR(ゲージわざ表[[#This Row],[タイプ]]=$V$2,ゲージわざ表[[#This Row],[タイプ]]=$W$2),ゲージわざ表[[#This Row],[威力_g]]*タイプ一致係数,ゲージわざ表[[#This Row],[威力_g]])</f>
        <v>50</v>
      </c>
      <c r="P96" s="86">
        <f>IF(OR(ゲージわざ表[[#This Row],[タイプ]]=$V$2,ゲージわざ表[[#This Row],[タイプ]]=$W$2),ゲージわざ表[[#This Row],[DPS]]*タイプ一致係数,ゲージわざ表[[#This Row],[DPS]])</f>
        <v>26.315789473683999</v>
      </c>
      <c r="Q96" s="113">
        <f>IF(OR(ゲージわざ表[[#This Row],[タイプ]]=$V$2,ゲージわざ表[[#This Row],[タイプ]]=$W$2),ゲージわざ表[[#This Row],[威力_m]]*タイプ一致係数,ゲージわざ表[[#This Row],[威力_m]])</f>
        <v>60</v>
      </c>
      <c r="R96" s="88">
        <f>IF(OR(ゲージわざ表[[#This Row],[タイプ]]=$V$2,ゲージわざ表[[#This Row],[タイプ]]=$W$2),ゲージわざ表[[#This Row],[DPE]]*タイプ一致係数,ゲージわざ表[[#This Row],[DPE]])</f>
        <v>1.7142857142857</v>
      </c>
    </row>
    <row r="97" spans="1:18" ht="16.5" customHeight="1" x14ac:dyDescent="0.45">
      <c r="A97" s="120" t="s">
        <v>1551</v>
      </c>
      <c r="B97" s="120" t="s">
        <v>12</v>
      </c>
      <c r="C97" s="375">
        <v>100</v>
      </c>
      <c r="D97" s="88">
        <v>2.6</v>
      </c>
      <c r="E97" s="86">
        <v>38.461538461537998</v>
      </c>
      <c r="F97" s="113">
        <v>2</v>
      </c>
      <c r="G97" s="88">
        <v>2.15</v>
      </c>
      <c r="H97" s="375">
        <v>100</v>
      </c>
      <c r="I97" s="113">
        <v>45</v>
      </c>
      <c r="J97" s="88">
        <v>2.2222222222222001</v>
      </c>
      <c r="N97" s="380" t="str">
        <f>IF(OR(ゲージわざ表[[#This Row],[タイプ]]=$V$2,ゲージわざ表[[#This Row],[タイプ]]=$W$2),"↑","")</f>
        <v/>
      </c>
      <c r="O97" s="113">
        <f>IF(OR(ゲージわざ表[[#This Row],[タイプ]]=$V$2,ゲージわざ表[[#This Row],[タイプ]]=$W$2),ゲージわざ表[[#This Row],[威力_g]]*タイプ一致係数,ゲージわざ表[[#This Row],[威力_g]])</f>
        <v>100</v>
      </c>
      <c r="P97" s="86">
        <f>IF(OR(ゲージわざ表[[#This Row],[タイプ]]=$V$2,ゲージわざ表[[#This Row],[タイプ]]=$W$2),ゲージわざ表[[#This Row],[DPS]]*タイプ一致係数,ゲージわざ表[[#This Row],[DPS]])</f>
        <v>38.461538461537998</v>
      </c>
      <c r="Q97" s="113">
        <f>IF(OR(ゲージわざ表[[#This Row],[タイプ]]=$V$2,ゲージわざ表[[#This Row],[タイプ]]=$W$2),ゲージわざ表[[#This Row],[威力_m]]*タイプ一致係数,ゲージわざ表[[#This Row],[威力_m]])</f>
        <v>100</v>
      </c>
      <c r="R97" s="88">
        <f>IF(OR(ゲージわざ表[[#This Row],[タイプ]]=$V$2,ゲージわざ表[[#This Row],[タイプ]]=$W$2),ゲージわざ表[[#This Row],[DPE]]*タイプ一致係数,ゲージわざ表[[#This Row],[DPE]])</f>
        <v>2.2222222222222001</v>
      </c>
    </row>
    <row r="98" spans="1:18" ht="16.5" customHeight="1" x14ac:dyDescent="0.45">
      <c r="A98" s="125" t="s">
        <v>1550</v>
      </c>
      <c r="B98" s="125" t="s">
        <v>111</v>
      </c>
      <c r="C98" s="375">
        <v>90</v>
      </c>
      <c r="D98" s="88">
        <v>1.9</v>
      </c>
      <c r="E98" s="86">
        <v>47.368421052632002</v>
      </c>
      <c r="F98" s="113">
        <v>2</v>
      </c>
      <c r="G98" s="88">
        <v>0.5</v>
      </c>
      <c r="H98" s="375">
        <v>80</v>
      </c>
      <c r="I98" s="113">
        <v>40</v>
      </c>
      <c r="J98" s="88">
        <v>2</v>
      </c>
      <c r="N98" s="380" t="str">
        <f>IF(OR(ゲージわざ表[[#This Row],[タイプ]]=$V$2,ゲージわざ表[[#This Row],[タイプ]]=$W$2),"↑","")</f>
        <v/>
      </c>
      <c r="O98" s="113">
        <f>IF(OR(ゲージわざ表[[#This Row],[タイプ]]=$V$2,ゲージわざ表[[#This Row],[タイプ]]=$W$2),ゲージわざ表[[#This Row],[威力_g]]*タイプ一致係数,ゲージわざ表[[#This Row],[威力_g]])</f>
        <v>90</v>
      </c>
      <c r="P98" s="86">
        <f>IF(OR(ゲージわざ表[[#This Row],[タイプ]]=$V$2,ゲージわざ表[[#This Row],[タイプ]]=$W$2),ゲージわざ表[[#This Row],[DPS]]*タイプ一致係数,ゲージわざ表[[#This Row],[DPS]])</f>
        <v>47.368421052632002</v>
      </c>
      <c r="Q98" s="113">
        <f>IF(OR(ゲージわざ表[[#This Row],[タイプ]]=$V$2,ゲージわざ表[[#This Row],[タイプ]]=$W$2),ゲージわざ表[[#This Row],[威力_m]]*タイプ一致係数,ゲージわざ表[[#This Row],[威力_m]])</f>
        <v>80</v>
      </c>
      <c r="R98" s="88">
        <f>IF(OR(ゲージわざ表[[#This Row],[タイプ]]=$V$2,ゲージわざ表[[#This Row],[タイプ]]=$W$2),ゲージわざ表[[#This Row],[DPE]]*タイプ一致係数,ゲージわざ表[[#This Row],[DPE]])</f>
        <v>2</v>
      </c>
    </row>
    <row r="99" spans="1:18" ht="16.5" customHeight="1" x14ac:dyDescent="0.45">
      <c r="A99" s="125" t="s">
        <v>197</v>
      </c>
      <c r="B99" s="125" t="s">
        <v>111</v>
      </c>
      <c r="C99" s="375">
        <v>130</v>
      </c>
      <c r="D99" s="88">
        <v>3.3</v>
      </c>
      <c r="E99" s="86">
        <v>39.393939393939</v>
      </c>
      <c r="F99" s="113">
        <v>1</v>
      </c>
      <c r="G99" s="88">
        <v>0.9</v>
      </c>
      <c r="H99" s="375">
        <v>130</v>
      </c>
      <c r="I99" s="113">
        <v>75</v>
      </c>
      <c r="J99" s="88">
        <v>1.7333333333333001</v>
      </c>
      <c r="N99" s="380" t="str">
        <f>IF(OR(ゲージわざ表[[#This Row],[タイプ]]=$V$2,ゲージわざ表[[#This Row],[タイプ]]=$W$2),"↑","")</f>
        <v/>
      </c>
      <c r="O99" s="113">
        <f>IF(OR(ゲージわざ表[[#This Row],[タイプ]]=$V$2,ゲージわざ表[[#This Row],[タイプ]]=$W$2),ゲージわざ表[[#This Row],[威力_g]]*タイプ一致係数,ゲージわざ表[[#This Row],[威力_g]])</f>
        <v>130</v>
      </c>
      <c r="P99" s="86">
        <f>IF(OR(ゲージわざ表[[#This Row],[タイプ]]=$V$2,ゲージわざ表[[#This Row],[タイプ]]=$W$2),ゲージわざ表[[#This Row],[DPS]]*タイプ一致係数,ゲージわざ表[[#This Row],[DPS]])</f>
        <v>39.393939393939</v>
      </c>
      <c r="Q99" s="113">
        <f>IF(OR(ゲージわざ表[[#This Row],[タイプ]]=$V$2,ゲージわざ表[[#This Row],[タイプ]]=$W$2),ゲージわざ表[[#This Row],[威力_m]]*タイプ一致係数,ゲージわざ表[[#This Row],[威力_m]])</f>
        <v>130</v>
      </c>
      <c r="R99" s="88">
        <f>IF(OR(ゲージわざ表[[#This Row],[タイプ]]=$V$2,ゲージわざ表[[#This Row],[タイプ]]=$W$2),ゲージわざ表[[#This Row],[DPE]]*タイプ一致係数,ゲージわざ表[[#This Row],[DPE]])</f>
        <v>1.7333333333333001</v>
      </c>
    </row>
    <row r="100" spans="1:18" ht="16.5" customHeight="1" x14ac:dyDescent="0.45">
      <c r="A100" s="114" t="s">
        <v>112</v>
      </c>
      <c r="B100" s="114" t="s">
        <v>68</v>
      </c>
      <c r="C100" s="375">
        <v>150</v>
      </c>
      <c r="D100" s="88">
        <v>3.8</v>
      </c>
      <c r="E100" s="86">
        <v>39.473684210526002</v>
      </c>
      <c r="F100" s="113">
        <v>1</v>
      </c>
      <c r="G100" s="88">
        <v>3.3</v>
      </c>
      <c r="H100" s="375">
        <v>150</v>
      </c>
      <c r="I100" s="113">
        <v>80</v>
      </c>
      <c r="J100" s="88">
        <v>1.875</v>
      </c>
      <c r="N100" s="380" t="str">
        <f>IF(OR(ゲージわざ表[[#This Row],[タイプ]]=$V$2,ゲージわざ表[[#This Row],[タイプ]]=$W$2),"↑","")</f>
        <v/>
      </c>
      <c r="O100" s="113">
        <f>IF(OR(ゲージわざ表[[#This Row],[タイプ]]=$V$2,ゲージわざ表[[#This Row],[タイプ]]=$W$2),ゲージわざ表[[#This Row],[威力_g]]*タイプ一致係数,ゲージわざ表[[#This Row],[威力_g]])</f>
        <v>150</v>
      </c>
      <c r="P100" s="86">
        <f>IF(OR(ゲージわざ表[[#This Row],[タイプ]]=$V$2,ゲージわざ表[[#This Row],[タイプ]]=$W$2),ゲージわざ表[[#This Row],[DPS]]*タイプ一致係数,ゲージわざ表[[#This Row],[DPS]])</f>
        <v>39.473684210526002</v>
      </c>
      <c r="Q100" s="113">
        <f>IF(OR(ゲージわざ表[[#This Row],[タイプ]]=$V$2,ゲージわざ表[[#This Row],[タイプ]]=$W$2),ゲージわざ表[[#This Row],[威力_m]]*タイプ一致係数,ゲージわざ表[[#This Row],[威力_m]])</f>
        <v>150</v>
      </c>
      <c r="R100" s="88">
        <f>IF(OR(ゲージわざ表[[#This Row],[タイプ]]=$V$2,ゲージわざ表[[#This Row],[タイプ]]=$W$2),ゲージわざ表[[#This Row],[DPE]]*タイプ一致係数,ゲージわざ表[[#This Row],[DPE]])</f>
        <v>1.875</v>
      </c>
    </row>
    <row r="101" spans="1:18" ht="16.5" customHeight="1" x14ac:dyDescent="0.45">
      <c r="A101" s="117" t="s">
        <v>1732</v>
      </c>
      <c r="B101" s="117" t="s">
        <v>47</v>
      </c>
      <c r="C101" s="375">
        <v>85</v>
      </c>
      <c r="D101" s="88">
        <v>3</v>
      </c>
      <c r="E101" s="86">
        <v>28.333333333333002</v>
      </c>
      <c r="F101" s="113">
        <v>2</v>
      </c>
      <c r="G101" s="88">
        <v>2.1</v>
      </c>
      <c r="H101" s="375">
        <v>85</v>
      </c>
      <c r="I101" s="113">
        <v>40</v>
      </c>
      <c r="J101" s="88">
        <v>2.125</v>
      </c>
      <c r="K101" s="87" t="s">
        <v>1733</v>
      </c>
      <c r="L101" s="87">
        <v>1</v>
      </c>
      <c r="M101" s="87">
        <v>1</v>
      </c>
      <c r="N101" s="380" t="str">
        <f>IF(OR(ゲージわざ表[[#This Row],[タイプ]]=$V$2,ゲージわざ表[[#This Row],[タイプ]]=$W$2),"↑","")</f>
        <v/>
      </c>
      <c r="O101" s="113">
        <f>IF(OR(ゲージわざ表[[#This Row],[タイプ]]=$V$2,ゲージわざ表[[#This Row],[タイプ]]=$W$2),ゲージわざ表[[#This Row],[威力_g]]*タイプ一致係数,ゲージわざ表[[#This Row],[威力_g]])</f>
        <v>85</v>
      </c>
      <c r="P101" s="86">
        <f>IF(OR(ゲージわざ表[[#This Row],[タイプ]]=$V$2,ゲージわざ表[[#This Row],[タイプ]]=$W$2),ゲージわざ表[[#This Row],[DPS]]*タイプ一致係数,ゲージわざ表[[#This Row],[DPS]])</f>
        <v>28.333333333333002</v>
      </c>
      <c r="Q101" s="113">
        <f>IF(OR(ゲージわざ表[[#This Row],[タイプ]]=$V$2,ゲージわざ表[[#This Row],[タイプ]]=$W$2),ゲージわざ表[[#This Row],[威力_m]]*タイプ一致係数,ゲージわざ表[[#This Row],[威力_m]])</f>
        <v>85</v>
      </c>
      <c r="R101" s="88">
        <f>IF(OR(ゲージわざ表[[#This Row],[タイプ]]=$V$2,ゲージわざ表[[#This Row],[タイプ]]=$W$2),ゲージわざ表[[#This Row],[DPE]]*タイプ一致係数,ゲージわざ表[[#This Row],[DPE]])</f>
        <v>2.125</v>
      </c>
    </row>
    <row r="102" spans="1:18" ht="16.5" customHeight="1" x14ac:dyDescent="0.45">
      <c r="A102" s="117" t="s">
        <v>266</v>
      </c>
      <c r="B102" s="117" t="s">
        <v>47</v>
      </c>
      <c r="C102" s="375">
        <v>90</v>
      </c>
      <c r="D102" s="88">
        <v>2.7</v>
      </c>
      <c r="E102" s="86">
        <v>33.333333333333002</v>
      </c>
      <c r="F102" s="113">
        <v>2</v>
      </c>
      <c r="G102" s="88">
        <v>1.2</v>
      </c>
      <c r="H102" s="375">
        <v>90</v>
      </c>
      <c r="I102" s="113">
        <v>50</v>
      </c>
      <c r="J102" s="88">
        <v>1.8</v>
      </c>
      <c r="N102" s="380" t="str">
        <f>IF(OR(ゲージわざ表[[#This Row],[タイプ]]=$V$2,ゲージわざ表[[#This Row],[タイプ]]=$W$2),"↑","")</f>
        <v/>
      </c>
      <c r="O102" s="113">
        <f>IF(OR(ゲージわざ表[[#This Row],[タイプ]]=$V$2,ゲージわざ表[[#This Row],[タイプ]]=$W$2),ゲージわざ表[[#This Row],[威力_g]]*タイプ一致係数,ゲージわざ表[[#This Row],[威力_g]])</f>
        <v>90</v>
      </c>
      <c r="P102" s="86">
        <f>IF(OR(ゲージわざ表[[#This Row],[タイプ]]=$V$2,ゲージわざ表[[#This Row],[タイプ]]=$W$2),ゲージわざ表[[#This Row],[DPS]]*タイプ一致係数,ゲージわざ表[[#This Row],[DPS]])</f>
        <v>33.333333333333002</v>
      </c>
      <c r="Q102" s="113">
        <f>IF(OR(ゲージわざ表[[#This Row],[タイプ]]=$V$2,ゲージわざ表[[#This Row],[タイプ]]=$W$2),ゲージわざ表[[#This Row],[威力_m]]*タイプ一致係数,ゲージわざ表[[#This Row],[威力_m]])</f>
        <v>90</v>
      </c>
      <c r="R102" s="88">
        <f>IF(OR(ゲージわざ表[[#This Row],[タイプ]]=$V$2,ゲージわざ表[[#This Row],[タイプ]]=$W$2),ゲージわざ表[[#This Row],[DPE]]*タイプ一致係数,ゲージわざ表[[#This Row],[DPE]])</f>
        <v>1.8</v>
      </c>
    </row>
    <row r="103" spans="1:18" ht="16.5" customHeight="1" x14ac:dyDescent="0.45">
      <c r="A103" s="114" t="s">
        <v>213</v>
      </c>
      <c r="B103" s="114" t="s">
        <v>68</v>
      </c>
      <c r="C103" s="375">
        <v>35</v>
      </c>
      <c r="D103" s="88">
        <v>1.9</v>
      </c>
      <c r="E103" s="86">
        <v>18.421052631578998</v>
      </c>
      <c r="F103" s="113">
        <v>3</v>
      </c>
      <c r="G103" s="88">
        <v>1.1000000000000001</v>
      </c>
      <c r="H103" s="375">
        <v>40</v>
      </c>
      <c r="I103" s="113">
        <v>40</v>
      </c>
      <c r="J103" s="88">
        <v>1</v>
      </c>
      <c r="N103" s="380" t="str">
        <f>IF(OR(ゲージわざ表[[#This Row],[タイプ]]=$V$2,ゲージわざ表[[#This Row],[タイプ]]=$W$2),"↑","")</f>
        <v/>
      </c>
      <c r="O103" s="113">
        <f>IF(OR(ゲージわざ表[[#This Row],[タイプ]]=$V$2,ゲージわざ表[[#This Row],[タイプ]]=$W$2),ゲージわざ表[[#This Row],[威力_g]]*タイプ一致係数,ゲージわざ表[[#This Row],[威力_g]])</f>
        <v>35</v>
      </c>
      <c r="P103" s="86">
        <f>IF(OR(ゲージわざ表[[#This Row],[タイプ]]=$V$2,ゲージわざ表[[#This Row],[タイプ]]=$W$2),ゲージわざ表[[#This Row],[DPS]]*タイプ一致係数,ゲージわざ表[[#This Row],[DPS]])</f>
        <v>18.421052631578998</v>
      </c>
      <c r="Q103" s="113">
        <f>IF(OR(ゲージわざ表[[#This Row],[タイプ]]=$V$2,ゲージわざ表[[#This Row],[タイプ]]=$W$2),ゲージわざ表[[#This Row],[威力_m]]*タイプ一致係数,ゲージわざ表[[#This Row],[威力_m]])</f>
        <v>40</v>
      </c>
      <c r="R103" s="88">
        <f>IF(OR(ゲージわざ表[[#This Row],[タイプ]]=$V$2,ゲージわざ表[[#This Row],[タイプ]]=$W$2),ゲージわざ表[[#This Row],[DPE]]*タイプ一致係数,ゲージわざ表[[#This Row],[DPE]])</f>
        <v>1</v>
      </c>
    </row>
    <row r="104" spans="1:18" ht="16.5" customHeight="1" x14ac:dyDescent="0.45">
      <c r="A104" s="126" t="s">
        <v>279</v>
      </c>
      <c r="B104" s="126" t="s">
        <v>22</v>
      </c>
      <c r="C104" s="375">
        <v>70</v>
      </c>
      <c r="D104" s="88">
        <v>2.6</v>
      </c>
      <c r="E104" s="86">
        <v>26.923076923077002</v>
      </c>
      <c r="F104" s="113">
        <v>2</v>
      </c>
      <c r="G104" s="88">
        <v>1</v>
      </c>
      <c r="H104" s="375">
        <v>70</v>
      </c>
      <c r="I104" s="113">
        <v>55</v>
      </c>
      <c r="J104" s="88">
        <v>1.2727272727273</v>
      </c>
      <c r="N104" s="380" t="str">
        <f>IF(OR(ゲージわざ表[[#This Row],[タイプ]]=$V$2,ゲージわざ表[[#This Row],[タイプ]]=$W$2),"↑","")</f>
        <v/>
      </c>
      <c r="O104" s="113">
        <f>IF(OR(ゲージわざ表[[#This Row],[タイプ]]=$V$2,ゲージわざ表[[#This Row],[タイプ]]=$W$2),ゲージわざ表[[#This Row],[威力_g]]*タイプ一致係数,ゲージわざ表[[#This Row],[威力_g]])</f>
        <v>70</v>
      </c>
      <c r="P104" s="86">
        <f>IF(OR(ゲージわざ表[[#This Row],[タイプ]]=$V$2,ゲージわざ表[[#This Row],[タイプ]]=$W$2),ゲージわざ表[[#This Row],[DPS]]*タイプ一致係数,ゲージわざ表[[#This Row],[DPS]])</f>
        <v>26.923076923077002</v>
      </c>
      <c r="Q104" s="113">
        <f>IF(OR(ゲージわざ表[[#This Row],[タイプ]]=$V$2,ゲージわざ表[[#This Row],[タイプ]]=$W$2),ゲージわざ表[[#This Row],[威力_m]]*タイプ一致係数,ゲージわざ表[[#This Row],[威力_m]])</f>
        <v>70</v>
      </c>
      <c r="R104" s="88">
        <f>IF(OR(ゲージわざ表[[#This Row],[タイプ]]=$V$2,ゲージわざ表[[#This Row],[タイプ]]=$W$2),ゲージわざ表[[#This Row],[DPE]]*タイプ一致係数,ゲージわざ表[[#This Row],[DPE]])</f>
        <v>1.2727272727273</v>
      </c>
    </row>
    <row r="105" spans="1:18" ht="16.5" customHeight="1" x14ac:dyDescent="0.45">
      <c r="A105" s="117" t="s">
        <v>1731</v>
      </c>
      <c r="B105" s="117" t="s">
        <v>47</v>
      </c>
      <c r="C105" s="375">
        <v>90</v>
      </c>
      <c r="D105" s="88">
        <v>1.8</v>
      </c>
      <c r="E105" s="86">
        <v>50</v>
      </c>
      <c r="F105" s="113">
        <v>2</v>
      </c>
      <c r="G105" s="88">
        <v>1</v>
      </c>
      <c r="H105" s="375">
        <v>100</v>
      </c>
      <c r="I105" s="113">
        <v>55</v>
      </c>
      <c r="J105" s="88">
        <v>1.8181818181817999</v>
      </c>
      <c r="N105" s="380" t="str">
        <f>IF(OR(ゲージわざ表[[#This Row],[タイプ]]=$V$2,ゲージわざ表[[#This Row],[タイプ]]=$W$2),"↑","")</f>
        <v/>
      </c>
      <c r="O105" s="113">
        <f>IF(OR(ゲージわざ表[[#This Row],[タイプ]]=$V$2,ゲージわざ表[[#This Row],[タイプ]]=$W$2),ゲージわざ表[[#This Row],[威力_g]]*タイプ一致係数,ゲージわざ表[[#This Row],[威力_g]])</f>
        <v>90</v>
      </c>
      <c r="P105" s="86">
        <f>IF(OR(ゲージわざ表[[#This Row],[タイプ]]=$V$2,ゲージわざ表[[#This Row],[タイプ]]=$W$2),ゲージわざ表[[#This Row],[DPS]]*タイプ一致係数,ゲージわざ表[[#This Row],[DPS]])</f>
        <v>50</v>
      </c>
      <c r="Q105" s="113">
        <f>IF(OR(ゲージわざ表[[#This Row],[タイプ]]=$V$2,ゲージわざ表[[#This Row],[タイプ]]=$W$2),ゲージわざ表[[#This Row],[威力_m]]*タイプ一致係数,ゲージわざ表[[#This Row],[威力_m]])</f>
        <v>100</v>
      </c>
      <c r="R105" s="88">
        <f>IF(OR(ゲージわざ表[[#This Row],[タイプ]]=$V$2,ゲージわざ表[[#This Row],[タイプ]]=$W$2),ゲージわざ表[[#This Row],[DPE]]*タイプ一致係数,ゲージわざ表[[#This Row],[DPE]])</f>
        <v>1.8181818181817999</v>
      </c>
    </row>
    <row r="106" spans="1:18" ht="16.5" customHeight="1" x14ac:dyDescent="0.45">
      <c r="A106" s="120" t="s">
        <v>103</v>
      </c>
      <c r="B106" s="120" t="s">
        <v>12</v>
      </c>
      <c r="C106" s="375">
        <v>110</v>
      </c>
      <c r="D106" s="88">
        <v>2.6</v>
      </c>
      <c r="E106" s="86">
        <v>42.307692307692001</v>
      </c>
      <c r="F106" s="113">
        <v>1</v>
      </c>
      <c r="G106" s="88">
        <v>1.7</v>
      </c>
      <c r="H106" s="375">
        <v>110</v>
      </c>
      <c r="I106" s="113">
        <v>65</v>
      </c>
      <c r="J106" s="88">
        <v>1.6923076923077001</v>
      </c>
      <c r="N106" s="380" t="str">
        <f>IF(OR(ゲージわざ表[[#This Row],[タイプ]]=$V$2,ゲージわざ表[[#This Row],[タイプ]]=$W$2),"↑","")</f>
        <v/>
      </c>
      <c r="O106" s="113">
        <f>IF(OR(ゲージわざ表[[#This Row],[タイプ]]=$V$2,ゲージわざ表[[#This Row],[タイプ]]=$W$2),ゲージわざ表[[#This Row],[威力_g]]*タイプ一致係数,ゲージわざ表[[#This Row],[威力_g]])</f>
        <v>110</v>
      </c>
      <c r="P106" s="86">
        <f>IF(OR(ゲージわざ表[[#This Row],[タイプ]]=$V$2,ゲージわざ表[[#This Row],[タイプ]]=$W$2),ゲージわざ表[[#This Row],[DPS]]*タイプ一致係数,ゲージわざ表[[#This Row],[DPS]])</f>
        <v>42.307692307692001</v>
      </c>
      <c r="Q106" s="113">
        <f>IF(OR(ゲージわざ表[[#This Row],[タイプ]]=$V$2,ゲージわざ表[[#This Row],[タイプ]]=$W$2),ゲージわざ表[[#This Row],[威力_m]]*タイプ一致係数,ゲージわざ表[[#This Row],[威力_m]])</f>
        <v>110</v>
      </c>
      <c r="R106" s="88">
        <f>IF(OR(ゲージわざ表[[#This Row],[タイプ]]=$V$2,ゲージわざ表[[#This Row],[タイプ]]=$W$2),ゲージわざ表[[#This Row],[DPE]]*タイプ一致係数,ゲージわざ表[[#This Row],[DPE]])</f>
        <v>1.6923076923077001</v>
      </c>
    </row>
    <row r="107" spans="1:18" ht="16.5" customHeight="1" x14ac:dyDescent="0.45">
      <c r="A107" s="125" t="s">
        <v>1510</v>
      </c>
      <c r="B107" s="125" t="s">
        <v>111</v>
      </c>
      <c r="C107" s="375">
        <v>45</v>
      </c>
      <c r="D107" s="88">
        <v>1.9</v>
      </c>
      <c r="E107" s="86">
        <v>23.684210526316001</v>
      </c>
      <c r="F107" s="113">
        <v>3</v>
      </c>
      <c r="G107" s="88">
        <v>1.45</v>
      </c>
      <c r="H107" s="375">
        <v>25</v>
      </c>
      <c r="I107" s="113">
        <v>40</v>
      </c>
      <c r="J107" s="88">
        <v>0.625</v>
      </c>
      <c r="K107" s="87" t="s">
        <v>1727</v>
      </c>
      <c r="L107" s="87">
        <v>1</v>
      </c>
      <c r="M107" s="87">
        <v>1</v>
      </c>
      <c r="N107" s="380" t="str">
        <f>IF(OR(ゲージわざ表[[#This Row],[タイプ]]=$V$2,ゲージわざ表[[#This Row],[タイプ]]=$W$2),"↑","")</f>
        <v/>
      </c>
      <c r="O107" s="113">
        <f>IF(OR(ゲージわざ表[[#This Row],[タイプ]]=$V$2,ゲージわざ表[[#This Row],[タイプ]]=$W$2),ゲージわざ表[[#This Row],[威力_g]]*タイプ一致係数,ゲージわざ表[[#This Row],[威力_g]])</f>
        <v>45</v>
      </c>
      <c r="P107" s="86">
        <f>IF(OR(ゲージわざ表[[#This Row],[タイプ]]=$V$2,ゲージわざ表[[#This Row],[タイプ]]=$W$2),ゲージわざ表[[#This Row],[DPS]]*タイプ一致係数,ゲージわざ表[[#This Row],[DPS]])</f>
        <v>23.684210526316001</v>
      </c>
      <c r="Q107" s="113">
        <f>IF(OR(ゲージわざ表[[#This Row],[タイプ]]=$V$2,ゲージわざ表[[#This Row],[タイプ]]=$W$2),ゲージわざ表[[#This Row],[威力_m]]*タイプ一致係数,ゲージわざ表[[#This Row],[威力_m]])</f>
        <v>25</v>
      </c>
      <c r="R107" s="88">
        <f>IF(OR(ゲージわざ表[[#This Row],[タイプ]]=$V$2,ゲージわざ表[[#This Row],[タイプ]]=$W$2),ゲージわざ表[[#This Row],[DPE]]*タイプ一致係数,ゲージわざ表[[#This Row],[DPE]])</f>
        <v>0.625</v>
      </c>
    </row>
    <row r="108" spans="1:18" ht="16.5" customHeight="1" x14ac:dyDescent="0.45">
      <c r="A108" s="121" t="s">
        <v>1513</v>
      </c>
      <c r="B108" s="121" t="s">
        <v>4</v>
      </c>
      <c r="C108" s="375">
        <v>70</v>
      </c>
      <c r="D108" s="88">
        <v>1.7</v>
      </c>
      <c r="E108" s="86">
        <v>41.176470588234999</v>
      </c>
      <c r="F108" s="113">
        <v>3</v>
      </c>
      <c r="G108" s="88">
        <v>1.5</v>
      </c>
      <c r="H108" s="375">
        <v>75</v>
      </c>
      <c r="I108" s="113">
        <v>40</v>
      </c>
      <c r="J108" s="88">
        <v>1.875</v>
      </c>
      <c r="N108" s="380" t="str">
        <f>IF(OR(ゲージわざ表[[#This Row],[タイプ]]=$V$2,ゲージわざ表[[#This Row],[タイプ]]=$W$2),"↑","")</f>
        <v/>
      </c>
      <c r="O108" s="113">
        <f>IF(OR(ゲージわざ表[[#This Row],[タイプ]]=$V$2,ゲージわざ表[[#This Row],[タイプ]]=$W$2),ゲージわざ表[[#This Row],[威力_g]]*タイプ一致係数,ゲージわざ表[[#This Row],[威力_g]])</f>
        <v>70</v>
      </c>
      <c r="P108" s="86">
        <f>IF(OR(ゲージわざ表[[#This Row],[タイプ]]=$V$2,ゲージわざ表[[#This Row],[タイプ]]=$W$2),ゲージわざ表[[#This Row],[DPS]]*タイプ一致係数,ゲージわざ表[[#This Row],[DPS]])</f>
        <v>41.176470588234999</v>
      </c>
      <c r="Q108" s="113">
        <f>IF(OR(ゲージわざ表[[#This Row],[タイプ]]=$V$2,ゲージわざ表[[#This Row],[タイプ]]=$W$2),ゲージわざ表[[#This Row],[威力_m]]*タイプ一致係数,ゲージわざ表[[#This Row],[威力_m]])</f>
        <v>75</v>
      </c>
      <c r="R108" s="88">
        <f>IF(OR(ゲージわざ表[[#This Row],[タイプ]]=$V$2,ゲージわざ表[[#This Row],[タイプ]]=$W$2),ゲージわざ表[[#This Row],[DPE]]*タイプ一致係数,ゲージわざ表[[#This Row],[DPE]])</f>
        <v>1.875</v>
      </c>
    </row>
    <row r="109" spans="1:18" ht="16.5" customHeight="1" x14ac:dyDescent="0.45">
      <c r="A109" s="120" t="s">
        <v>1471</v>
      </c>
      <c r="B109" s="120" t="s">
        <v>12</v>
      </c>
      <c r="C109" s="375">
        <v>90</v>
      </c>
      <c r="D109" s="88">
        <v>2.6</v>
      </c>
      <c r="E109" s="86">
        <v>34.615384615384997</v>
      </c>
      <c r="F109" s="113">
        <v>2</v>
      </c>
      <c r="G109" s="88">
        <v>1.25</v>
      </c>
      <c r="H109" s="375">
        <v>90</v>
      </c>
      <c r="I109" s="113">
        <v>50</v>
      </c>
      <c r="J109" s="88">
        <v>1.8</v>
      </c>
      <c r="N109" s="380" t="str">
        <f>IF(OR(ゲージわざ表[[#This Row],[タイプ]]=$V$2,ゲージわざ表[[#This Row],[タイプ]]=$W$2),"↑","")</f>
        <v/>
      </c>
      <c r="O109" s="113">
        <f>IF(OR(ゲージわざ表[[#This Row],[タイプ]]=$V$2,ゲージわざ表[[#This Row],[タイプ]]=$W$2),ゲージわざ表[[#This Row],[威力_g]]*タイプ一致係数,ゲージわざ表[[#This Row],[威力_g]])</f>
        <v>90</v>
      </c>
      <c r="P109" s="86">
        <f>IF(OR(ゲージわざ表[[#This Row],[タイプ]]=$V$2,ゲージわざ表[[#This Row],[タイプ]]=$W$2),ゲージわざ表[[#This Row],[DPS]]*タイプ一致係数,ゲージわざ表[[#This Row],[DPS]])</f>
        <v>34.615384615384997</v>
      </c>
      <c r="Q109" s="113">
        <f>IF(OR(ゲージわざ表[[#This Row],[タイプ]]=$V$2,ゲージわざ表[[#This Row],[タイプ]]=$W$2),ゲージわざ表[[#This Row],[威力_m]]*タイプ一致係数,ゲージわざ表[[#This Row],[威力_m]])</f>
        <v>90</v>
      </c>
      <c r="R109" s="88">
        <f>IF(OR(ゲージわざ表[[#This Row],[タイプ]]=$V$2,ゲージわざ表[[#This Row],[タイプ]]=$W$2),ゲージわざ表[[#This Row],[DPE]]*タイプ一致係数,ゲージわざ表[[#This Row],[DPE]])</f>
        <v>1.8</v>
      </c>
    </row>
    <row r="110" spans="1:18" ht="16.5" customHeight="1" x14ac:dyDescent="0.45">
      <c r="A110" s="116" t="s">
        <v>1506</v>
      </c>
      <c r="B110" s="116" t="s">
        <v>43</v>
      </c>
      <c r="C110" s="375">
        <v>80</v>
      </c>
      <c r="D110" s="88">
        <v>2.9</v>
      </c>
      <c r="E110" s="86">
        <v>27.586206896552</v>
      </c>
      <c r="F110" s="113">
        <v>2</v>
      </c>
      <c r="G110" s="88">
        <v>1.95</v>
      </c>
      <c r="H110" s="375">
        <v>80</v>
      </c>
      <c r="I110" s="113">
        <v>60</v>
      </c>
      <c r="J110" s="88">
        <v>1.3333333333333</v>
      </c>
      <c r="N110" s="380"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27.586206896552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1.3333333333333</v>
      </c>
    </row>
    <row r="111" spans="1:18" ht="16.5" customHeight="1" x14ac:dyDescent="0.45">
      <c r="A111" s="114" t="s">
        <v>1479</v>
      </c>
      <c r="B111" s="114" t="s">
        <v>68</v>
      </c>
      <c r="C111" s="375">
        <v>80</v>
      </c>
      <c r="D111" s="88">
        <v>2.5</v>
      </c>
      <c r="E111" s="86">
        <v>32</v>
      </c>
      <c r="F111" s="113">
        <v>2</v>
      </c>
      <c r="G111" s="88">
        <v>1.5</v>
      </c>
      <c r="H111" s="375">
        <v>80</v>
      </c>
      <c r="I111" s="113">
        <v>50</v>
      </c>
      <c r="J111" s="88">
        <v>1.6</v>
      </c>
      <c r="N111" s="380" t="str">
        <f>IF(OR(ゲージわざ表[[#This Row],[タイプ]]=$V$2,ゲージわざ表[[#This Row],[タイプ]]=$W$2),"↑","")</f>
        <v/>
      </c>
      <c r="O111" s="113">
        <f>IF(OR(ゲージわざ表[[#This Row],[タイプ]]=$V$2,ゲージわざ表[[#This Row],[タイプ]]=$W$2),ゲージわざ表[[#This Row],[威力_g]]*タイプ一致係数,ゲージわざ表[[#This Row],[威力_g]])</f>
        <v>80</v>
      </c>
      <c r="P111" s="86">
        <f>IF(OR(ゲージわざ表[[#This Row],[タイプ]]=$V$2,ゲージわざ表[[#This Row],[タイプ]]=$W$2),ゲージわざ表[[#This Row],[DPS]]*タイプ一致係数,ゲージわざ表[[#This Row],[DPS]])</f>
        <v>32</v>
      </c>
      <c r="Q111" s="113">
        <f>IF(OR(ゲージわざ表[[#This Row],[タイプ]]=$V$2,ゲージわざ表[[#This Row],[タイプ]]=$W$2),ゲージわざ表[[#This Row],[威力_m]]*タイプ一致係数,ゲージわざ表[[#This Row],[威力_m]])</f>
        <v>80</v>
      </c>
      <c r="R111" s="88">
        <f>IF(OR(ゲージわざ表[[#This Row],[タイプ]]=$V$2,ゲージわざ表[[#This Row],[タイプ]]=$W$2),ゲージわざ表[[#This Row],[DPE]]*タイプ一致係数,ゲージわざ表[[#This Row],[DPE]])</f>
        <v>1.6</v>
      </c>
    </row>
    <row r="112" spans="1:18" ht="16.5" customHeight="1" x14ac:dyDescent="0.45">
      <c r="A112" s="118" t="s">
        <v>132</v>
      </c>
      <c r="B112" s="118" t="s">
        <v>62</v>
      </c>
      <c r="C112" s="375">
        <v>130</v>
      </c>
      <c r="D112" s="88">
        <v>3.1</v>
      </c>
      <c r="E112" s="86">
        <v>41.935483870968</v>
      </c>
      <c r="F112" s="113">
        <v>1</v>
      </c>
      <c r="G112" s="88">
        <v>1.5</v>
      </c>
      <c r="H112" s="375">
        <v>130</v>
      </c>
      <c r="I112" s="113">
        <v>75</v>
      </c>
      <c r="J112" s="88">
        <v>1.7333333333333001</v>
      </c>
      <c r="N112" s="380" t="str">
        <f>IF(OR(ゲージわざ表[[#This Row],[タイプ]]=$V$2,ゲージわざ表[[#This Row],[タイプ]]=$W$2),"↑","")</f>
        <v/>
      </c>
      <c r="O112" s="113">
        <f>IF(OR(ゲージわざ表[[#This Row],[タイプ]]=$V$2,ゲージわざ表[[#This Row],[タイプ]]=$W$2),ゲージわざ表[[#This Row],[威力_g]]*タイプ一致係数,ゲージわざ表[[#This Row],[威力_g]])</f>
        <v>130</v>
      </c>
      <c r="P112" s="86">
        <f>IF(OR(ゲージわざ表[[#This Row],[タイプ]]=$V$2,ゲージわざ表[[#This Row],[タイプ]]=$W$2),ゲージわざ表[[#This Row],[DPS]]*タイプ一致係数,ゲージわざ表[[#This Row],[DPS]])</f>
        <v>41.935483870968</v>
      </c>
      <c r="Q112" s="113">
        <f>IF(OR(ゲージわざ表[[#This Row],[タイプ]]=$V$2,ゲージわざ表[[#This Row],[タイプ]]=$W$2),ゲージわざ表[[#This Row],[威力_m]]*タイプ一致係数,ゲージわざ表[[#This Row],[威力_m]])</f>
        <v>130</v>
      </c>
      <c r="R112" s="88">
        <f>IF(OR(ゲージわざ表[[#This Row],[タイプ]]=$V$2,ゲージわざ表[[#This Row],[タイプ]]=$W$2),ゲージわざ表[[#This Row],[DPE]]*タイプ一致係数,ゲージわざ表[[#This Row],[DPE]])</f>
        <v>1.7333333333333001</v>
      </c>
    </row>
    <row r="113" spans="1:18" ht="16.5" customHeight="1" x14ac:dyDescent="0.45">
      <c r="A113" s="114" t="s">
        <v>1494</v>
      </c>
      <c r="B113" s="114" t="s">
        <v>68</v>
      </c>
      <c r="C113" s="375">
        <v>55</v>
      </c>
      <c r="D113" s="88">
        <v>1.7</v>
      </c>
      <c r="E113" s="86">
        <v>32.352941176470999</v>
      </c>
      <c r="F113" s="113">
        <v>2</v>
      </c>
      <c r="G113" s="88">
        <v>1.1000000000000001</v>
      </c>
      <c r="H113" s="375">
        <v>55</v>
      </c>
      <c r="I113" s="113">
        <v>40</v>
      </c>
      <c r="J113" s="88">
        <v>1.375</v>
      </c>
      <c r="N113" s="380" t="str">
        <f>IF(OR(ゲージわざ表[[#This Row],[タイプ]]=$V$2,ゲージわざ表[[#This Row],[タイプ]]=$W$2),"↑","")</f>
        <v/>
      </c>
      <c r="O113" s="113">
        <f>IF(OR(ゲージわざ表[[#This Row],[タイプ]]=$V$2,ゲージわざ表[[#This Row],[タイプ]]=$W$2),ゲージわざ表[[#This Row],[威力_g]]*タイプ一致係数,ゲージわざ表[[#This Row],[威力_g]])</f>
        <v>55</v>
      </c>
      <c r="P113" s="86">
        <f>IF(OR(ゲージわざ表[[#This Row],[タイプ]]=$V$2,ゲージわざ表[[#This Row],[タイプ]]=$W$2),ゲージわざ表[[#This Row],[DPS]]*タイプ一致係数,ゲージわざ表[[#This Row],[DPS]])</f>
        <v>32.352941176470999</v>
      </c>
      <c r="Q113" s="113">
        <f>IF(OR(ゲージわざ表[[#This Row],[タイプ]]=$V$2,ゲージわざ表[[#This Row],[タイプ]]=$W$2),ゲージわざ表[[#This Row],[威力_m]]*タイプ一致係数,ゲージわざ表[[#This Row],[威力_m]])</f>
        <v>55</v>
      </c>
      <c r="R113" s="88">
        <f>IF(OR(ゲージわざ表[[#This Row],[タイプ]]=$V$2,ゲージわざ表[[#This Row],[タイプ]]=$W$2),ゲージわざ表[[#This Row],[DPE]]*タイプ一致係数,ゲージわざ表[[#This Row],[DPE]])</f>
        <v>1.375</v>
      </c>
    </row>
    <row r="114" spans="1:18" ht="16.5" customHeight="1" x14ac:dyDescent="0.45">
      <c r="A114" s="117" t="s">
        <v>2830</v>
      </c>
      <c r="B114" s="117" t="s">
        <v>47</v>
      </c>
      <c r="C114" s="375">
        <v>110</v>
      </c>
      <c r="D114" s="88">
        <v>2.2999999999999998</v>
      </c>
      <c r="E114" s="86">
        <v>47.826086956521998</v>
      </c>
      <c r="F114" s="113">
        <v>2</v>
      </c>
      <c r="G114" s="88">
        <v>1</v>
      </c>
      <c r="H114" s="375">
        <v>90</v>
      </c>
      <c r="I114" s="113">
        <v>40</v>
      </c>
      <c r="J114" s="88">
        <v>2.25</v>
      </c>
      <c r="N114" s="380" t="str">
        <f>IF(OR(ゲージわざ表[[#This Row],[タイプ]]=$V$2,ゲージわざ表[[#This Row],[タイプ]]=$W$2),"↑","")</f>
        <v/>
      </c>
      <c r="O114" s="87">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47.826086956521998</v>
      </c>
      <c r="Q114" s="87">
        <f>IF(OR(ゲージわざ表[[#This Row],[タイプ]]=$V$2,ゲージわざ表[[#This Row],[タイプ]]=$W$2),ゲージわざ表[[#This Row],[威力_m]]*タイプ一致係数,ゲージわざ表[[#This Row],[威力_m]])</f>
        <v>90</v>
      </c>
      <c r="R114" s="88">
        <f>IF(OR(ゲージわざ表[[#This Row],[タイプ]]=$V$2,ゲージわざ表[[#This Row],[タイプ]]=$W$2),ゲージわざ表[[#This Row],[DPE]]*タイプ一致係数,ゲージわざ表[[#This Row],[DPE]])</f>
        <v>2.25</v>
      </c>
    </row>
    <row r="115" spans="1:18" ht="16.5" customHeight="1" x14ac:dyDescent="0.45">
      <c r="A115" s="126" t="s">
        <v>1549</v>
      </c>
      <c r="B115" s="126" t="s">
        <v>22</v>
      </c>
      <c r="C115" s="375">
        <v>110</v>
      </c>
      <c r="D115" s="88">
        <v>3.3</v>
      </c>
      <c r="E115" s="86">
        <v>33.333333333333002</v>
      </c>
      <c r="F115" s="113">
        <v>2</v>
      </c>
      <c r="G115" s="88">
        <v>2.75</v>
      </c>
      <c r="H115" s="375">
        <v>110</v>
      </c>
      <c r="I115" s="113">
        <v>50</v>
      </c>
      <c r="J115" s="88">
        <v>2.2000000000000002</v>
      </c>
      <c r="N115" s="380" t="str">
        <f>IF(OR(ゲージわざ表[[#This Row],[タイプ]]=$V$2,ゲージわざ表[[#This Row],[タイプ]]=$W$2),"↑","")</f>
        <v/>
      </c>
      <c r="O115" s="113">
        <f>IF(OR(ゲージわざ表[[#This Row],[タイプ]]=$V$2,ゲージわざ表[[#This Row],[タイプ]]=$W$2),ゲージわざ表[[#This Row],[威力_g]]*タイプ一致係数,ゲージわざ表[[#This Row],[威力_g]])</f>
        <v>110</v>
      </c>
      <c r="P115" s="86">
        <f>IF(OR(ゲージわざ表[[#This Row],[タイプ]]=$V$2,ゲージわざ表[[#This Row],[タイプ]]=$W$2),ゲージわざ表[[#This Row],[DPS]]*タイプ一致係数,ゲージわざ表[[#This Row],[DPS]])</f>
        <v>33.333333333333002</v>
      </c>
      <c r="Q115" s="113">
        <f>IF(OR(ゲージわざ表[[#This Row],[タイプ]]=$V$2,ゲージわざ表[[#This Row],[タイプ]]=$W$2),ゲージわざ表[[#This Row],[威力_m]]*タイプ一致係数,ゲージわざ表[[#This Row],[威力_m]])</f>
        <v>110</v>
      </c>
      <c r="R115" s="88">
        <f>IF(OR(ゲージわざ表[[#This Row],[タイプ]]=$V$2,ゲージわざ表[[#This Row],[タイプ]]=$W$2),ゲージわざ表[[#This Row],[DPE]]*タイプ一致係数,ゲージわざ表[[#This Row],[DPE]])</f>
        <v>2.2000000000000002</v>
      </c>
    </row>
    <row r="116" spans="1:18" ht="16.5" customHeight="1" x14ac:dyDescent="0.45">
      <c r="A116" s="126" t="s">
        <v>299</v>
      </c>
      <c r="B116" s="126" t="s">
        <v>22</v>
      </c>
      <c r="C116" s="375">
        <v>45</v>
      </c>
      <c r="D116" s="88">
        <v>1.2</v>
      </c>
      <c r="E116" s="86">
        <v>37.5</v>
      </c>
      <c r="F116" s="113">
        <v>3</v>
      </c>
      <c r="G116" s="88">
        <v>0.45</v>
      </c>
      <c r="H116" s="375">
        <v>55</v>
      </c>
      <c r="I116" s="113">
        <v>40</v>
      </c>
      <c r="J116" s="88">
        <v>1.375</v>
      </c>
      <c r="N116" s="380" t="str">
        <f>IF(OR(ゲージわざ表[[#This Row],[タイプ]]=$V$2,ゲージわざ表[[#This Row],[タイプ]]=$W$2),"↑","")</f>
        <v/>
      </c>
      <c r="O116" s="113">
        <f>IF(OR(ゲージわざ表[[#This Row],[タイプ]]=$V$2,ゲージわざ表[[#This Row],[タイプ]]=$W$2),ゲージわざ表[[#This Row],[威力_g]]*タイプ一致係数,ゲージわざ表[[#This Row],[威力_g]])</f>
        <v>45</v>
      </c>
      <c r="P116" s="86">
        <f>IF(OR(ゲージわざ表[[#This Row],[タイプ]]=$V$2,ゲージわざ表[[#This Row],[タイプ]]=$W$2),ゲージわざ表[[#This Row],[DPS]]*タイプ一致係数,ゲージわざ表[[#This Row],[DPS]])</f>
        <v>37.5</v>
      </c>
      <c r="Q116" s="113">
        <f>IF(OR(ゲージわざ表[[#This Row],[タイプ]]=$V$2,ゲージわざ表[[#This Row],[タイプ]]=$W$2),ゲージわざ表[[#This Row],[威力_m]]*タイプ一致係数,ゲージわざ表[[#This Row],[威力_m]])</f>
        <v>55</v>
      </c>
      <c r="R116" s="88">
        <f>IF(OR(ゲージわざ表[[#This Row],[タイプ]]=$V$2,ゲージわざ表[[#This Row],[タイプ]]=$W$2),ゲージわざ表[[#This Row],[DPE]]*タイプ一致係数,ゲージわざ表[[#This Row],[DPE]])</f>
        <v>1.375</v>
      </c>
    </row>
    <row r="117" spans="1:18" ht="16.5" customHeight="1" x14ac:dyDescent="0.45">
      <c r="A117" s="128" t="s">
        <v>1503</v>
      </c>
      <c r="B117" s="128" t="s">
        <v>72</v>
      </c>
      <c r="C117" s="375">
        <v>90</v>
      </c>
      <c r="D117" s="88">
        <v>2</v>
      </c>
      <c r="E117" s="86">
        <v>45</v>
      </c>
      <c r="F117" s="113">
        <v>1</v>
      </c>
      <c r="G117" s="88">
        <v>1</v>
      </c>
      <c r="H117" s="375">
        <v>90</v>
      </c>
      <c r="I117" s="113">
        <v>55</v>
      </c>
      <c r="J117" s="88">
        <v>1.6363636363636</v>
      </c>
      <c r="N117" s="380" t="str">
        <f>IF(OR(ゲージわざ表[[#This Row],[タイプ]]=$V$2,ゲージわざ表[[#This Row],[タイプ]]=$W$2),"↑","")</f>
        <v/>
      </c>
      <c r="O117" s="113">
        <f>IF(OR(ゲージわざ表[[#This Row],[タイプ]]=$V$2,ゲージわざ表[[#This Row],[タイプ]]=$W$2),ゲージわざ表[[#This Row],[威力_g]]*タイプ一致係数,ゲージわざ表[[#This Row],[威力_g]])</f>
        <v>90</v>
      </c>
      <c r="P117" s="86">
        <f>IF(OR(ゲージわざ表[[#This Row],[タイプ]]=$V$2,ゲージわざ表[[#This Row],[タイプ]]=$W$2),ゲージわざ表[[#This Row],[DPS]]*タイプ一致係数,ゲージわざ表[[#This Row],[DPS]])</f>
        <v>45</v>
      </c>
      <c r="Q117" s="113">
        <f>IF(OR(ゲージわざ表[[#This Row],[タイプ]]=$V$2,ゲージわざ表[[#This Row],[タイプ]]=$W$2),ゲージわざ表[[#This Row],[威力_m]]*タイプ一致係数,ゲージわざ表[[#This Row],[威力_m]])</f>
        <v>90</v>
      </c>
      <c r="R117" s="88">
        <f>IF(OR(ゲージわざ表[[#This Row],[タイプ]]=$V$2,ゲージわざ表[[#This Row],[タイプ]]=$W$2),ゲージわざ表[[#This Row],[DPE]]*タイプ一致係数,ゲージわざ表[[#This Row],[DPE]])</f>
        <v>1.6363636363636</v>
      </c>
    </row>
    <row r="118" spans="1:18" ht="16.5" customHeight="1" x14ac:dyDescent="0.45">
      <c r="A118" s="129" t="s">
        <v>167</v>
      </c>
      <c r="B118" s="129" t="s">
        <v>32</v>
      </c>
      <c r="C118" s="375">
        <v>110</v>
      </c>
      <c r="D118" s="88">
        <v>3.2</v>
      </c>
      <c r="E118" s="86">
        <v>34.375</v>
      </c>
      <c r="F118" s="113">
        <v>1</v>
      </c>
      <c r="G118" s="88">
        <v>2</v>
      </c>
      <c r="H118" s="375">
        <v>110</v>
      </c>
      <c r="I118" s="113">
        <v>65</v>
      </c>
      <c r="J118" s="88">
        <v>1.6923076923077001</v>
      </c>
      <c r="N118" s="380" t="str">
        <f>IF(OR(ゲージわざ表[[#This Row],[タイプ]]=$V$2,ゲージわざ表[[#This Row],[タイプ]]=$W$2),"↑","")</f>
        <v/>
      </c>
      <c r="O118" s="113">
        <f>IF(OR(ゲージわざ表[[#This Row],[タイプ]]=$V$2,ゲージわざ表[[#This Row],[タイプ]]=$W$2),ゲージわざ表[[#This Row],[威力_g]]*タイプ一致係数,ゲージわざ表[[#This Row],[威力_g]])</f>
        <v>110</v>
      </c>
      <c r="P118" s="86">
        <f>IF(OR(ゲージわざ表[[#This Row],[タイプ]]=$V$2,ゲージわざ表[[#This Row],[タイプ]]=$W$2),ゲージわざ表[[#This Row],[DPS]]*タイプ一致係数,ゲージわざ表[[#This Row],[DPS]])</f>
        <v>34.375</v>
      </c>
      <c r="Q118" s="113">
        <f>IF(OR(ゲージわざ表[[#This Row],[タイプ]]=$V$2,ゲージわざ表[[#This Row],[タイプ]]=$W$2),ゲージわざ表[[#This Row],[威力_m]]*タイプ一致係数,ゲージわざ表[[#This Row],[威力_m]])</f>
        <v>110</v>
      </c>
      <c r="R118" s="88">
        <f>IF(OR(ゲージわざ表[[#This Row],[タイプ]]=$V$2,ゲージわざ表[[#This Row],[タイプ]]=$W$2),ゲージわざ表[[#This Row],[DPE]]*タイプ一致係数,ゲージわざ表[[#This Row],[DPE]])</f>
        <v>1.6923076923077001</v>
      </c>
    </row>
    <row r="119" spans="1:18" ht="16.5" customHeight="1" x14ac:dyDescent="0.45">
      <c r="A119" s="129" t="s">
        <v>1519</v>
      </c>
      <c r="B119" s="129" t="s">
        <v>32</v>
      </c>
      <c r="C119" s="375">
        <v>50</v>
      </c>
      <c r="D119" s="88">
        <v>2.1</v>
      </c>
      <c r="E119" s="86">
        <v>23.809523809523998</v>
      </c>
      <c r="F119" s="113">
        <v>3</v>
      </c>
      <c r="G119" s="88">
        <v>1.2</v>
      </c>
      <c r="H119" s="375">
        <v>50</v>
      </c>
      <c r="I119" s="113">
        <v>40</v>
      </c>
      <c r="J119" s="88">
        <v>1.25</v>
      </c>
      <c r="N119" s="380" t="str">
        <f>IF(OR(ゲージわざ表[[#This Row],[タイプ]]=$V$2,ゲージわざ表[[#This Row],[タイプ]]=$W$2),"↑","")</f>
        <v/>
      </c>
      <c r="O119" s="113">
        <f>IF(OR(ゲージわざ表[[#This Row],[タイプ]]=$V$2,ゲージわざ表[[#This Row],[タイプ]]=$W$2),ゲージわざ表[[#This Row],[威力_g]]*タイプ一致係数,ゲージわざ表[[#This Row],[威力_g]])</f>
        <v>50</v>
      </c>
      <c r="P119" s="86">
        <f>IF(OR(ゲージわざ表[[#This Row],[タイプ]]=$V$2,ゲージわざ表[[#This Row],[タイプ]]=$W$2),ゲージわざ表[[#This Row],[DPS]]*タイプ一致係数,ゲージわざ表[[#This Row],[DPS]])</f>
        <v>23.809523809523998</v>
      </c>
      <c r="Q119" s="113">
        <f>IF(OR(ゲージわざ表[[#This Row],[タイプ]]=$V$2,ゲージわざ表[[#This Row],[タイプ]]=$W$2),ゲージわざ表[[#This Row],[威力_m]]*タイプ一致係数,ゲージわざ表[[#This Row],[威力_m]])</f>
        <v>50</v>
      </c>
      <c r="R119" s="88">
        <f>IF(OR(ゲージわざ表[[#This Row],[タイプ]]=$V$2,ゲージわざ表[[#This Row],[タイプ]]=$W$2),ゲージわざ表[[#This Row],[DPE]]*タイプ一致係数,ゲージわざ表[[#This Row],[DPE]])</f>
        <v>1.25</v>
      </c>
    </row>
    <row r="120" spans="1:18" ht="16.5" customHeight="1" x14ac:dyDescent="0.45">
      <c r="A120" s="129" t="s">
        <v>124</v>
      </c>
      <c r="B120" s="129" t="s">
        <v>32</v>
      </c>
      <c r="C120" s="375">
        <v>80</v>
      </c>
      <c r="D120" s="88">
        <v>2.2999999999999998</v>
      </c>
      <c r="E120" s="86">
        <v>34.782608695652002</v>
      </c>
      <c r="F120" s="113">
        <v>2</v>
      </c>
      <c r="G120" s="88">
        <v>1.1000000000000001</v>
      </c>
      <c r="H120" s="375">
        <v>80</v>
      </c>
      <c r="I120" s="113">
        <v>50</v>
      </c>
      <c r="J120" s="88">
        <v>1.6</v>
      </c>
      <c r="N120" s="380" t="str">
        <f>IF(OR(ゲージわざ表[[#This Row],[タイプ]]=$V$2,ゲージわざ表[[#This Row],[タイプ]]=$W$2),"↑","")</f>
        <v/>
      </c>
      <c r="O120" s="113">
        <f>IF(OR(ゲージわざ表[[#This Row],[タイプ]]=$V$2,ゲージわざ表[[#This Row],[タイプ]]=$W$2),ゲージわざ表[[#This Row],[威力_g]]*タイプ一致係数,ゲージわざ表[[#This Row],[威力_g]])</f>
        <v>80</v>
      </c>
      <c r="P120" s="86">
        <f>IF(OR(ゲージわざ表[[#This Row],[タイプ]]=$V$2,ゲージわざ表[[#This Row],[タイプ]]=$W$2),ゲージわざ表[[#This Row],[DPS]]*タイプ一致係数,ゲージわざ表[[#This Row],[DPS]])</f>
        <v>34.782608695652002</v>
      </c>
      <c r="Q120" s="113">
        <f>IF(OR(ゲージわざ表[[#This Row],[タイプ]]=$V$2,ゲージわざ表[[#This Row],[タイプ]]=$W$2),ゲージわざ表[[#This Row],[威力_m]]*タイプ一致係数,ゲージわざ表[[#This Row],[威力_m]])</f>
        <v>80</v>
      </c>
      <c r="R120" s="88">
        <f>IF(OR(ゲージわざ表[[#This Row],[タイプ]]=$V$2,ゲージわざ表[[#This Row],[タイプ]]=$W$2),ゲージわざ表[[#This Row],[DPE]]*タイプ一致係数,ゲージわざ表[[#This Row],[DPE]])</f>
        <v>1.6</v>
      </c>
    </row>
    <row r="121" spans="1:18" ht="16.5" customHeight="1" x14ac:dyDescent="0.45">
      <c r="A121" s="121" t="s">
        <v>0</v>
      </c>
      <c r="B121" s="121" t="s">
        <v>4</v>
      </c>
      <c r="C121" s="375">
        <v>70</v>
      </c>
      <c r="D121" s="88">
        <v>2.1</v>
      </c>
      <c r="E121" s="86">
        <v>33.333333333333002</v>
      </c>
      <c r="F121" s="113">
        <v>2</v>
      </c>
      <c r="G121" s="88">
        <v>1.5</v>
      </c>
      <c r="H121" s="375">
        <v>70</v>
      </c>
      <c r="I121" s="113">
        <v>50</v>
      </c>
      <c r="J121" s="88">
        <v>1.4</v>
      </c>
      <c r="N121" s="380" t="str">
        <f>IF(OR(ゲージわざ表[[#This Row],[タイプ]]=$V$2,ゲージわざ表[[#This Row],[タイプ]]=$W$2),"↑","")</f>
        <v/>
      </c>
      <c r="O121" s="113">
        <f>IF(OR(ゲージわざ表[[#This Row],[タイプ]]=$V$2,ゲージわざ表[[#This Row],[タイプ]]=$W$2),ゲージわざ表[[#This Row],[威力_g]]*タイプ一致係数,ゲージわざ表[[#This Row],[威力_g]])</f>
        <v>70</v>
      </c>
      <c r="P121" s="86">
        <f>IF(OR(ゲージわざ表[[#This Row],[タイプ]]=$V$2,ゲージわざ表[[#This Row],[タイプ]]=$W$2),ゲージわざ表[[#This Row],[DPS]]*タイプ一致係数,ゲージわざ表[[#This Row],[DPS]])</f>
        <v>33.333333333333002</v>
      </c>
      <c r="Q121" s="113">
        <f>IF(OR(ゲージわざ表[[#This Row],[タイプ]]=$V$2,ゲージわざ表[[#This Row],[タイプ]]=$W$2),ゲージわざ表[[#This Row],[威力_m]]*タイプ一致係数,ゲージわざ表[[#This Row],[威力_m]])</f>
        <v>70</v>
      </c>
      <c r="R121" s="88">
        <f>IF(OR(ゲージわざ表[[#This Row],[タイプ]]=$V$2,ゲージわざ表[[#This Row],[タイプ]]=$W$2),ゲージわざ表[[#This Row],[DPE]]*タイプ一致係数,ゲージわざ表[[#This Row],[DPE]])</f>
        <v>1.4</v>
      </c>
    </row>
    <row r="122" spans="1:18" ht="16.5" customHeight="1" x14ac:dyDescent="0.45">
      <c r="A122" s="115" t="s">
        <v>301</v>
      </c>
      <c r="B122" s="115" t="s">
        <v>8</v>
      </c>
      <c r="C122" s="375">
        <v>65</v>
      </c>
      <c r="D122" s="88">
        <v>2.5</v>
      </c>
      <c r="E122" s="86">
        <v>26</v>
      </c>
      <c r="F122" s="113">
        <v>3</v>
      </c>
      <c r="G122" s="88">
        <v>1.7</v>
      </c>
      <c r="H122" s="375">
        <v>65</v>
      </c>
      <c r="I122" s="113">
        <v>45</v>
      </c>
      <c r="J122" s="88">
        <v>1.4444444444444</v>
      </c>
      <c r="N122" s="380" t="str">
        <f>IF(OR(ゲージわざ表[[#This Row],[タイプ]]=$V$2,ゲージわざ表[[#This Row],[タイプ]]=$W$2),"↑","")</f>
        <v/>
      </c>
      <c r="O122" s="113">
        <f>IF(OR(ゲージわざ表[[#This Row],[タイプ]]=$V$2,ゲージわざ表[[#This Row],[タイプ]]=$W$2),ゲージわざ表[[#This Row],[威力_g]]*タイプ一致係数,ゲージわざ表[[#This Row],[威力_g]])</f>
        <v>65</v>
      </c>
      <c r="P122" s="86">
        <f>IF(OR(ゲージわざ表[[#This Row],[タイプ]]=$V$2,ゲージわざ表[[#This Row],[タイプ]]=$W$2),ゲージわざ表[[#This Row],[DPS]]*タイプ一致係数,ゲージわざ表[[#This Row],[DPS]])</f>
        <v>26</v>
      </c>
      <c r="Q122" s="113">
        <f>IF(OR(ゲージわざ表[[#This Row],[タイプ]]=$V$2,ゲージわざ表[[#This Row],[タイプ]]=$W$2),ゲージわざ表[[#This Row],[威力_m]]*タイプ一致係数,ゲージわざ表[[#This Row],[威力_m]])</f>
        <v>65</v>
      </c>
      <c r="R122" s="88">
        <f>IF(OR(ゲージわざ表[[#This Row],[タイプ]]=$V$2,ゲージわざ表[[#This Row],[タイプ]]=$W$2),ゲージわざ表[[#This Row],[DPE]]*タイプ一致係数,ゲージわざ表[[#This Row],[DPE]])</f>
        <v>1.4444444444444</v>
      </c>
    </row>
    <row r="123" spans="1:18" ht="16.5" customHeight="1" x14ac:dyDescent="0.45">
      <c r="A123" s="128" t="s">
        <v>1516</v>
      </c>
      <c r="B123" s="128" t="s">
        <v>72</v>
      </c>
      <c r="C123" s="375">
        <v>110</v>
      </c>
      <c r="D123" s="88">
        <v>2.7</v>
      </c>
      <c r="E123" s="86">
        <v>40.740740740741003</v>
      </c>
      <c r="F123" s="113">
        <v>1</v>
      </c>
      <c r="G123" s="88">
        <v>1.2</v>
      </c>
      <c r="H123" s="375">
        <v>110</v>
      </c>
      <c r="I123" s="113">
        <v>65</v>
      </c>
      <c r="J123" s="88">
        <v>1.6923076923077001</v>
      </c>
      <c r="N123" s="380" t="str">
        <f>IF(OR(ゲージわざ表[[#This Row],[タイプ]]=$V$2,ゲージわざ表[[#This Row],[タイプ]]=$W$2),"↑","")</f>
        <v/>
      </c>
      <c r="O123" s="113">
        <f>IF(OR(ゲージわざ表[[#This Row],[タイプ]]=$V$2,ゲージわざ表[[#This Row],[タイプ]]=$W$2),ゲージわざ表[[#This Row],[威力_g]]*タイプ一致係数,ゲージわざ表[[#This Row],[威力_g]])</f>
        <v>110</v>
      </c>
      <c r="P123" s="86">
        <f>IF(OR(ゲージわざ表[[#This Row],[タイプ]]=$V$2,ゲージわざ表[[#This Row],[タイプ]]=$W$2),ゲージわざ表[[#This Row],[DPS]]*タイプ一致係数,ゲージわざ表[[#This Row],[DPS]])</f>
        <v>40.740740740741003</v>
      </c>
      <c r="Q123" s="113">
        <f>IF(OR(ゲージわざ表[[#This Row],[タイプ]]=$V$2,ゲージわざ表[[#This Row],[タイプ]]=$W$2),ゲージわざ表[[#This Row],[威力_m]]*タイプ一致係数,ゲージわざ表[[#This Row],[威力_m]])</f>
        <v>110</v>
      </c>
      <c r="R123" s="88">
        <f>IF(OR(ゲージわざ表[[#This Row],[タイプ]]=$V$2,ゲージわざ表[[#This Row],[タイプ]]=$W$2),ゲージわざ表[[#This Row],[DPE]]*タイプ一致係数,ゲージわざ表[[#This Row],[DPE]])</f>
        <v>1.6923076923077001</v>
      </c>
    </row>
    <row r="124" spans="1:18" ht="16.5" customHeight="1" x14ac:dyDescent="0.45">
      <c r="A124" s="127" t="s">
        <v>1524</v>
      </c>
      <c r="B124" s="127" t="s">
        <v>3</v>
      </c>
      <c r="C124" s="375">
        <v>40</v>
      </c>
      <c r="D124" s="88">
        <v>1.6</v>
      </c>
      <c r="E124" s="86">
        <v>25</v>
      </c>
      <c r="F124" s="113">
        <v>3</v>
      </c>
      <c r="G124" s="88">
        <v>1</v>
      </c>
      <c r="H124" s="375">
        <v>40</v>
      </c>
      <c r="I124" s="113">
        <v>35</v>
      </c>
      <c r="J124" s="88">
        <v>1.1428571428570999</v>
      </c>
      <c r="N124" s="380" t="str">
        <f>IF(OR(ゲージわざ表[[#This Row],[タイプ]]=$V$2,ゲージわざ表[[#This Row],[タイプ]]=$W$2),"↑","")</f>
        <v/>
      </c>
      <c r="O124" s="113">
        <f>IF(OR(ゲージわざ表[[#This Row],[タイプ]]=$V$2,ゲージわざ表[[#This Row],[タイプ]]=$W$2),ゲージわざ表[[#This Row],[威力_g]]*タイプ一致係数,ゲージわざ表[[#This Row],[威力_g]])</f>
        <v>40</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40</v>
      </c>
      <c r="R124" s="88">
        <f>IF(OR(ゲージわざ表[[#This Row],[タイプ]]=$V$2,ゲージわざ表[[#This Row],[タイプ]]=$W$2),ゲージわざ表[[#This Row],[DPE]]*タイプ一致係数,ゲージわざ表[[#This Row],[DPE]])</f>
        <v>1.1428571428570999</v>
      </c>
    </row>
    <row r="125" spans="1:18" ht="16.5" customHeight="1" x14ac:dyDescent="0.45">
      <c r="A125" s="126" t="s">
        <v>13</v>
      </c>
      <c r="B125" s="126" t="s">
        <v>22</v>
      </c>
      <c r="C125" s="375">
        <v>55</v>
      </c>
      <c r="D125" s="88">
        <v>2.2000000000000002</v>
      </c>
      <c r="E125" s="86">
        <v>25</v>
      </c>
      <c r="F125" s="113">
        <v>3</v>
      </c>
      <c r="G125" s="88">
        <v>1.5</v>
      </c>
      <c r="H125" s="375">
        <v>55</v>
      </c>
      <c r="I125" s="113">
        <v>40</v>
      </c>
      <c r="J125" s="88">
        <v>1.375</v>
      </c>
      <c r="N125" s="380" t="str">
        <f>IF(OR(ゲージわざ表[[#This Row],[タイプ]]=$V$2,ゲージわざ表[[#This Row],[タイプ]]=$W$2),"↑","")</f>
        <v/>
      </c>
      <c r="O125" s="113">
        <f>IF(OR(ゲージわざ表[[#This Row],[タイプ]]=$V$2,ゲージわざ表[[#This Row],[タイプ]]=$W$2),ゲージわざ表[[#This Row],[威力_g]]*タイプ一致係数,ゲージわざ表[[#This Row],[威力_g]])</f>
        <v>55</v>
      </c>
      <c r="P125" s="86">
        <f>IF(OR(ゲージわざ表[[#This Row],[タイプ]]=$V$2,ゲージわざ表[[#This Row],[タイプ]]=$W$2),ゲージわざ表[[#This Row],[DPS]]*タイプ一致係数,ゲージわざ表[[#This Row],[DPS]])</f>
        <v>25</v>
      </c>
      <c r="Q125" s="113">
        <f>IF(OR(ゲージわざ表[[#This Row],[タイプ]]=$V$2,ゲージわざ表[[#This Row],[タイプ]]=$W$2),ゲージわざ表[[#This Row],[威力_m]]*タイプ一致係数,ゲージわざ表[[#This Row],[威力_m]])</f>
        <v>55</v>
      </c>
      <c r="R125" s="88">
        <f>IF(OR(ゲージわざ表[[#This Row],[タイプ]]=$V$2,ゲージわざ表[[#This Row],[タイプ]]=$W$2),ゲージわざ表[[#This Row],[DPE]]*タイプ一致係数,ゲージわざ表[[#This Row],[DPE]])</f>
        <v>1.375</v>
      </c>
    </row>
    <row r="126" spans="1:18" ht="16.5" customHeight="1" x14ac:dyDescent="0.45">
      <c r="A126" s="114" t="s">
        <v>1481</v>
      </c>
      <c r="B126" s="114" t="s">
        <v>68</v>
      </c>
      <c r="C126" s="375">
        <v>60</v>
      </c>
      <c r="D126" s="88">
        <v>2.9</v>
      </c>
      <c r="E126" s="86">
        <v>20.689655172414</v>
      </c>
      <c r="F126" s="113">
        <v>3</v>
      </c>
      <c r="G126" s="88">
        <v>2.0499999999999998</v>
      </c>
      <c r="H126" s="375">
        <v>60</v>
      </c>
      <c r="I126" s="113">
        <v>45</v>
      </c>
      <c r="J126" s="88">
        <v>1.3333333333333</v>
      </c>
      <c r="N126" s="380" t="str">
        <f>IF(OR(ゲージわざ表[[#This Row],[タイプ]]=$V$2,ゲージわざ表[[#This Row],[タイプ]]=$W$2),"↑","")</f>
        <v/>
      </c>
      <c r="O126" s="113">
        <f>IF(OR(ゲージわざ表[[#This Row],[タイプ]]=$V$2,ゲージわざ表[[#This Row],[タイプ]]=$W$2),ゲージわざ表[[#This Row],[威力_g]]*タイプ一致係数,ゲージわざ表[[#This Row],[威力_g]])</f>
        <v>60</v>
      </c>
      <c r="P126" s="86">
        <f>IF(OR(ゲージわざ表[[#This Row],[タイプ]]=$V$2,ゲージわざ表[[#This Row],[タイプ]]=$W$2),ゲージわざ表[[#This Row],[DPS]]*タイプ一致係数,ゲージわざ表[[#This Row],[DPS]])</f>
        <v>20.689655172414</v>
      </c>
      <c r="Q126" s="113">
        <f>IF(OR(ゲージわざ表[[#This Row],[タイプ]]=$V$2,ゲージわざ表[[#This Row],[タイプ]]=$W$2),ゲージわざ表[[#This Row],[威力_m]]*タイプ一致係数,ゲージわざ表[[#This Row],[威力_m]])</f>
        <v>60</v>
      </c>
      <c r="R126" s="88">
        <f>IF(OR(ゲージわざ表[[#This Row],[タイプ]]=$V$2,ゲージわざ表[[#This Row],[タイプ]]=$W$2),ゲージわざ表[[#This Row],[DPE]]*タイプ一致係数,ゲージわざ表[[#This Row],[DPE]])</f>
        <v>1.3333333333333</v>
      </c>
    </row>
    <row r="127" spans="1:18" ht="16.5" customHeight="1" x14ac:dyDescent="0.45">
      <c r="A127" s="121" t="s">
        <v>208</v>
      </c>
      <c r="B127" s="121" t="s">
        <v>4</v>
      </c>
      <c r="C127" s="375">
        <v>70</v>
      </c>
      <c r="D127" s="88">
        <v>2.8</v>
      </c>
      <c r="E127" s="86">
        <v>25</v>
      </c>
      <c r="F127" s="113">
        <v>3</v>
      </c>
      <c r="G127" s="88">
        <v>2.2000000000000002</v>
      </c>
      <c r="H127" s="375">
        <v>70</v>
      </c>
      <c r="I127" s="113">
        <v>45</v>
      </c>
      <c r="J127" s="88">
        <v>1.5555555555556</v>
      </c>
      <c r="N127" s="380" t="str">
        <f>IF(OR(ゲージわざ表[[#This Row],[タイプ]]=$V$2,ゲージわざ表[[#This Row],[タイプ]]=$W$2),"↑","")</f>
        <v/>
      </c>
      <c r="O127" s="113">
        <f>IF(OR(ゲージわざ表[[#This Row],[タイプ]]=$V$2,ゲージわざ表[[#This Row],[タイプ]]=$W$2),ゲージわざ表[[#This Row],[威力_g]]*タイプ一致係数,ゲージわざ表[[#This Row],[威力_g]])</f>
        <v>70</v>
      </c>
      <c r="P127" s="86">
        <f>IF(OR(ゲージわざ表[[#This Row],[タイプ]]=$V$2,ゲージわざ表[[#This Row],[タイプ]]=$W$2),ゲージわざ表[[#This Row],[DPS]]*タイプ一致係数,ゲージわざ表[[#This Row],[DPS]])</f>
        <v>25</v>
      </c>
      <c r="Q127" s="113">
        <f>IF(OR(ゲージわざ表[[#This Row],[タイプ]]=$V$2,ゲージわざ表[[#This Row],[タイプ]]=$W$2),ゲージわざ表[[#This Row],[威力_m]]*タイプ一致係数,ゲージわざ表[[#This Row],[威力_m]])</f>
        <v>70</v>
      </c>
      <c r="R127" s="88">
        <f>IF(OR(ゲージわざ表[[#This Row],[タイプ]]=$V$2,ゲージわざ表[[#This Row],[タイプ]]=$W$2),ゲージわざ表[[#This Row],[DPE]]*タイプ一致係数,ゲージわざ表[[#This Row],[DPE]])</f>
        <v>1.5555555555556</v>
      </c>
    </row>
    <row r="128" spans="1:18" ht="16.5" customHeight="1" x14ac:dyDescent="0.45">
      <c r="A128" s="123" t="s">
        <v>63</v>
      </c>
      <c r="B128" s="123" t="s">
        <v>61</v>
      </c>
      <c r="C128" s="375">
        <v>100</v>
      </c>
      <c r="D128" s="88">
        <v>3.5</v>
      </c>
      <c r="E128" s="86">
        <v>28.571428571428999</v>
      </c>
      <c r="F128" s="113">
        <v>2</v>
      </c>
      <c r="G128" s="88">
        <v>2.1</v>
      </c>
      <c r="H128" s="375">
        <v>110</v>
      </c>
      <c r="I128" s="113">
        <v>70</v>
      </c>
      <c r="J128" s="88">
        <v>1.5714285714286</v>
      </c>
      <c r="N128" s="380" t="str">
        <f>IF(OR(ゲージわざ表[[#This Row],[タイプ]]=$V$2,ゲージわざ表[[#This Row],[タイプ]]=$W$2),"↑","")</f>
        <v/>
      </c>
      <c r="O128" s="113">
        <f>IF(OR(ゲージわざ表[[#This Row],[タイプ]]=$V$2,ゲージわざ表[[#This Row],[タイプ]]=$W$2),ゲージわざ表[[#This Row],[威力_g]]*タイプ一致係数,ゲージわざ表[[#This Row],[威力_g]])</f>
        <v>100</v>
      </c>
      <c r="P128" s="86">
        <f>IF(OR(ゲージわざ表[[#This Row],[タイプ]]=$V$2,ゲージわざ表[[#This Row],[タイプ]]=$W$2),ゲージわざ表[[#This Row],[DPS]]*タイプ一致係数,ゲージわざ表[[#This Row],[DPS]])</f>
        <v>28.571428571428999</v>
      </c>
      <c r="Q128" s="113">
        <f>IF(OR(ゲージわざ表[[#This Row],[タイプ]]=$V$2,ゲージわざ表[[#This Row],[タイプ]]=$W$2),ゲージわざ表[[#This Row],[威力_m]]*タイプ一致係数,ゲージわざ表[[#This Row],[威力_m]])</f>
        <v>110</v>
      </c>
      <c r="R128" s="88">
        <f>IF(OR(ゲージわざ表[[#This Row],[タイプ]]=$V$2,ゲージわざ表[[#This Row],[タイプ]]=$W$2),ゲージわざ表[[#This Row],[DPE]]*タイプ一致係数,ゲージわざ表[[#This Row],[DPE]])</f>
        <v>1.5714285714286</v>
      </c>
    </row>
    <row r="129" spans="1:18" ht="16.5" customHeight="1" x14ac:dyDescent="0.45">
      <c r="A129" s="125" t="s">
        <v>237</v>
      </c>
      <c r="B129" s="125" t="s">
        <v>111</v>
      </c>
      <c r="C129" s="375">
        <v>70</v>
      </c>
      <c r="D129" s="88">
        <v>3.2</v>
      </c>
      <c r="E129" s="86">
        <v>21.875</v>
      </c>
      <c r="F129" s="113">
        <v>2</v>
      </c>
      <c r="G129" s="88">
        <v>2.2000000000000002</v>
      </c>
      <c r="H129" s="375">
        <v>70</v>
      </c>
      <c r="I129" s="113">
        <v>60</v>
      </c>
      <c r="J129" s="88">
        <v>1.1666666666667</v>
      </c>
      <c r="N129" s="380" t="str">
        <f>IF(OR(ゲージわざ表[[#This Row],[タイプ]]=$V$2,ゲージわざ表[[#This Row],[タイプ]]=$W$2),"↑","")</f>
        <v/>
      </c>
      <c r="O129" s="113">
        <f>IF(OR(ゲージわざ表[[#This Row],[タイプ]]=$V$2,ゲージわざ表[[#This Row],[タイプ]]=$W$2),ゲージわざ表[[#This Row],[威力_g]]*タイプ一致係数,ゲージわざ表[[#This Row],[威力_g]])</f>
        <v>70</v>
      </c>
      <c r="P129" s="86">
        <f>IF(OR(ゲージわざ表[[#This Row],[タイプ]]=$V$2,ゲージわざ表[[#This Row],[タイプ]]=$W$2),ゲージわざ表[[#This Row],[DPS]]*タイプ一致係数,ゲージわざ表[[#This Row],[DPS]])</f>
        <v>21.875</v>
      </c>
      <c r="Q129" s="113">
        <f>IF(OR(ゲージわざ表[[#This Row],[タイプ]]=$V$2,ゲージわざ表[[#This Row],[タイプ]]=$W$2),ゲージわざ表[[#This Row],[威力_m]]*タイプ一致係数,ゲージわざ表[[#This Row],[威力_m]])</f>
        <v>70</v>
      </c>
      <c r="R129" s="88">
        <f>IF(OR(ゲージわざ表[[#This Row],[タイプ]]=$V$2,ゲージわざ表[[#This Row],[タイプ]]=$W$2),ゲージわざ表[[#This Row],[DPE]]*タイプ一致係数,ゲージわざ表[[#This Row],[DPE]])</f>
        <v>1.1666666666667</v>
      </c>
    </row>
    <row r="130" spans="1:18" ht="16.5" customHeight="1" x14ac:dyDescent="0.45">
      <c r="A130" s="124" t="s">
        <v>772</v>
      </c>
      <c r="B130" s="124" t="s">
        <v>18</v>
      </c>
      <c r="C130" s="375">
        <v>60</v>
      </c>
      <c r="D130" s="88">
        <v>2.6</v>
      </c>
      <c r="E130" s="86">
        <v>23.076923076922998</v>
      </c>
      <c r="F130" s="113">
        <v>2</v>
      </c>
      <c r="G130" s="88">
        <v>2.2999999999999998</v>
      </c>
      <c r="H130" s="375">
        <v>60</v>
      </c>
      <c r="I130" s="113">
        <v>55</v>
      </c>
      <c r="J130" s="88">
        <v>1.0909090909090999</v>
      </c>
      <c r="N130" s="380" t="str">
        <f>IF(OR(ゲージわざ表[[#This Row],[タイプ]]=$V$2,ゲージわざ表[[#This Row],[タイプ]]=$W$2),"↑","")</f>
        <v/>
      </c>
      <c r="O130" s="113">
        <f>IF(OR(ゲージわざ表[[#This Row],[タイプ]]=$V$2,ゲージわざ表[[#This Row],[タイプ]]=$W$2),ゲージわざ表[[#This Row],[威力_g]]*タイプ一致係数,ゲージわざ表[[#This Row],[威力_g]])</f>
        <v>60</v>
      </c>
      <c r="P130" s="86">
        <f>IF(OR(ゲージわざ表[[#This Row],[タイプ]]=$V$2,ゲージわざ表[[#This Row],[タイプ]]=$W$2),ゲージわざ表[[#This Row],[DPS]]*タイプ一致係数,ゲージわざ表[[#This Row],[DPS]])</f>
        <v>23.076923076922998</v>
      </c>
      <c r="Q130" s="113">
        <f>IF(OR(ゲージわざ表[[#This Row],[タイプ]]=$V$2,ゲージわざ表[[#This Row],[タイプ]]=$W$2),ゲージわざ表[[#This Row],[威力_m]]*タイプ一致係数,ゲージわざ表[[#This Row],[威力_m]])</f>
        <v>60</v>
      </c>
      <c r="R130" s="88">
        <f>IF(OR(ゲージわざ表[[#This Row],[タイプ]]=$V$2,ゲージわざ表[[#This Row],[タイプ]]=$W$2),ゲージわざ表[[#This Row],[DPE]]*タイプ一致係数,ゲージわざ表[[#This Row],[DPE]])</f>
        <v>1.0909090909090999</v>
      </c>
    </row>
    <row r="131" spans="1:18" x14ac:dyDescent="0.45">
      <c r="A131" s="121" t="s">
        <v>1738</v>
      </c>
      <c r="B131" s="121" t="s">
        <v>4</v>
      </c>
      <c r="C131" s="375">
        <v>50</v>
      </c>
      <c r="D131" s="88">
        <v>2.4</v>
      </c>
      <c r="E131" s="86">
        <v>20.833333333333002</v>
      </c>
      <c r="F131" s="113">
        <v>3</v>
      </c>
      <c r="G131" s="88">
        <v>1.8</v>
      </c>
      <c r="H131" s="375">
        <v>35</v>
      </c>
      <c r="I131" s="113">
        <v>35</v>
      </c>
      <c r="J131" s="88">
        <v>1</v>
      </c>
      <c r="K131" s="87" t="s">
        <v>1727</v>
      </c>
      <c r="L131" s="87">
        <v>1</v>
      </c>
      <c r="M131" s="87">
        <v>0.3</v>
      </c>
      <c r="N131" s="380" t="str">
        <f>IF(OR(ゲージわざ表[[#This Row],[タイプ]]=$V$2,ゲージわざ表[[#This Row],[タイプ]]=$W$2),"↑","")</f>
        <v/>
      </c>
      <c r="O131" s="113">
        <f>IF(OR(ゲージわざ表[[#This Row],[タイプ]]=$V$2,ゲージわざ表[[#This Row],[タイプ]]=$W$2),ゲージわざ表[[#This Row],[威力_g]]*タイプ一致係数,ゲージわざ表[[#This Row],[威力_g]])</f>
        <v>50</v>
      </c>
      <c r="P131" s="86">
        <f>IF(OR(ゲージわざ表[[#This Row],[タイプ]]=$V$2,ゲージわざ表[[#This Row],[タイプ]]=$W$2),ゲージわざ表[[#This Row],[DPS]]*タイプ一致係数,ゲージわざ表[[#This Row],[DPS]])</f>
        <v>20.833333333333002</v>
      </c>
      <c r="Q131" s="113">
        <f>IF(OR(ゲージわざ表[[#This Row],[タイプ]]=$V$2,ゲージわざ表[[#This Row],[タイプ]]=$W$2),ゲージわざ表[[#This Row],[威力_m]]*タイプ一致係数,ゲージわざ表[[#This Row],[威力_m]])</f>
        <v>35</v>
      </c>
      <c r="R131" s="88">
        <f>IF(OR(ゲージわざ表[[#This Row],[タイプ]]=$V$2,ゲージわざ表[[#This Row],[タイプ]]=$W$2),ゲージわざ表[[#This Row],[DPE]]*タイプ一致係数,ゲージわざ表[[#This Row],[DPE]])</f>
        <v>1</v>
      </c>
    </row>
    <row r="132" spans="1:18" ht="16.5" customHeight="1" x14ac:dyDescent="0.45">
      <c r="A132" s="124" t="s">
        <v>294</v>
      </c>
      <c r="B132" s="124" t="s">
        <v>18</v>
      </c>
      <c r="C132" s="375">
        <v>120</v>
      </c>
      <c r="D132" s="88">
        <v>2.7</v>
      </c>
      <c r="E132" s="86">
        <v>44.444444444444002</v>
      </c>
      <c r="F132" s="113">
        <v>1</v>
      </c>
      <c r="G132" s="88">
        <v>1.4</v>
      </c>
      <c r="H132" s="375">
        <v>120</v>
      </c>
      <c r="I132" s="113">
        <v>65</v>
      </c>
      <c r="J132" s="88">
        <v>1.8461538461538001</v>
      </c>
      <c r="N132" s="380" t="str">
        <f>IF(OR(ゲージわざ表[[#This Row],[タイプ]]=$V$2,ゲージわざ表[[#This Row],[タイプ]]=$W$2),"↑","")</f>
        <v/>
      </c>
      <c r="O132" s="113">
        <f>IF(OR(ゲージわざ表[[#This Row],[タイプ]]=$V$2,ゲージわざ表[[#This Row],[タイプ]]=$W$2),ゲージわざ表[[#This Row],[威力_g]]*タイプ一致係数,ゲージわざ表[[#This Row],[威力_g]])</f>
        <v>120</v>
      </c>
      <c r="P132" s="86">
        <f>IF(OR(ゲージわざ表[[#This Row],[タイプ]]=$V$2,ゲージわざ表[[#This Row],[タイプ]]=$W$2),ゲージわざ表[[#This Row],[DPS]]*タイプ一致係数,ゲージわざ表[[#This Row],[DPS]])</f>
        <v>44.444444444444002</v>
      </c>
      <c r="Q132" s="113">
        <f>IF(OR(ゲージわざ表[[#This Row],[タイプ]]=$V$2,ゲージわざ表[[#This Row],[タイプ]]=$W$2),ゲージわざ表[[#This Row],[威力_m]]*タイプ一致係数,ゲージわざ表[[#This Row],[威力_m]])</f>
        <v>120</v>
      </c>
      <c r="R132" s="88">
        <f>IF(OR(ゲージわざ表[[#This Row],[タイプ]]=$V$2,ゲージわざ表[[#This Row],[タイプ]]=$W$2),ゲージわざ表[[#This Row],[DPE]]*タイプ一致係数,ゲージわざ表[[#This Row],[DPE]])</f>
        <v>1.8461538461538001</v>
      </c>
    </row>
    <row r="133" spans="1:18" ht="16.5" customHeight="1" x14ac:dyDescent="0.45">
      <c r="A133" s="123" t="s">
        <v>1482</v>
      </c>
      <c r="B133" s="123" t="s">
        <v>61</v>
      </c>
      <c r="C133" s="375">
        <v>130</v>
      </c>
      <c r="D133" s="88">
        <v>3.9</v>
      </c>
      <c r="E133" s="86">
        <v>33.333333333333002</v>
      </c>
      <c r="F133" s="113">
        <v>1</v>
      </c>
      <c r="G133" s="88">
        <v>2.2000000000000002</v>
      </c>
      <c r="H133" s="375">
        <v>110</v>
      </c>
      <c r="I133" s="113">
        <v>60</v>
      </c>
      <c r="J133" s="88">
        <v>1.8333333333333</v>
      </c>
      <c r="K133" s="87" t="s">
        <v>5411</v>
      </c>
      <c r="L133" s="87">
        <v>1</v>
      </c>
      <c r="M133" s="87">
        <v>0.3</v>
      </c>
      <c r="N133" s="380" t="str">
        <f>IF(OR(ゲージわざ表[[#This Row],[タイプ]]=$V$2,ゲージわざ表[[#This Row],[タイプ]]=$W$2),"↑","")</f>
        <v/>
      </c>
      <c r="O133" s="113">
        <f>IF(OR(ゲージわざ表[[#This Row],[タイプ]]=$V$2,ゲージわざ表[[#This Row],[タイプ]]=$W$2),ゲージわざ表[[#This Row],[威力_g]]*タイプ一致係数,ゲージわざ表[[#This Row],[威力_g]])</f>
        <v>130</v>
      </c>
      <c r="P133" s="86">
        <f>IF(OR(ゲージわざ表[[#This Row],[タイプ]]=$V$2,ゲージわざ表[[#This Row],[タイプ]]=$W$2),ゲージわざ表[[#This Row],[DPS]]*タイプ一致係数,ゲージわざ表[[#This Row],[DPS]])</f>
        <v>33.333333333333002</v>
      </c>
      <c r="Q133" s="113">
        <f>IF(OR(ゲージわざ表[[#This Row],[タイプ]]=$V$2,ゲージわざ表[[#This Row],[タイプ]]=$W$2),ゲージわざ表[[#This Row],[威力_m]]*タイプ一致係数,ゲージわざ表[[#This Row],[威力_m]])</f>
        <v>110</v>
      </c>
      <c r="R133" s="88">
        <f>IF(OR(ゲージわざ表[[#This Row],[タイプ]]=$V$2,ゲージわざ表[[#This Row],[タイプ]]=$W$2),ゲージわざ表[[#This Row],[DPE]]*タイプ一致係数,ゲージわざ表[[#This Row],[DPE]])</f>
        <v>1.8333333333333</v>
      </c>
    </row>
    <row r="134" spans="1:18" ht="16.5" customHeight="1" x14ac:dyDescent="0.45">
      <c r="A134" s="122" t="s">
        <v>126</v>
      </c>
      <c r="B134" s="122" t="s">
        <v>29</v>
      </c>
      <c r="C134" s="375">
        <v>90</v>
      </c>
      <c r="D134" s="88">
        <v>3.7</v>
      </c>
      <c r="E134" s="86">
        <v>24.324324324323999</v>
      </c>
      <c r="F134" s="113">
        <v>2</v>
      </c>
      <c r="G134" s="88">
        <v>2</v>
      </c>
      <c r="H134" s="375">
        <v>90</v>
      </c>
      <c r="I134" s="113">
        <v>60</v>
      </c>
      <c r="J134" s="88">
        <v>1.5</v>
      </c>
      <c r="N134" s="380" t="str">
        <f>IF(OR(ゲージわざ表[[#This Row],[タイプ]]=$V$2,ゲージわざ表[[#This Row],[タイプ]]=$W$2),"↑","")</f>
        <v/>
      </c>
      <c r="O134" s="113">
        <f>IF(OR(ゲージわざ表[[#This Row],[タイプ]]=$V$2,ゲージわざ表[[#This Row],[タイプ]]=$W$2),ゲージわざ表[[#This Row],[威力_g]]*タイプ一致係数,ゲージわざ表[[#This Row],[威力_g]])</f>
        <v>90</v>
      </c>
      <c r="P134" s="86">
        <f>IF(OR(ゲージわざ表[[#This Row],[タイプ]]=$V$2,ゲージわざ表[[#This Row],[タイプ]]=$W$2),ゲージわざ表[[#This Row],[DPS]]*タイプ一致係数,ゲージわざ表[[#This Row],[DPS]])</f>
        <v>24.324324324323999</v>
      </c>
      <c r="Q134" s="113">
        <f>IF(OR(ゲージわざ表[[#This Row],[タイプ]]=$V$2,ゲージわざ表[[#This Row],[タイプ]]=$W$2),ゲージわざ表[[#This Row],[威力_m]]*タイプ一致係数,ゲージわざ表[[#This Row],[威力_m]])</f>
        <v>90</v>
      </c>
      <c r="R134" s="88">
        <f>IF(OR(ゲージわざ表[[#This Row],[タイプ]]=$V$2,ゲージわざ表[[#This Row],[タイプ]]=$W$2),ゲージわざ表[[#This Row],[DPE]]*タイプ一致係数,ゲージわざ表[[#This Row],[DPE]])</f>
        <v>1.5</v>
      </c>
    </row>
    <row r="135" spans="1:18" ht="16.5" customHeight="1" x14ac:dyDescent="0.45">
      <c r="A135" s="122" t="s">
        <v>97</v>
      </c>
      <c r="B135" s="122" t="s">
        <v>29</v>
      </c>
      <c r="C135" s="375">
        <v>110</v>
      </c>
      <c r="D135" s="88">
        <v>2.2000000000000002</v>
      </c>
      <c r="E135" s="86">
        <v>50</v>
      </c>
      <c r="F135" s="113">
        <v>1</v>
      </c>
      <c r="G135" s="88">
        <v>1.7</v>
      </c>
      <c r="H135" s="375">
        <v>100</v>
      </c>
      <c r="I135" s="113">
        <v>55</v>
      </c>
      <c r="J135" s="88">
        <v>1.8181818181817999</v>
      </c>
      <c r="N135" s="380" t="str">
        <f>IF(OR(ゲージわざ表[[#This Row],[タイプ]]=$V$2,ゲージわざ表[[#This Row],[タイプ]]=$W$2),"↑","")</f>
        <v/>
      </c>
      <c r="O135" s="113">
        <f>IF(OR(ゲージわざ表[[#This Row],[タイプ]]=$V$2,ゲージわざ表[[#This Row],[タイプ]]=$W$2),ゲージわざ表[[#This Row],[威力_g]]*タイプ一致係数,ゲージわざ表[[#This Row],[威力_g]])</f>
        <v>110</v>
      </c>
      <c r="P135" s="86">
        <f>IF(OR(ゲージわざ表[[#This Row],[タイプ]]=$V$2,ゲージわざ表[[#This Row],[タイプ]]=$W$2),ゲージわざ表[[#This Row],[DPS]]*タイプ一致係数,ゲージわざ表[[#This Row],[DPS]])</f>
        <v>50</v>
      </c>
      <c r="Q135" s="113">
        <f>IF(OR(ゲージわざ表[[#This Row],[タイプ]]=$V$2,ゲージわざ表[[#This Row],[タイプ]]=$W$2),ゲージわざ表[[#This Row],[威力_m]]*タイプ一致係数,ゲージわざ表[[#This Row],[威力_m]])</f>
        <v>100</v>
      </c>
      <c r="R135" s="88">
        <f>IF(OR(ゲージわざ表[[#This Row],[タイプ]]=$V$2,ゲージわざ表[[#This Row],[タイプ]]=$W$2),ゲージわざ表[[#This Row],[DPE]]*タイプ一致係数,ゲージわざ表[[#This Row],[DPE]])</f>
        <v>1.8181818181817999</v>
      </c>
    </row>
    <row r="136" spans="1:18" x14ac:dyDescent="0.45">
      <c r="A136" s="114" t="s">
        <v>1521</v>
      </c>
      <c r="B136" s="114" t="s">
        <v>68</v>
      </c>
      <c r="C136" s="375">
        <v>10</v>
      </c>
      <c r="D136" s="88">
        <v>2</v>
      </c>
      <c r="E136" s="86">
        <v>5</v>
      </c>
      <c r="F136" s="113">
        <v>3</v>
      </c>
      <c r="G136" s="88">
        <v>1</v>
      </c>
      <c r="H136" s="375">
        <v>10</v>
      </c>
      <c r="I136" s="113">
        <v>70</v>
      </c>
      <c r="J136" s="88">
        <v>0.14285714285713999</v>
      </c>
      <c r="N136" s="380" t="str">
        <f>IF(OR(ゲージわざ表[[#This Row],[タイプ]]=$V$2,ゲージわざ表[[#This Row],[タイプ]]=$W$2),"↑","")</f>
        <v/>
      </c>
      <c r="O136" s="113">
        <f>IF(OR(ゲージわざ表[[#This Row],[タイプ]]=$V$2,ゲージわざ表[[#This Row],[タイプ]]=$W$2),ゲージわざ表[[#This Row],[威力_g]]*タイプ一致係数,ゲージわざ表[[#This Row],[威力_g]])</f>
        <v>10</v>
      </c>
      <c r="P136" s="86">
        <f>IF(OR(ゲージわざ表[[#This Row],[タイプ]]=$V$2,ゲージわざ表[[#This Row],[タイプ]]=$W$2),ゲージわざ表[[#This Row],[DPS]]*タイプ一致係数,ゲージわざ表[[#This Row],[DPS]])</f>
        <v>5</v>
      </c>
      <c r="Q136" s="113">
        <f>IF(OR(ゲージわざ表[[#This Row],[タイプ]]=$V$2,ゲージわざ表[[#This Row],[タイプ]]=$W$2),ゲージわざ表[[#This Row],[威力_m]]*タイプ一致係数,ゲージわざ表[[#This Row],[威力_m]])</f>
        <v>10</v>
      </c>
      <c r="R136" s="88">
        <f>IF(OR(ゲージわざ表[[#This Row],[タイプ]]=$V$2,ゲージわざ表[[#This Row],[タイプ]]=$W$2),ゲージわざ表[[#This Row],[DPE]]*タイプ一致係数,ゲージわざ表[[#This Row],[DPE]])</f>
        <v>0.14285714285713999</v>
      </c>
    </row>
    <row r="137" spans="1:18" ht="16.5" customHeight="1" x14ac:dyDescent="0.45">
      <c r="A137" s="118" t="s">
        <v>306</v>
      </c>
      <c r="B137" s="118" t="s">
        <v>62</v>
      </c>
      <c r="C137" s="375">
        <v>90</v>
      </c>
      <c r="D137" s="88">
        <v>2.7</v>
      </c>
      <c r="E137" s="86">
        <v>33.333333333333002</v>
      </c>
      <c r="F137" s="113">
        <v>2</v>
      </c>
      <c r="G137" s="88">
        <v>1.7</v>
      </c>
      <c r="H137" s="375">
        <v>90</v>
      </c>
      <c r="I137" s="113">
        <v>45</v>
      </c>
      <c r="J137" s="88">
        <v>2</v>
      </c>
      <c r="N137" s="380" t="str">
        <f>IF(OR(ゲージわざ表[[#This Row],[タイプ]]=$V$2,ゲージわざ表[[#This Row],[タイプ]]=$W$2),"↑","")</f>
        <v/>
      </c>
      <c r="O137" s="113">
        <f>IF(OR(ゲージわざ表[[#This Row],[タイプ]]=$V$2,ゲージわざ表[[#This Row],[タイプ]]=$W$2),ゲージわざ表[[#This Row],[威力_g]]*タイプ一致係数,ゲージわざ表[[#This Row],[威力_g]])</f>
        <v>90</v>
      </c>
      <c r="P137" s="86">
        <f>IF(OR(ゲージわざ表[[#This Row],[タイプ]]=$V$2,ゲージわざ表[[#This Row],[タイプ]]=$W$2),ゲージわざ表[[#This Row],[DPS]]*タイプ一致係数,ゲージわざ表[[#This Row],[DPS]])</f>
        <v>33.333333333333002</v>
      </c>
      <c r="Q137" s="113">
        <f>IF(OR(ゲージわざ表[[#This Row],[タイプ]]=$V$2,ゲージわざ表[[#This Row],[タイプ]]=$W$2),ゲージわざ表[[#This Row],[威力_m]]*タイプ一致係数,ゲージわざ表[[#This Row],[威力_m]])</f>
        <v>90</v>
      </c>
      <c r="R137" s="88">
        <f>IF(OR(ゲージわざ表[[#This Row],[タイプ]]=$V$2,ゲージわざ表[[#This Row],[タイプ]]=$W$2),ゲージわざ表[[#This Row],[DPE]]*タイプ一致係数,ゲージわざ表[[#This Row],[DPE]])</f>
        <v>2</v>
      </c>
    </row>
    <row r="138" spans="1:18" x14ac:dyDescent="0.45">
      <c r="A138" s="121" t="s">
        <v>180</v>
      </c>
      <c r="B138" s="121" t="s">
        <v>4</v>
      </c>
      <c r="C138" s="375">
        <v>100</v>
      </c>
      <c r="D138" s="88">
        <v>2.7</v>
      </c>
      <c r="E138" s="86">
        <v>37.037037037037003</v>
      </c>
      <c r="F138" s="113">
        <v>1</v>
      </c>
      <c r="G138" s="88">
        <v>1.6</v>
      </c>
      <c r="H138" s="375">
        <v>110</v>
      </c>
      <c r="I138" s="113">
        <v>65</v>
      </c>
      <c r="J138" s="88">
        <v>1.6923076923077001</v>
      </c>
      <c r="N138" s="380" t="str">
        <f>IF(OR(ゲージわざ表[[#This Row],[タイプ]]=$V$2,ゲージわざ表[[#This Row],[タイプ]]=$W$2),"↑","")</f>
        <v/>
      </c>
      <c r="O138" s="113">
        <f>IF(OR(ゲージわざ表[[#This Row],[タイプ]]=$V$2,ゲージわざ表[[#This Row],[タイプ]]=$W$2),ゲージわざ表[[#This Row],[威力_g]]*タイプ一致係数,ゲージわざ表[[#This Row],[威力_g]])</f>
        <v>100</v>
      </c>
      <c r="P138" s="86">
        <f>IF(OR(ゲージわざ表[[#This Row],[タイプ]]=$V$2,ゲージわざ表[[#This Row],[タイプ]]=$W$2),ゲージわざ表[[#This Row],[DPS]]*タイプ一致係数,ゲージわざ表[[#This Row],[DPS]])</f>
        <v>37.037037037037003</v>
      </c>
      <c r="Q138" s="113">
        <f>IF(OR(ゲージわざ表[[#This Row],[タイプ]]=$V$2,ゲージわざ表[[#This Row],[タイプ]]=$W$2),ゲージわざ表[[#This Row],[威力_m]]*タイプ一致係数,ゲージわざ表[[#This Row],[威力_m]])</f>
        <v>110</v>
      </c>
      <c r="R138" s="88">
        <f>IF(OR(ゲージわざ表[[#This Row],[タイプ]]=$V$2,ゲージわざ表[[#This Row],[タイプ]]=$W$2),ゲージわざ表[[#This Row],[DPE]]*タイプ一致係数,ゲージわざ表[[#This Row],[DPE]])</f>
        <v>1.6923076923077001</v>
      </c>
    </row>
    <row r="139" spans="1:18" x14ac:dyDescent="0.45">
      <c r="A139" s="120" t="s">
        <v>169</v>
      </c>
      <c r="B139" s="120" t="s">
        <v>12</v>
      </c>
      <c r="C139" s="375">
        <v>70</v>
      </c>
      <c r="D139" s="88">
        <v>2.4</v>
      </c>
      <c r="E139" s="86">
        <v>29.166666666666998</v>
      </c>
      <c r="F139" s="113">
        <v>3</v>
      </c>
      <c r="G139" s="88">
        <v>1.25</v>
      </c>
      <c r="H139" s="375">
        <v>70</v>
      </c>
      <c r="I139" s="113">
        <v>35</v>
      </c>
      <c r="J139" s="88">
        <v>2</v>
      </c>
      <c r="N139" s="380" t="str">
        <f>IF(OR(ゲージわざ表[[#This Row],[タイプ]]=$V$2,ゲージわざ表[[#This Row],[タイプ]]=$W$2),"↑","")</f>
        <v/>
      </c>
      <c r="O139" s="87">
        <f>IF(OR(ゲージわざ表[[#This Row],[タイプ]]=$V$2,ゲージわざ表[[#This Row],[タイプ]]=$W$2),ゲージわざ表[[#This Row],[威力_g]]*タイプ一致係数,ゲージわざ表[[#This Row],[威力_g]])</f>
        <v>70</v>
      </c>
      <c r="P139" s="86">
        <f>IF(OR(ゲージわざ表[[#This Row],[タイプ]]=$V$2,ゲージわざ表[[#This Row],[タイプ]]=$W$2),ゲージわざ表[[#This Row],[DPS]]*タイプ一致係数,ゲージわざ表[[#This Row],[DPS]])</f>
        <v>29.166666666666998</v>
      </c>
      <c r="Q139" s="87">
        <f>IF(OR(ゲージわざ表[[#This Row],[タイプ]]=$V$2,ゲージわざ表[[#This Row],[タイプ]]=$W$2),ゲージわざ表[[#This Row],[威力_m]]*タイプ一致係数,ゲージわざ表[[#This Row],[威力_m]])</f>
        <v>70</v>
      </c>
      <c r="R139" s="88">
        <f>IF(OR(ゲージわざ表[[#This Row],[タイプ]]=$V$2,ゲージわざ表[[#This Row],[タイプ]]=$W$2),ゲージわざ表[[#This Row],[DPE]]*タイプ一致係数,ゲージわざ表[[#This Row],[DPE]])</f>
        <v>2</v>
      </c>
    </row>
    <row r="140" spans="1:18" x14ac:dyDescent="0.45">
      <c r="A140" s="119" t="s">
        <v>1489</v>
      </c>
      <c r="B140" s="119" t="s">
        <v>90</v>
      </c>
      <c r="C140" s="375">
        <v>150</v>
      </c>
      <c r="D140" s="88">
        <v>3.6</v>
      </c>
      <c r="E140" s="86">
        <v>41.666666666666998</v>
      </c>
      <c r="F140" s="113">
        <v>1</v>
      </c>
      <c r="G140" s="88">
        <v>3</v>
      </c>
      <c r="H140" s="375">
        <v>150</v>
      </c>
      <c r="I140" s="113">
        <v>65</v>
      </c>
      <c r="J140" s="88">
        <v>2.3076923076922999</v>
      </c>
      <c r="K140" s="87" t="s">
        <v>1734</v>
      </c>
      <c r="L140" s="87">
        <v>2</v>
      </c>
      <c r="M140" s="87">
        <v>1</v>
      </c>
      <c r="N140" s="380" t="str">
        <f>IF(OR(ゲージわざ表[[#This Row],[タイプ]]=$V$2,ゲージわざ表[[#This Row],[タイプ]]=$W$2),"↑","")</f>
        <v/>
      </c>
      <c r="O140" s="113">
        <f>IF(OR(ゲージわざ表[[#This Row],[タイプ]]=$V$2,ゲージわざ表[[#This Row],[タイプ]]=$W$2),ゲージわざ表[[#This Row],[威力_g]]*タイプ一致係数,ゲージわざ表[[#This Row],[威力_g]])</f>
        <v>150</v>
      </c>
      <c r="P140" s="86">
        <f>IF(OR(ゲージわざ表[[#This Row],[タイプ]]=$V$2,ゲージわざ表[[#This Row],[タイプ]]=$W$2),ゲージわざ表[[#This Row],[DPS]]*タイプ一致係数,ゲージわざ表[[#This Row],[DPS]])</f>
        <v>41.666666666666998</v>
      </c>
      <c r="Q140" s="113">
        <f>IF(OR(ゲージわざ表[[#This Row],[タイプ]]=$V$2,ゲージわざ表[[#This Row],[タイプ]]=$W$2),ゲージわざ表[[#This Row],[威力_m]]*タイプ一致係数,ゲージわざ表[[#This Row],[威力_m]])</f>
        <v>150</v>
      </c>
      <c r="R140" s="88">
        <f>IF(OR(ゲージわざ表[[#This Row],[タイプ]]=$V$2,ゲージわざ表[[#This Row],[タイプ]]=$W$2),ゲージわざ表[[#This Row],[DPE]]*タイプ一致係数,ゲージわざ表[[#This Row],[DPE]])</f>
        <v>2.3076923076922999</v>
      </c>
    </row>
    <row r="141" spans="1:18" x14ac:dyDescent="0.45">
      <c r="A141" s="119" t="s">
        <v>252</v>
      </c>
      <c r="B141" s="119" t="s">
        <v>90</v>
      </c>
      <c r="C141" s="375">
        <v>90</v>
      </c>
      <c r="D141" s="88">
        <v>3.6</v>
      </c>
      <c r="E141" s="86">
        <v>25</v>
      </c>
      <c r="F141" s="113">
        <v>2</v>
      </c>
      <c r="G141" s="88">
        <v>2.15</v>
      </c>
      <c r="H141" s="375">
        <v>90</v>
      </c>
      <c r="I141" s="113">
        <v>60</v>
      </c>
      <c r="J141" s="88">
        <v>1.5</v>
      </c>
      <c r="N141" s="380" t="str">
        <f>IF(OR(ゲージわざ表[[#This Row],[タイプ]]=$V$2,ゲージわざ表[[#This Row],[タイプ]]=$W$2),"↑","")</f>
        <v/>
      </c>
      <c r="O141" s="113">
        <f>IF(OR(ゲージわざ表[[#This Row],[タイプ]]=$V$2,ゲージわざ表[[#This Row],[タイプ]]=$W$2),ゲージわざ表[[#This Row],[威力_g]]*タイプ一致係数,ゲージわざ表[[#This Row],[威力_g]])</f>
        <v>90</v>
      </c>
      <c r="P141" s="86">
        <f>IF(OR(ゲージわざ表[[#This Row],[タイプ]]=$V$2,ゲージわざ表[[#This Row],[タイプ]]=$W$2),ゲージわざ表[[#This Row],[DPS]]*タイプ一致係数,ゲージわざ表[[#This Row],[DPS]])</f>
        <v>25</v>
      </c>
      <c r="Q141" s="113">
        <f>IF(OR(ゲージわざ表[[#This Row],[タイプ]]=$V$2,ゲージわざ表[[#This Row],[タイプ]]=$W$2),ゲージわざ表[[#This Row],[威力_m]]*タイプ一致係数,ゲージわざ表[[#This Row],[威力_m]])</f>
        <v>90</v>
      </c>
      <c r="R141" s="88">
        <f>IF(OR(ゲージわざ表[[#This Row],[タイプ]]=$V$2,ゲージわざ表[[#This Row],[タイプ]]=$W$2),ゲージわざ表[[#This Row],[DPE]]*タイプ一致係数,ゲージわざ表[[#This Row],[DPE]])</f>
        <v>1.5</v>
      </c>
    </row>
    <row r="142" spans="1:18" x14ac:dyDescent="0.45">
      <c r="A142" s="118" t="s">
        <v>114</v>
      </c>
      <c r="B142" s="118" t="s">
        <v>62</v>
      </c>
      <c r="C142" s="375">
        <v>50</v>
      </c>
      <c r="D142" s="88">
        <v>1.9</v>
      </c>
      <c r="E142" s="86">
        <v>26.315789473683999</v>
      </c>
      <c r="F142" s="113">
        <v>3</v>
      </c>
      <c r="G142" s="88">
        <v>1.3</v>
      </c>
      <c r="H142" s="375">
        <v>55</v>
      </c>
      <c r="I142" s="113">
        <v>40</v>
      </c>
      <c r="J142" s="88">
        <v>1.375</v>
      </c>
      <c r="N142" s="380" t="str">
        <f>IF(OR(ゲージわざ表[[#This Row],[タイプ]]=$V$2,ゲージわざ表[[#This Row],[タイプ]]=$W$2),"↑","")</f>
        <v/>
      </c>
      <c r="O142" s="113">
        <f>IF(OR(ゲージわざ表[[#This Row],[タイプ]]=$V$2,ゲージわざ表[[#This Row],[タイプ]]=$W$2),ゲージわざ表[[#This Row],[威力_g]]*タイプ一致係数,ゲージわざ表[[#This Row],[威力_g]])</f>
        <v>50</v>
      </c>
      <c r="P142" s="86">
        <f>IF(OR(ゲージわざ表[[#This Row],[タイプ]]=$V$2,ゲージわざ表[[#This Row],[タイプ]]=$W$2),ゲージわざ表[[#This Row],[DPS]]*タイプ一致係数,ゲージわざ表[[#This Row],[DPS]])</f>
        <v>26.315789473683999</v>
      </c>
      <c r="Q142" s="113">
        <f>IF(OR(ゲージわざ表[[#This Row],[タイプ]]=$V$2,ゲージわざ表[[#This Row],[タイプ]]=$W$2),ゲージわざ表[[#This Row],[威力_m]]*タイプ一致係数,ゲージわざ表[[#This Row],[威力_m]])</f>
        <v>55</v>
      </c>
      <c r="R142" s="88">
        <f>IF(OR(ゲージわざ表[[#This Row],[タイプ]]=$V$2,ゲージわざ表[[#This Row],[タイプ]]=$W$2),ゲージわざ表[[#This Row],[DPE]]*タイプ一致係数,ゲージわざ表[[#This Row],[DPE]])</f>
        <v>1.375</v>
      </c>
    </row>
    <row r="143" spans="1:18" x14ac:dyDescent="0.45">
      <c r="A143" s="118" t="s">
        <v>189</v>
      </c>
      <c r="B143" s="118" t="s">
        <v>62</v>
      </c>
      <c r="C143" s="375">
        <v>90</v>
      </c>
      <c r="D143" s="88">
        <v>3.3</v>
      </c>
      <c r="E143" s="86">
        <v>27.272727272727</v>
      </c>
      <c r="F143" s="113">
        <v>2</v>
      </c>
      <c r="G143" s="88">
        <v>1.3</v>
      </c>
      <c r="H143" s="375">
        <v>90</v>
      </c>
      <c r="I143" s="113">
        <v>55</v>
      </c>
      <c r="J143" s="88">
        <v>1.6363636363636</v>
      </c>
      <c r="N143" s="380" t="str">
        <f>IF(OR(ゲージわざ表[[#This Row],[タイプ]]=$V$2,ゲージわざ表[[#This Row],[タイプ]]=$W$2),"↑","")</f>
        <v/>
      </c>
      <c r="O143" s="113">
        <f>IF(OR(ゲージわざ表[[#This Row],[タイプ]]=$V$2,ゲージわざ表[[#This Row],[タイプ]]=$W$2),ゲージわざ表[[#This Row],[威力_g]]*タイプ一致係数,ゲージわざ表[[#This Row],[威力_g]])</f>
        <v>90</v>
      </c>
      <c r="P143" s="86">
        <f>IF(OR(ゲージわざ表[[#This Row],[タイプ]]=$V$2,ゲージわざ表[[#This Row],[タイプ]]=$W$2),ゲージわざ表[[#This Row],[DPS]]*タイプ一致係数,ゲージわざ表[[#This Row],[DPS]])</f>
        <v>27.272727272727</v>
      </c>
      <c r="Q143" s="113">
        <f>IF(OR(ゲージわざ表[[#This Row],[タイプ]]=$V$2,ゲージわざ表[[#This Row],[タイプ]]=$W$2),ゲージわざ表[[#This Row],[威力_m]]*タイプ一致係数,ゲージわざ表[[#This Row],[威力_m]])</f>
        <v>90</v>
      </c>
      <c r="R143" s="88">
        <f>IF(OR(ゲージわざ表[[#This Row],[タイプ]]=$V$2,ゲージわざ表[[#This Row],[タイプ]]=$W$2),ゲージわざ表[[#This Row],[DPE]]*タイプ一致係数,ゲージわざ表[[#This Row],[DPE]])</f>
        <v>1.6363636363636</v>
      </c>
    </row>
    <row r="144" spans="1:18" x14ac:dyDescent="0.45">
      <c r="A144" s="117" t="s">
        <v>201</v>
      </c>
      <c r="B144" s="652" t="s">
        <v>47</v>
      </c>
      <c r="C144" s="375">
        <v>40</v>
      </c>
      <c r="D144" s="88">
        <v>1.9</v>
      </c>
      <c r="E144" s="86">
        <v>21.052631578947</v>
      </c>
      <c r="F144" s="113">
        <v>3</v>
      </c>
      <c r="G144" s="403">
        <v>1.3</v>
      </c>
      <c r="H144" s="375">
        <v>40</v>
      </c>
      <c r="I144" s="113">
        <v>40</v>
      </c>
      <c r="J144" s="88">
        <v>1</v>
      </c>
      <c r="M144" s="404"/>
      <c r="N144" s="380" t="str">
        <f>IF(OR(ゲージわざ表[[#This Row],[タイプ]]=$V$2,ゲージわざ表[[#This Row],[タイプ]]=$W$2),"↑","")</f>
        <v/>
      </c>
      <c r="O144" s="87">
        <f>IF(OR(ゲージわざ表[[#This Row],[タイプ]]=$V$2,ゲージわざ表[[#This Row],[タイプ]]=$W$2),ゲージわざ表[[#This Row],[威力_g]]*タイプ一致係数,ゲージわざ表[[#This Row],[威力_g]])</f>
        <v>40</v>
      </c>
      <c r="P144" s="86">
        <f>IF(OR(ゲージわざ表[[#This Row],[タイプ]]=$V$2,ゲージわざ表[[#This Row],[タイプ]]=$W$2),ゲージわざ表[[#This Row],[DPS]]*タイプ一致係数,ゲージわざ表[[#This Row],[DPS]])</f>
        <v>21.052631578947</v>
      </c>
      <c r="Q144" s="87">
        <f>IF(OR(ゲージわざ表[[#This Row],[タイプ]]=$V$2,ゲージわざ表[[#This Row],[タイプ]]=$W$2),ゲージわざ表[[#This Row],[威力_m]]*タイプ一致係数,ゲージわざ表[[#This Row],[威力_m]])</f>
        <v>40</v>
      </c>
      <c r="R144" s="88">
        <f>IF(OR(ゲージわざ表[[#This Row],[タイプ]]=$V$2,ゲージわざ表[[#This Row],[タイプ]]=$W$2),ゲージわざ表[[#This Row],[DPE]]*タイプ一致係数,ゲージわざ表[[#This Row],[DPE]])</f>
        <v>1</v>
      </c>
    </row>
    <row r="145" spans="1:18" x14ac:dyDescent="0.45">
      <c r="A145" s="114" t="s">
        <v>142</v>
      </c>
      <c r="B145" s="544" t="s">
        <v>68</v>
      </c>
      <c r="C145" s="375">
        <v>130</v>
      </c>
      <c r="D145" s="88">
        <v>3.1</v>
      </c>
      <c r="E145" s="86">
        <v>41.935483870968</v>
      </c>
      <c r="F145" s="113">
        <v>1</v>
      </c>
      <c r="G145" s="403">
        <v>1.8</v>
      </c>
      <c r="H145" s="375">
        <v>130</v>
      </c>
      <c r="I145" s="113">
        <v>75</v>
      </c>
      <c r="J145" s="88">
        <v>1.7333333333333001</v>
      </c>
      <c r="K145" s="87" t="s">
        <v>1739</v>
      </c>
      <c r="L145" s="87">
        <v>1</v>
      </c>
      <c r="M145" s="404">
        <v>1</v>
      </c>
      <c r="N145" s="380" t="str">
        <f>IF(OR(ゲージわざ表[[#This Row],[タイプ]]=$V$2,ゲージわざ表[[#This Row],[タイプ]]=$W$2),"↑","")</f>
        <v/>
      </c>
      <c r="O145" s="87">
        <f>IF(OR(ゲージわざ表[[#This Row],[タイプ]]=$V$2,ゲージわざ表[[#This Row],[タイプ]]=$W$2),ゲージわざ表[[#This Row],[威力_g]]*タイプ一致係数,ゲージわざ表[[#This Row],[威力_g]])</f>
        <v>130</v>
      </c>
      <c r="P145" s="86">
        <f>IF(OR(ゲージわざ表[[#This Row],[タイプ]]=$V$2,ゲージわざ表[[#This Row],[タイプ]]=$W$2),ゲージわざ表[[#This Row],[DPS]]*タイプ一致係数,ゲージわざ表[[#This Row],[DPS]])</f>
        <v>41.935483870968</v>
      </c>
      <c r="Q145" s="87">
        <f>IF(OR(ゲージわざ表[[#This Row],[タイプ]]=$V$2,ゲージわざ表[[#This Row],[タイプ]]=$W$2),ゲージわざ表[[#This Row],[威力_m]]*タイプ一致係数,ゲージわざ表[[#This Row],[威力_m]])</f>
        <v>130</v>
      </c>
      <c r="R145" s="88">
        <f>IF(OR(ゲージわざ表[[#This Row],[タイプ]]=$V$2,ゲージわざ表[[#This Row],[タイプ]]=$W$2),ゲージわざ表[[#This Row],[DPE]]*タイプ一致係数,ゲージわざ表[[#This Row],[DPE]])</f>
        <v>1.7333333333333001</v>
      </c>
    </row>
    <row r="146" spans="1:18" x14ac:dyDescent="0.45">
      <c r="A146" s="116" t="s">
        <v>285</v>
      </c>
      <c r="B146" s="504" t="s">
        <v>43</v>
      </c>
      <c r="C146" s="375">
        <v>50</v>
      </c>
      <c r="D146" s="88">
        <v>2.1</v>
      </c>
      <c r="E146" s="86">
        <v>23.809523809523998</v>
      </c>
      <c r="F146" s="113">
        <v>3</v>
      </c>
      <c r="G146" s="403">
        <v>1.6</v>
      </c>
      <c r="H146" s="375">
        <v>50</v>
      </c>
      <c r="I146" s="113">
        <v>40</v>
      </c>
      <c r="J146" s="88">
        <v>1.25</v>
      </c>
      <c r="M146" s="404"/>
      <c r="N146" s="380" t="str">
        <f>IF(OR(ゲージわざ表[[#This Row],[タイプ]]=$V$2,ゲージわざ表[[#This Row],[タイプ]]=$W$2),"↑","")</f>
        <v/>
      </c>
      <c r="O146" s="87">
        <f>IF(OR(ゲージわざ表[[#This Row],[タイプ]]=$V$2,ゲージわざ表[[#This Row],[タイプ]]=$W$2),ゲージわざ表[[#This Row],[威力_g]]*タイプ一致係数,ゲージわざ表[[#This Row],[威力_g]])</f>
        <v>50</v>
      </c>
      <c r="P146" s="86">
        <f>IF(OR(ゲージわざ表[[#This Row],[タイプ]]=$V$2,ゲージわざ表[[#This Row],[タイプ]]=$W$2),ゲージわざ表[[#This Row],[DPS]]*タイプ一致係数,ゲージわざ表[[#This Row],[DPS]])</f>
        <v>23.809523809523998</v>
      </c>
      <c r="Q146" s="87">
        <f>IF(OR(ゲージわざ表[[#This Row],[タイプ]]=$V$2,ゲージわざ表[[#This Row],[タイプ]]=$W$2),ゲージわざ表[[#This Row],[威力_m]]*タイプ一致係数,ゲージわざ表[[#This Row],[威力_m]])</f>
        <v>50</v>
      </c>
      <c r="R146" s="88">
        <f>IF(OR(ゲージわざ表[[#This Row],[タイプ]]=$V$2,ゲージわざ表[[#This Row],[タイプ]]=$W$2),ゲージわざ表[[#This Row],[DPE]]*タイプ一致係数,ゲージわざ表[[#This Row],[DPE]])</f>
        <v>1.25</v>
      </c>
    </row>
    <row r="147" spans="1:18" x14ac:dyDescent="0.45">
      <c r="A147" s="115" t="s">
        <v>94</v>
      </c>
      <c r="B147" s="545" t="s">
        <v>8</v>
      </c>
      <c r="C147" s="375">
        <v>90</v>
      </c>
      <c r="D147" s="88">
        <v>2.6</v>
      </c>
      <c r="E147" s="86">
        <v>34.615384615384997</v>
      </c>
      <c r="F147" s="113">
        <v>2</v>
      </c>
      <c r="G147" s="403">
        <v>1.7</v>
      </c>
      <c r="H147" s="375">
        <v>100</v>
      </c>
      <c r="I147" s="113">
        <v>45</v>
      </c>
      <c r="J147" s="88">
        <v>2.2222222222222001</v>
      </c>
      <c r="K147" s="87" t="s">
        <v>5412</v>
      </c>
      <c r="L147" s="87">
        <v>2</v>
      </c>
      <c r="M147" s="404">
        <v>1</v>
      </c>
      <c r="N147" s="380" t="str">
        <f>IF(OR(ゲージわざ表[[#This Row],[タイプ]]=$V$2,ゲージわざ表[[#This Row],[タイプ]]=$W$2),"↑","")</f>
        <v/>
      </c>
      <c r="O147" s="87">
        <f>IF(OR(ゲージわざ表[[#This Row],[タイプ]]=$V$2,ゲージわざ表[[#This Row],[タイプ]]=$W$2),ゲージわざ表[[#This Row],[威力_g]]*タイプ一致係数,ゲージわざ表[[#This Row],[威力_g]])</f>
        <v>90</v>
      </c>
      <c r="P147" s="86">
        <f>IF(OR(ゲージわざ表[[#This Row],[タイプ]]=$V$2,ゲージわざ表[[#This Row],[タイプ]]=$W$2),ゲージわざ表[[#This Row],[DPS]]*タイプ一致係数,ゲージわざ表[[#This Row],[DPS]])</f>
        <v>34.615384615384997</v>
      </c>
      <c r="Q147" s="87">
        <f>IF(OR(ゲージわざ表[[#This Row],[タイプ]]=$V$2,ゲージわざ表[[#This Row],[タイプ]]=$W$2),ゲージわざ表[[#This Row],[威力_m]]*タイプ一致係数,ゲージわざ表[[#This Row],[威力_m]])</f>
        <v>100</v>
      </c>
      <c r="R147" s="88">
        <f>IF(OR(ゲージわざ表[[#This Row],[タイプ]]=$V$2,ゲージわざ表[[#This Row],[タイプ]]=$W$2),ゲージわざ表[[#This Row],[DPE]]*タイプ一致係数,ゲージわざ表[[#This Row],[DPE]])</f>
        <v>2.2222222222222001</v>
      </c>
    </row>
    <row r="148" spans="1:18" x14ac:dyDescent="0.45">
      <c r="A148" s="114" t="s">
        <v>640</v>
      </c>
      <c r="B148" s="544" t="s">
        <v>68</v>
      </c>
      <c r="C148" s="375">
        <v>35</v>
      </c>
      <c r="D148" s="88">
        <v>2.2000000000000002</v>
      </c>
      <c r="E148" s="86">
        <v>15.909090909091001</v>
      </c>
      <c r="F148" s="113">
        <v>3</v>
      </c>
      <c r="G148" s="403">
        <v>1.2</v>
      </c>
      <c r="H148" s="375">
        <v>35</v>
      </c>
      <c r="I148" s="113">
        <v>100</v>
      </c>
      <c r="J148" s="88">
        <v>0.35</v>
      </c>
      <c r="M148" s="404"/>
      <c r="N148" s="380" t="str">
        <f>IF(OR(ゲージわざ表[[#This Row],[タイプ]]=$V$2,ゲージわざ表[[#This Row],[タイプ]]=$W$2),"↑","")</f>
        <v/>
      </c>
      <c r="O148" s="113">
        <f>IF(OR(ゲージわざ表[[#This Row],[タイプ]]=$V$2,ゲージわざ表[[#This Row],[タイプ]]=$W$2),ゲージわざ表[[#This Row],[威力_g]]*タイプ一致係数,ゲージわざ表[[#This Row],[威力_g]])</f>
        <v>35</v>
      </c>
      <c r="P148" s="86">
        <f>IF(OR(ゲージわざ表[[#This Row],[タイプ]]=$V$2,ゲージわざ表[[#This Row],[タイプ]]=$W$2),ゲージわざ表[[#This Row],[DPS]]*タイプ一致係数,ゲージわざ表[[#This Row],[DPS]])</f>
        <v>15.909090909091001</v>
      </c>
      <c r="Q148" s="113">
        <f>IF(OR(ゲージわざ表[[#This Row],[タイプ]]=$V$2,ゲージわざ表[[#This Row],[タイプ]]=$W$2),ゲージわざ表[[#This Row],[威力_m]]*タイプ一致係数,ゲージわざ表[[#This Row],[威力_m]])</f>
        <v>35</v>
      </c>
      <c r="R148"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P375"/>
  <sheetViews>
    <sheetView zoomScale="90" zoomScaleNormal="90" workbookViewId="0">
      <pane xSplit="1" ySplit="2" topLeftCell="Y3" activePane="bottomRight" state="frozenSplit"/>
      <selection pane="topRight" activeCell="B1" sqref="B1"/>
      <selection pane="bottomLeft" activeCell="A12" sqref="A12"/>
      <selection pane="bottomRight" activeCell="A3" sqref="A3"/>
    </sheetView>
  </sheetViews>
  <sheetFormatPr defaultRowHeight="18.75" x14ac:dyDescent="0.45"/>
  <cols>
    <col min="1" max="1" width="18.554687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6.88671875" style="565" customWidth="1"/>
    <col min="26" max="26" width="8.5546875" style="565" customWidth="1"/>
    <col min="27" max="28" width="6.21875" style="565" customWidth="1"/>
    <col min="29" max="30" width="6.21875" style="3" customWidth="1"/>
    <col min="31" max="31" width="5.5546875" style="4" customWidth="1"/>
    <col min="32" max="33" width="6.21875" style="565" customWidth="1"/>
    <col min="34" max="35" width="6.21875" style="3" customWidth="1"/>
    <col min="36" max="36" width="5.5546875" style="4" customWidth="1"/>
    <col min="37" max="38" width="6.21875" style="565" customWidth="1"/>
    <col min="39" max="40" width="6.21875" style="3" customWidth="1"/>
    <col min="41" max="41" width="5.5546875" style="4" customWidth="1"/>
    <col min="42" max="42" width="6.21875" style="440" customWidth="1"/>
    <col min="43" max="44" width="6.21875" style="252" customWidth="1"/>
    <col min="45" max="47" width="6.21875" style="3" customWidth="1"/>
    <col min="48" max="48" width="5.33203125" style="4" customWidth="1"/>
    <col min="49" max="51" width="6.21875" style="3" customWidth="1"/>
    <col min="52" max="52" width="5.33203125" style="4" customWidth="1"/>
    <col min="53" max="53" width="6.21875" style="436" customWidth="1"/>
    <col min="54" max="55" width="6.21875" style="248" customWidth="1"/>
    <col min="56" max="57" width="6.21875" style="4" customWidth="1"/>
    <col min="58" max="58" width="5.33203125" style="4" customWidth="1"/>
    <col min="59" max="60" width="6.21875" style="4" customWidth="1"/>
    <col min="61" max="61" width="5.33203125" style="4" customWidth="1"/>
    <col min="62" max="62" width="8" style="5" customWidth="1"/>
    <col min="63" max="63" width="4.44140625" style="1" customWidth="1"/>
    <col min="64" max="65" width="4.44140625" customWidth="1"/>
    <col min="66" max="66" width="5.33203125" style="1" customWidth="1"/>
    <col min="67" max="67" width="6.77734375" style="1" customWidth="1"/>
    <col min="68" max="68" width="5.33203125" customWidth="1"/>
    <col min="69" max="69" width="2.33203125" customWidth="1"/>
    <col min="70" max="70" width="6.33203125" style="1" customWidth="1"/>
    <col min="71" max="71" width="6.33203125" customWidth="1"/>
    <col min="72" max="72" width="6.33203125" style="294" customWidth="1"/>
    <col min="73" max="73" width="6.33203125" style="89" customWidth="1"/>
    <col min="74" max="74" width="6.33203125" style="294" customWidth="1"/>
    <col min="75" max="75" width="6.33203125" style="89" customWidth="1"/>
    <col min="76" max="76" width="6.33203125" style="294" customWidth="1"/>
    <col min="77" max="77" width="6.33203125" style="89" customWidth="1"/>
    <col min="78" max="78" width="6.33203125" style="1" customWidth="1"/>
    <col min="79" max="79" width="6.33203125" style="3" customWidth="1"/>
    <col min="80" max="80" width="6.33203125" style="1" customWidth="1"/>
    <col min="81" max="81" width="6.33203125" style="3" customWidth="1"/>
    <col min="82" max="82" width="6.33203125" style="1" customWidth="1"/>
    <col min="83" max="84" width="12.33203125" style="1" customWidth="1"/>
    <col min="85" max="85" width="6.33203125" style="1" customWidth="1"/>
    <col min="86" max="86" width="12.33203125" style="1" customWidth="1"/>
    <col min="87" max="89" width="6.33203125" style="1" customWidth="1"/>
    <col min="90" max="90" width="6.33203125" style="3" customWidth="1"/>
    <col min="91" max="91" width="12.33203125" style="1" customWidth="1"/>
    <col min="92" max="92" width="6.33203125" style="1" customWidth="1"/>
    <col min="93" max="93" width="6.33203125" style="4" customWidth="1"/>
    <col min="94" max="94" width="6.33203125" style="2" customWidth="1"/>
    <col min="95" max="95" width="6.33203125" style="4" customWidth="1"/>
    <col min="96" max="97" width="12.33203125" style="2" customWidth="1"/>
    <col min="98" max="98" width="6.33203125" style="2" customWidth="1"/>
    <col min="99" max="99" width="6.33203125" style="4" customWidth="1"/>
    <col min="100" max="100" width="5.33203125" style="4" customWidth="1"/>
    <col min="101" max="101" width="6.109375" style="2" customWidth="1"/>
    <col min="102" max="102" width="12.44140625" style="2" customWidth="1"/>
    <col min="103" max="103" width="6.21875" style="2" customWidth="1"/>
    <col min="104" max="104" width="6.21875" style="4" customWidth="1"/>
    <col min="105" max="105" width="6.21875" style="2" customWidth="1"/>
    <col min="106" max="106" width="6.21875" style="4" customWidth="1"/>
    <col min="107" max="107" width="12.44140625" style="2" customWidth="1"/>
    <col min="108" max="108" width="6.21875" style="2" customWidth="1"/>
    <col min="109" max="109" width="6.21875" style="4" customWidth="1"/>
    <col min="110" max="111" width="12.44140625" style="2" customWidth="1"/>
    <col min="112" max="112" width="6.21875" style="2" customWidth="1"/>
    <col min="113" max="113" width="6.21875" style="3" customWidth="1"/>
    <col min="114" max="114" width="5.33203125" style="4" customWidth="1"/>
    <col min="115" max="115" width="5.33203125" style="565" customWidth="1"/>
    <col min="116" max="117" width="6.88671875" style="565" customWidth="1"/>
    <col min="118" max="118" width="7.88671875" style="565" customWidth="1"/>
    <col min="119" max="119" width="7.88671875" style="3" customWidth="1"/>
    <col min="120" max="120" width="7.88671875" style="2" customWidth="1"/>
    <col min="121" max="16384" width="8.88671875" style="1"/>
  </cols>
  <sheetData>
    <row r="1" spans="1:120" s="234" customFormat="1" ht="15" customHeight="1" x14ac:dyDescent="0.45">
      <c r="A1" s="270"/>
      <c r="B1" s="609"/>
      <c r="C1" s="270"/>
      <c r="D1" s="609"/>
      <c r="E1" s="270"/>
      <c r="F1" s="270"/>
      <c r="G1" s="271"/>
      <c r="H1" s="271" t="s">
        <v>2074</v>
      </c>
      <c r="I1" s="271"/>
      <c r="J1" s="271"/>
      <c r="K1" s="609"/>
      <c r="L1" s="609"/>
      <c r="M1" s="271"/>
      <c r="N1" s="271" t="s">
        <v>2095</v>
      </c>
      <c r="O1" s="272"/>
      <c r="P1" s="272"/>
      <c r="Q1" s="273" t="s">
        <v>2282</v>
      </c>
      <c r="R1" s="273"/>
      <c r="S1" s="273"/>
      <c r="T1" s="274"/>
      <c r="U1" s="274"/>
      <c r="V1" s="273"/>
      <c r="W1" s="273"/>
      <c r="X1" s="273"/>
      <c r="Y1" s="566" t="s">
        <v>3471</v>
      </c>
      <c r="Z1" s="566"/>
      <c r="AA1" s="568" t="s">
        <v>3472</v>
      </c>
      <c r="AB1" s="568"/>
      <c r="AC1" s="569"/>
      <c r="AD1" s="569" t="s">
        <v>3473</v>
      </c>
      <c r="AE1" s="587"/>
      <c r="AF1" s="563" t="s">
        <v>3474</v>
      </c>
      <c r="AG1" s="563"/>
      <c r="AH1" s="561"/>
      <c r="AI1" s="561" t="s">
        <v>3473</v>
      </c>
      <c r="AJ1" s="589"/>
      <c r="AK1" s="572" t="s">
        <v>3475</v>
      </c>
      <c r="AL1" s="572"/>
      <c r="AM1" s="573"/>
      <c r="AN1" s="573" t="s">
        <v>3473</v>
      </c>
      <c r="AO1" s="591"/>
      <c r="AP1" s="437" t="s">
        <v>2075</v>
      </c>
      <c r="AQ1" s="275" t="s">
        <v>2071</v>
      </c>
      <c r="AR1" s="275"/>
      <c r="AS1" s="303" t="s">
        <v>2072</v>
      </c>
      <c r="AT1" s="303"/>
      <c r="AU1" s="303"/>
      <c r="AV1" s="441"/>
      <c r="AW1" s="298" t="s">
        <v>2073</v>
      </c>
      <c r="AX1" s="298"/>
      <c r="AY1" s="298"/>
      <c r="AZ1" s="233"/>
      <c r="BA1" s="433" t="s">
        <v>2076</v>
      </c>
      <c r="BB1" s="276" t="s">
        <v>2077</v>
      </c>
      <c r="BC1" s="276"/>
      <c r="BD1" s="233" t="s">
        <v>2078</v>
      </c>
      <c r="BE1" s="233"/>
      <c r="BF1" s="233"/>
      <c r="BG1" s="233" t="s">
        <v>2079</v>
      </c>
      <c r="BH1" s="233"/>
      <c r="BI1" s="233"/>
      <c r="BJ1" s="505" t="s">
        <v>2080</v>
      </c>
      <c r="BK1" s="271" t="s">
        <v>2093</v>
      </c>
      <c r="BL1" s="281" t="s">
        <v>2080</v>
      </c>
      <c r="BM1" s="281"/>
      <c r="BN1" s="281" t="s">
        <v>2082</v>
      </c>
      <c r="BO1" s="281"/>
      <c r="BP1" s="281" t="s">
        <v>2293</v>
      </c>
      <c r="BQ1" s="281"/>
      <c r="BR1" s="281"/>
      <c r="BS1" s="293"/>
      <c r="BT1" s="295"/>
      <c r="BU1" s="293"/>
      <c r="BV1" s="295"/>
      <c r="BW1" s="293"/>
      <c r="BX1" s="295"/>
      <c r="BY1" s="281"/>
      <c r="BZ1" s="281"/>
      <c r="CA1" s="549"/>
      <c r="CB1" s="281"/>
      <c r="CC1" s="549"/>
      <c r="CD1" s="281"/>
      <c r="CE1" s="271" t="s">
        <v>2083</v>
      </c>
      <c r="CF1" s="271"/>
      <c r="CG1" s="291" t="s">
        <v>2084</v>
      </c>
      <c r="CH1" s="286" t="s">
        <v>2077</v>
      </c>
      <c r="CI1" s="286"/>
      <c r="CJ1" s="286"/>
      <c r="CK1" s="302"/>
      <c r="CL1" s="286"/>
      <c r="CM1" s="300" t="s">
        <v>2088</v>
      </c>
      <c r="CN1" s="278"/>
      <c r="CO1" s="287"/>
      <c r="CP1" s="278"/>
      <c r="CQ1" s="287"/>
      <c r="CR1" s="288" t="s">
        <v>2089</v>
      </c>
      <c r="CS1" s="288"/>
      <c r="CT1" s="233"/>
      <c r="CU1" s="288"/>
      <c r="CV1" s="233"/>
      <c r="CW1" s="290" t="s">
        <v>2076</v>
      </c>
      <c r="CX1" s="301" t="s">
        <v>2092</v>
      </c>
      <c r="CY1" s="296"/>
      <c r="CZ1" s="297"/>
      <c r="DA1" s="296"/>
      <c r="DB1" s="297"/>
      <c r="DC1" s="287" t="s">
        <v>2091</v>
      </c>
      <c r="DD1" s="278"/>
      <c r="DE1" s="287"/>
      <c r="DF1" s="288" t="s">
        <v>2090</v>
      </c>
      <c r="DG1" s="288"/>
      <c r="DH1" s="298"/>
      <c r="DI1" s="288"/>
      <c r="DJ1" s="233"/>
      <c r="DK1" s="610"/>
      <c r="DL1" s="611"/>
      <c r="DM1" s="611"/>
      <c r="DN1" s="611"/>
      <c r="DO1" s="277"/>
    </row>
    <row r="2" spans="1:120" s="15" customFormat="1" ht="18" customHeight="1" x14ac:dyDescent="0.45">
      <c r="A2" s="254" t="s">
        <v>326</v>
      </c>
      <c r="B2" s="254" t="s">
        <v>325</v>
      </c>
      <c r="C2" s="255" t="s">
        <v>324</v>
      </c>
      <c r="D2" s="254" t="s">
        <v>323</v>
      </c>
      <c r="E2" s="254" t="s">
        <v>2184</v>
      </c>
      <c r="F2" s="254" t="s">
        <v>322</v>
      </c>
      <c r="G2" s="254" t="s">
        <v>321</v>
      </c>
      <c r="H2" s="256" t="s">
        <v>5970</v>
      </c>
      <c r="I2" s="256" t="s">
        <v>5971</v>
      </c>
      <c r="J2" s="256" t="s">
        <v>5972</v>
      </c>
      <c r="K2" s="256" t="s">
        <v>320</v>
      </c>
      <c r="L2" s="256" t="s">
        <v>319</v>
      </c>
      <c r="M2" s="256" t="s">
        <v>318</v>
      </c>
      <c r="N2" s="256" t="s">
        <v>5973</v>
      </c>
      <c r="O2" s="257" t="s">
        <v>317</v>
      </c>
      <c r="P2" s="257" t="s">
        <v>2845</v>
      </c>
      <c r="Q2" s="258" t="s">
        <v>316</v>
      </c>
      <c r="R2" s="258" t="s">
        <v>315</v>
      </c>
      <c r="S2" s="251" t="s">
        <v>314</v>
      </c>
      <c r="T2" s="259" t="s">
        <v>313</v>
      </c>
      <c r="U2" s="259" t="s">
        <v>312</v>
      </c>
      <c r="V2" s="251" t="s">
        <v>311</v>
      </c>
      <c r="W2" s="251" t="s">
        <v>3432</v>
      </c>
      <c r="X2" s="251" t="s">
        <v>3428</v>
      </c>
      <c r="Y2" s="567" t="s">
        <v>3699</v>
      </c>
      <c r="Z2" s="567" t="s">
        <v>3973</v>
      </c>
      <c r="AA2" s="570" t="s">
        <v>5974</v>
      </c>
      <c r="AB2" s="570" t="s">
        <v>5975</v>
      </c>
      <c r="AC2" s="571" t="s">
        <v>5976</v>
      </c>
      <c r="AD2" s="571" t="s">
        <v>5977</v>
      </c>
      <c r="AE2" s="588" t="s">
        <v>5978</v>
      </c>
      <c r="AF2" s="564" t="s">
        <v>5979</v>
      </c>
      <c r="AG2" s="564" t="s">
        <v>5980</v>
      </c>
      <c r="AH2" s="562" t="s">
        <v>5981</v>
      </c>
      <c r="AI2" s="562" t="s">
        <v>5982</v>
      </c>
      <c r="AJ2" s="590" t="s">
        <v>5983</v>
      </c>
      <c r="AK2" s="574" t="s">
        <v>5984</v>
      </c>
      <c r="AL2" s="574" t="s">
        <v>5985</v>
      </c>
      <c r="AM2" s="575" t="s">
        <v>5986</v>
      </c>
      <c r="AN2" s="575" t="s">
        <v>5987</v>
      </c>
      <c r="AO2" s="592" t="s">
        <v>5988</v>
      </c>
      <c r="AP2" s="438" t="s">
        <v>5989</v>
      </c>
      <c r="AQ2" s="304" t="s">
        <v>5990</v>
      </c>
      <c r="AR2" s="304" t="s">
        <v>5991</v>
      </c>
      <c r="AS2" s="305" t="s">
        <v>5992</v>
      </c>
      <c r="AT2" s="305" t="s">
        <v>5993</v>
      </c>
      <c r="AU2" s="305" t="s">
        <v>5994</v>
      </c>
      <c r="AV2" s="260" t="s">
        <v>5995</v>
      </c>
      <c r="AW2" s="305" t="s">
        <v>5996</v>
      </c>
      <c r="AX2" s="305" t="s">
        <v>5997</v>
      </c>
      <c r="AY2" s="305" t="s">
        <v>5998</v>
      </c>
      <c r="AZ2" s="260" t="s">
        <v>5999</v>
      </c>
      <c r="BA2" s="434" t="s">
        <v>6000</v>
      </c>
      <c r="BB2" s="249" t="s">
        <v>6001</v>
      </c>
      <c r="BC2" s="249" t="s">
        <v>6002</v>
      </c>
      <c r="BD2" s="260" t="s">
        <v>6003</v>
      </c>
      <c r="BE2" s="260" t="s">
        <v>6004</v>
      </c>
      <c r="BF2" s="260" t="s">
        <v>6005</v>
      </c>
      <c r="BG2" s="260" t="s">
        <v>6006</v>
      </c>
      <c r="BH2" s="260" t="s">
        <v>6007</v>
      </c>
      <c r="BI2" s="260" t="s">
        <v>6008</v>
      </c>
      <c r="BJ2" s="607" t="s">
        <v>2081</v>
      </c>
      <c r="BK2" s="280" t="s">
        <v>5343</v>
      </c>
      <c r="BL2" s="282" t="s">
        <v>6009</v>
      </c>
      <c r="BM2" s="282" t="s">
        <v>6010</v>
      </c>
      <c r="BN2" s="282" t="s">
        <v>1588</v>
      </c>
      <c r="BO2" s="282" t="s">
        <v>2094</v>
      </c>
      <c r="BP2" s="282" t="s">
        <v>6011</v>
      </c>
      <c r="BQ2" s="282" t="s">
        <v>6012</v>
      </c>
      <c r="BR2" s="282" t="s">
        <v>6013</v>
      </c>
      <c r="BS2" s="284" t="s">
        <v>6014</v>
      </c>
      <c r="BT2" s="283" t="s">
        <v>6015</v>
      </c>
      <c r="BU2" s="284" t="s">
        <v>6016</v>
      </c>
      <c r="BV2" s="283" t="s">
        <v>6017</v>
      </c>
      <c r="BW2" s="284" t="s">
        <v>6018</v>
      </c>
      <c r="BX2" s="283" t="s">
        <v>6019</v>
      </c>
      <c r="BY2" s="283" t="s">
        <v>3700</v>
      </c>
      <c r="BZ2" s="284" t="s">
        <v>6020</v>
      </c>
      <c r="CA2" s="550" t="s">
        <v>6021</v>
      </c>
      <c r="CB2" s="284" t="s">
        <v>6022</v>
      </c>
      <c r="CC2" s="550" t="s">
        <v>6023</v>
      </c>
      <c r="CD2" s="284" t="s">
        <v>6024</v>
      </c>
      <c r="CE2" s="280" t="s">
        <v>3701</v>
      </c>
      <c r="CF2" s="280" t="s">
        <v>6025</v>
      </c>
      <c r="CG2" s="285" t="s">
        <v>6026</v>
      </c>
      <c r="CH2" s="299" t="s">
        <v>6027</v>
      </c>
      <c r="CI2" s="261" t="s">
        <v>6028</v>
      </c>
      <c r="CJ2" s="262" t="s">
        <v>6029</v>
      </c>
      <c r="CK2" s="267" t="s">
        <v>6030</v>
      </c>
      <c r="CL2" s="262" t="s">
        <v>6031</v>
      </c>
      <c r="CM2" s="264" t="s">
        <v>6032</v>
      </c>
      <c r="CN2" s="263" t="s">
        <v>6033</v>
      </c>
      <c r="CO2" s="264" t="s">
        <v>6034</v>
      </c>
      <c r="CP2" s="263" t="s">
        <v>6035</v>
      </c>
      <c r="CQ2" s="264" t="s">
        <v>6036</v>
      </c>
      <c r="CR2" s="266" t="s">
        <v>6037</v>
      </c>
      <c r="CS2" s="266" t="s">
        <v>6038</v>
      </c>
      <c r="CT2" s="265" t="s">
        <v>6039</v>
      </c>
      <c r="CU2" s="266" t="s">
        <v>6040</v>
      </c>
      <c r="CV2" s="265" t="s">
        <v>6041</v>
      </c>
      <c r="CW2" s="289" t="s">
        <v>6042</v>
      </c>
      <c r="CX2" s="262" t="s">
        <v>6043</v>
      </c>
      <c r="CY2" s="267" t="s">
        <v>6044</v>
      </c>
      <c r="CZ2" s="262" t="s">
        <v>6045</v>
      </c>
      <c r="DA2" s="261" t="s">
        <v>6046</v>
      </c>
      <c r="DB2" s="262" t="s">
        <v>6047</v>
      </c>
      <c r="DC2" s="264" t="s">
        <v>6048</v>
      </c>
      <c r="DD2" s="268" t="s">
        <v>6049</v>
      </c>
      <c r="DE2" s="264" t="s">
        <v>6050</v>
      </c>
      <c r="DF2" s="266" t="s">
        <v>6051</v>
      </c>
      <c r="DG2" s="266" t="s">
        <v>6052</v>
      </c>
      <c r="DH2" s="269" t="s">
        <v>6053</v>
      </c>
      <c r="DI2" s="266" t="s">
        <v>6054</v>
      </c>
      <c r="DJ2" s="265" t="s">
        <v>6055</v>
      </c>
      <c r="DK2" s="640" t="s">
        <v>3705</v>
      </c>
      <c r="DL2" s="641" t="s">
        <v>3703</v>
      </c>
      <c r="DM2" s="641" t="s">
        <v>3706</v>
      </c>
      <c r="DN2" s="641" t="s">
        <v>3704</v>
      </c>
    </row>
    <row r="3" spans="1:120" ht="16.5" x14ac:dyDescent="0.45">
      <c r="A3" s="9"/>
      <c r="B3" s="224"/>
      <c r="C3" s="11"/>
      <c r="D3" s="390"/>
      <c r="E3" s="390"/>
      <c r="F3" s="9"/>
      <c r="G3" s="9"/>
      <c r="H3" s="9"/>
      <c r="I3" s="9"/>
      <c r="J3" s="9"/>
      <c r="K3" s="224"/>
      <c r="L3" s="77"/>
      <c r="M3" s="11"/>
      <c r="N3" s="9"/>
      <c r="O3" s="390">
        <f>IF(個体表[[#This Row],[PL_fix]]&gt;0, 個体表[[#This Row],[PL_fix]], getPL(個体表[[#This Row],[種族名]], 個体表[[#This Row],[CP]], 個体表[[#This Row],[HP]], 個体表[[#This Row],[ATK_ind]], 個体表[[#This Row],[DEF_ind]], 個体表[[#This Row],[HP_ind]]) )</f>
        <v>0</v>
      </c>
      <c r="P3" s="390"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391" t="str">
        <f>IF(個体表[[#This Row],[PL]]=0, "",(個体表[[#This Row],[攻撃力]]*個体表[[#This Row],[防御力]]*個体表[[#This Row],[HP2]])^(2/3)/10)</f>
        <v/>
      </c>
      <c r="U3" s="391"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390"/>
      <c r="Z3" s="390"/>
      <c r="AA3" s="585"/>
      <c r="AB3" s="585"/>
      <c r="AC3" s="586"/>
      <c r="AD3" s="586"/>
      <c r="AE3" s="60"/>
      <c r="AF3" s="585"/>
      <c r="AG3" s="585"/>
      <c r="AH3" s="586"/>
      <c r="AI3" s="586"/>
      <c r="AJ3" s="60"/>
      <c r="AK3" s="585"/>
      <c r="AL3" s="585"/>
      <c r="AM3" s="586"/>
      <c r="AN3" s="586"/>
      <c r="AO3" s="60"/>
      <c r="AP3" s="439"/>
      <c r="AQ3" s="593"/>
      <c r="AR3" s="253"/>
      <c r="AS3" s="7"/>
      <c r="AT3" s="306"/>
      <c r="AU3" s="7"/>
      <c r="AV3" s="8"/>
      <c r="AW3" s="7"/>
      <c r="AX3" s="7"/>
      <c r="AY3" s="7"/>
      <c r="AZ3" s="8"/>
      <c r="BA3" s="435"/>
      <c r="BB3" s="594"/>
      <c r="BC3" s="250"/>
      <c r="BD3" s="8"/>
      <c r="BE3" s="8"/>
      <c r="BF3" s="8"/>
      <c r="BG3" s="8"/>
      <c r="BH3" s="8"/>
      <c r="BI3" s="8"/>
      <c r="BJ3" s="10"/>
      <c r="BK3" s="9"/>
      <c r="BL3" s="390" t="str">
        <f>IF(個体表[[#This Row],[PL]]=0,"", IF(個体表[[#This Row],[_pr]]&gt;0,個体表[[#This Row],[_pr]], IF(個体表[[#This Row],[PL_Target]]&gt;0,個体表[[#This Row],[PL_Target]],
IF(個体表[[#This Row],[PL]]&lt;30, 30, IF(個体表[[#This Row],[PL]]&lt;40, 個体表[[#This Row],[PL]]+0.5,40))
)))</f>
        <v/>
      </c>
      <c r="BM3" s="390" t="e">
        <f>IF(個体表[[#This Row],[PL_pr]]=個体表[[#This Row],[PL]],"",個体表[[#This Row],[PL_pr]]-個体表[[#This Row],[PL]])</f>
        <v>#VALUE!</v>
      </c>
      <c r="BN3" s="390">
        <f>IF(個体表[[#This Row],[PL]]=個体表[[#This Row],[PL_pr]],"",SUMIFS(CPM表[アメ],CPM表[PL],"&gt;"&amp;個体表[[#This Row],[PL]],CPM表[PL],"&lt;="&amp;個体表[[#This Row],[PL_pr]]))</f>
        <v>0</v>
      </c>
      <c r="BO3" s="390">
        <f>IF(個体表[[#This Row],[PL]]=個体表[[#This Row],[PL_pr]],"",SUMIFS(CPM表[ほしのすな],CPM表[PL],"&gt;"&amp;個体表[[#This Row],[PL]],CPM表[PL],"&lt;="&amp;個体表[[#This Row],[PL_pr]]))</f>
        <v>0</v>
      </c>
      <c r="BP3" s="390" t="e">
        <f>FLOOR(個体表[[#This Row],[攻撃力_pr]]*SQRT(個体表[[#This Row],[防御力_pr]])*SQRT(個体表[[#This Row],[HP2_pr]])/10,1)</f>
        <v>#N/A</v>
      </c>
      <c r="BQ3" s="390" t="e">
        <f>IF(個体表[[#This Row],[CP_pr]]&gt;2500,"M",IF(個体表[[#This Row],[CP_pr]]&gt;1500, "H", "S"))</f>
        <v>#N/A</v>
      </c>
      <c r="BR3" s="390" t="e">
        <f>FLOOR(個体表[[#This Row],[HP2_pr]],1)</f>
        <v>#N/A</v>
      </c>
      <c r="BS3" s="6" t="e">
        <f>IF(個体表[[#This Row],[HP_pr]]="","",(個体表[[#This Row],[HP_pr]]-個体表[[#This Row],[HP]])/個体表[[#This Row],[HP]])</f>
        <v>#N/A</v>
      </c>
      <c r="BT3" s="8" t="e">
        <f>(INDEX(種族元表[],MATCH(個体表[[#This Row],[種族名]],種族元表[種族名],0), COLUMN(種族元表[[#Headers],[ATK]])) + 個体表[[#This Row],[ATK_ind]])
* getCPM(個体表[[#This Row],[PL_pr]])</f>
        <v>#N/A</v>
      </c>
      <c r="BU3" s="6" t="e">
        <f>IF(個体表[[#This Row],[攻撃力_pr]]="","",(個体表[[#This Row],[攻撃力_pr]]-個体表[[#This Row],[攻撃力]])/個体表[[#This Row],[攻撃力]])</f>
        <v>#N/A</v>
      </c>
      <c r="BV3" s="8" t="e">
        <f>(INDEX(種族元表[],MATCH(個体表[[#This Row],[種族名]],種族元表[種族名],0), COLUMN(種族元表[[#Headers],[DEF]])) + 個体表[[#This Row],[DEF_ind]])
* getCPM(個体表[[#This Row],[PL_pr]])</f>
        <v>#N/A</v>
      </c>
      <c r="BW3" s="6" t="e">
        <f>IF(個体表[[#This Row],[防御力_pr]]="","",(個体表[[#This Row],[防御力_pr]]-個体表[[#This Row],[防御力]])/個体表[[#This Row],[防御力]])</f>
        <v>#N/A</v>
      </c>
      <c r="BX3" s="8" t="e">
        <f>(INDEX(種族元表[],MATCH(個体表[[#This Row],[種族名]],種族元表[種族名],0), COLUMN(種族元表[[#Headers],[HP]])) + 個体表[[#This Row],[HP_ind]])
* getCPM(個体表[[#This Row],[PL_pr]])</f>
        <v>#N/A</v>
      </c>
      <c r="BY3" s="8" t="e">
        <f>個体表[[#This Row],[HP_pr]]/(1000/個体表[[#This Row],[防御力_pr]]+1)</f>
        <v>#N/A</v>
      </c>
      <c r="BZ3" s="6" t="e">
        <f>IF(個体表[[#This Row],[耐久力_pr]]="","",(個体表[[#This Row],[耐久力_pr]]-個体表[[#This Row],[耐久力]])/個体表[[#This Row],[耐久力]])</f>
        <v>#N/A</v>
      </c>
      <c r="CA3" s="7" t="e">
        <f>個体表[[#This Row],[耐久力_pr]]*個体表[[#This Row],[cDPS_prg]]</f>
        <v>#N/A</v>
      </c>
      <c r="CB3" s="6" t="e">
        <f>IF(個体表[[#This Row],[gTCP_pr]]="","",(個体表[[#This Row],[gTCP_pr]]-個体表[[#This Row],[gTCP]])/個体表[[#This Row],[gTCP]])</f>
        <v>#N/A</v>
      </c>
      <c r="CC3" s="7" t="e">
        <f>個体表[[#This Row],[耐久力_pr]]*個体表[[#This Row],[cDPT_prm]]</f>
        <v>#N/A</v>
      </c>
      <c r="CD3" s="6" t="e">
        <f>IF(個体表[[#This Row],[mTCP_pr]]="","",(個体表[[#This Row],[mTCP_pr]]-個体表[[#This Row],[mTCP]])/個体表[[#This Row],[mTCP]])</f>
        <v>#N/A</v>
      </c>
      <c r="CE3" s="392"/>
      <c r="CF3" s="392"/>
      <c r="CG3" s="9"/>
      <c r="CH3" s="224"/>
      <c r="CI3" s="8"/>
      <c r="CJ3" s="6" t="str">
        <f>IF(個体表[[#This Row],[ダメージ_prgn]]="","",(個体表[[#This Row],[ダメージ_prgn]]-個体表[[#This Row],[ダメージ_gn]])/個体表[[#This Row],[ダメージ_gn]])</f>
        <v/>
      </c>
      <c r="CK3" s="7"/>
      <c r="CL3" s="6" t="str">
        <f>IF(個体表[[#This Row],[tDPS_prgn]]="","",(個体表[[#This Row],[tDPS_prgn]]-個体表[[#This Row],[tDPS_gn]])/個体表[[#This Row],[tDPS_gn]])</f>
        <v/>
      </c>
      <c r="CM3" s="389"/>
      <c r="CN3" s="8"/>
      <c r="CO3" s="6" t="str">
        <f>IF(個体表[[#This Row],[ダメージ_prgs]]="","",(個体表[[#This Row],[ダメージ_prgs]]-個体表[[#This Row],[ダメージ_gs1]])/個体表[[#This Row],[ダメージ_gs1]])</f>
        <v/>
      </c>
      <c r="CP3" s="8"/>
      <c r="CQ3" s="6" t="str">
        <f>IF(個体表[[#This Row],[tDPS_prgs]]="","",(個体表[[#This Row],[tDPS_prgs]]-個体表[[#This Row],[tDPS_gs1]])/個体表[[#This Row],[tDPS_gs1]])</f>
        <v/>
      </c>
      <c r="CR3" s="595"/>
      <c r="CS3" s="389"/>
      <c r="CT3" s="8"/>
      <c r="CU3" s="6" t="str">
        <f>IF(個体表[[#This Row],[cDPS_prg]]="","",(個体表[[#This Row],[cDPS_prg]]-MAX(個体表[[#This Row],[cDPS_gs1]],個体表[[#This Row],[cDPS_gs2]]))/MAX(個体表[[#This Row],[cDPS_gs1]],個体表[[#This Row],[cDPS_gs2]]))</f>
        <v/>
      </c>
      <c r="CV3" s="8"/>
      <c r="CW3" s="6"/>
      <c r="CX3" s="595"/>
      <c r="CY3" s="7"/>
      <c r="CZ3" s="6" t="str">
        <f>IF(個体表[[#This Row],[ダメージ_prmn]]="","",(個体表[[#This Row],[ダメージ_prmn]]-個体表[[#This Row],[ダメージ_mn]])/個体表[[#This Row],[ダメージ_mn]])</f>
        <v/>
      </c>
      <c r="DA3" s="8"/>
      <c r="DB3" s="6" t="str">
        <f>IF(個体表[[#This Row],[tDPT_prmn]]="","",(個体表[[#This Row],[tDPT_prmn]]-個体表[[#This Row],[tDPT_mn]])/個体表[[#This Row],[tDPT_mn]])</f>
        <v/>
      </c>
      <c r="DC3" s="389"/>
      <c r="DD3" s="7"/>
      <c r="DE3" s="6" t="str">
        <f>IF(個体表[[#This Row],[ダメージ_prms]]="","",(個体表[[#This Row],[ダメージ_prms]]-個体表[[#This Row],[ダメージ_ms1]])/個体表[[#This Row],[ダメージ_ms1]])</f>
        <v/>
      </c>
      <c r="DF3" s="595"/>
      <c r="DG3" s="389"/>
      <c r="DH3" s="7"/>
      <c r="DI3" s="6" t="str">
        <f>IF(個体表[[#This Row],[cDPT_prm]]="","",(個体表[[#This Row],[cDPT_prm]]-MAX(個体表[[#This Row],[cDPT_ms1]],個体表[[#This Row],[cDPT_ms2]]))/MAX(個体表[[#This Row],[cDPT_ms1]],個体表[[#This Row],[cDPT_ms2]]))</f>
        <v/>
      </c>
      <c r="DJ3" s="8"/>
      <c r="DK3" s="390"/>
      <c r="DL3" s="390">
        <f>IF( $B$1="",0, IF($B$1=個体表[[#This Row],[タイプ1]],1, IF($B$1=個体表[[#This Row],[タイプ2]],1,0)))</f>
        <v>0</v>
      </c>
      <c r="DM3" s="390" t="str">
        <f>IF(個体表[[#This Row],[通常わざ]]="","",
INDEX(通常わざ表[],MATCH(個体表[[#This Row],[通常わざ]], 通常わざ表[わざ名], 0), COLUMN(通常わざ表[[#Headers],[タイプ]]))
)</f>
        <v/>
      </c>
      <c r="DN3" s="390" t="str">
        <f>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f>
        <v>,</v>
      </c>
      <c r="DO3" s="1"/>
      <c r="DP3" s="1"/>
    </row>
    <row r="4" spans="1:120" x14ac:dyDescent="0.45">
      <c r="DO4" s="1"/>
      <c r="DP4" s="1"/>
    </row>
    <row r="5" spans="1:120" x14ac:dyDescent="0.45">
      <c r="DO5" s="1"/>
      <c r="DP5" s="1"/>
    </row>
    <row r="6" spans="1:120" x14ac:dyDescent="0.45">
      <c r="DO6" s="1"/>
      <c r="DP6" s="1"/>
    </row>
    <row r="7" spans="1:120" x14ac:dyDescent="0.45">
      <c r="DO7" s="1"/>
      <c r="DP7" s="1"/>
    </row>
    <row r="8" spans="1:120" x14ac:dyDescent="0.45">
      <c r="DO8" s="1"/>
      <c r="DP8" s="1"/>
    </row>
    <row r="9" spans="1:120" x14ac:dyDescent="0.45">
      <c r="DO9" s="1"/>
      <c r="DP9" s="1"/>
    </row>
    <row r="10" spans="1:120" x14ac:dyDescent="0.45">
      <c r="DO10" s="1"/>
      <c r="DP10" s="1"/>
    </row>
    <row r="11" spans="1:120" x14ac:dyDescent="0.45">
      <c r="DO11" s="1"/>
      <c r="DP11" s="1"/>
    </row>
    <row r="12" spans="1:120" x14ac:dyDescent="0.45">
      <c r="DO12" s="1"/>
      <c r="DP12" s="1"/>
    </row>
    <row r="13" spans="1:120" x14ac:dyDescent="0.45">
      <c r="DO13" s="1"/>
      <c r="DP13" s="1"/>
    </row>
    <row r="14" spans="1:120" x14ac:dyDescent="0.45">
      <c r="DO14" s="1"/>
      <c r="DP14" s="1"/>
    </row>
    <row r="15" spans="1:120" x14ac:dyDescent="0.45">
      <c r="DO15" s="1"/>
      <c r="DP15" s="1"/>
    </row>
    <row r="16" spans="1:120" x14ac:dyDescent="0.45">
      <c r="DO16" s="1"/>
      <c r="DP16" s="1"/>
    </row>
    <row r="17" spans="119:120" x14ac:dyDescent="0.45">
      <c r="DO17" s="1"/>
      <c r="DP17" s="1"/>
    </row>
    <row r="18" spans="119:120" x14ac:dyDescent="0.45">
      <c r="DO18" s="1"/>
      <c r="DP18" s="1"/>
    </row>
    <row r="19" spans="119:120" x14ac:dyDescent="0.45">
      <c r="DO19" s="1"/>
      <c r="DP19" s="1"/>
    </row>
    <row r="20" spans="119:120" x14ac:dyDescent="0.45">
      <c r="DO20" s="1"/>
      <c r="DP20" s="1"/>
    </row>
    <row r="21" spans="119:120" x14ac:dyDescent="0.45">
      <c r="DO21" s="1"/>
      <c r="DP21" s="1"/>
    </row>
    <row r="22" spans="119:120" x14ac:dyDescent="0.45">
      <c r="DO22" s="1"/>
      <c r="DP22" s="1"/>
    </row>
    <row r="23" spans="119:120" x14ac:dyDescent="0.45">
      <c r="DO23" s="1"/>
      <c r="DP23" s="1"/>
    </row>
    <row r="24" spans="119:120" x14ac:dyDescent="0.45">
      <c r="DO24" s="1"/>
      <c r="DP24" s="1"/>
    </row>
    <row r="25" spans="119:120" x14ac:dyDescent="0.45">
      <c r="DO25" s="1"/>
      <c r="DP25" s="1"/>
    </row>
    <row r="26" spans="119:120" x14ac:dyDescent="0.45">
      <c r="DO26" s="1"/>
      <c r="DP26" s="1"/>
    </row>
    <row r="27" spans="119:120" x14ac:dyDescent="0.45">
      <c r="DO27" s="1"/>
      <c r="DP27" s="1"/>
    </row>
    <row r="28" spans="119:120" x14ac:dyDescent="0.45">
      <c r="DO28" s="1"/>
      <c r="DP28" s="1"/>
    </row>
    <row r="29" spans="119:120" x14ac:dyDescent="0.45">
      <c r="DO29" s="1"/>
      <c r="DP29" s="1"/>
    </row>
    <row r="30" spans="119:120" x14ac:dyDescent="0.45">
      <c r="DO30" s="1"/>
      <c r="DP30" s="1"/>
    </row>
    <row r="31" spans="119:120" x14ac:dyDescent="0.45">
      <c r="DO31" s="1"/>
      <c r="DP31" s="1"/>
    </row>
    <row r="32" spans="119:120" x14ac:dyDescent="0.45">
      <c r="DO32" s="1"/>
      <c r="DP32" s="1"/>
    </row>
    <row r="33" spans="119:120" x14ac:dyDescent="0.45">
      <c r="DO33" s="1"/>
      <c r="DP33" s="1"/>
    </row>
    <row r="34" spans="119:120" x14ac:dyDescent="0.45">
      <c r="DO34" s="1"/>
      <c r="DP34" s="1"/>
    </row>
    <row r="35" spans="119:120" x14ac:dyDescent="0.45">
      <c r="DO35" s="1"/>
      <c r="DP35" s="1"/>
    </row>
    <row r="36" spans="119:120" x14ac:dyDescent="0.45">
      <c r="DO36" s="1"/>
      <c r="DP36" s="1"/>
    </row>
    <row r="37" spans="119:120" x14ac:dyDescent="0.45">
      <c r="DO37" s="1"/>
      <c r="DP37" s="1"/>
    </row>
    <row r="38" spans="119:120" x14ac:dyDescent="0.45">
      <c r="DO38" s="1"/>
      <c r="DP38" s="1"/>
    </row>
    <row r="39" spans="119:120" x14ac:dyDescent="0.45">
      <c r="DO39" s="1"/>
      <c r="DP39" s="1"/>
    </row>
    <row r="40" spans="119:120" x14ac:dyDescent="0.45">
      <c r="DO40" s="1"/>
      <c r="DP40" s="1"/>
    </row>
    <row r="41" spans="119:120" x14ac:dyDescent="0.45">
      <c r="DO41" s="1"/>
      <c r="DP41" s="1"/>
    </row>
    <row r="42" spans="119:120" x14ac:dyDescent="0.45">
      <c r="DO42" s="1"/>
      <c r="DP42" s="1"/>
    </row>
    <row r="43" spans="119:120" x14ac:dyDescent="0.45">
      <c r="DO43" s="1"/>
      <c r="DP43" s="1"/>
    </row>
    <row r="44" spans="119:120" x14ac:dyDescent="0.45">
      <c r="DO44" s="1"/>
      <c r="DP44" s="1"/>
    </row>
    <row r="45" spans="119:120" x14ac:dyDescent="0.45">
      <c r="DO45" s="1"/>
      <c r="DP45" s="1"/>
    </row>
    <row r="46" spans="119:120" x14ac:dyDescent="0.45">
      <c r="DO46" s="1"/>
      <c r="DP46" s="1"/>
    </row>
    <row r="47" spans="119:120" x14ac:dyDescent="0.45">
      <c r="DO47" s="1"/>
      <c r="DP47" s="1"/>
    </row>
    <row r="48" spans="119:120" x14ac:dyDescent="0.45">
      <c r="DO48" s="1"/>
      <c r="DP48" s="1"/>
    </row>
    <row r="49" spans="119:120" x14ac:dyDescent="0.45">
      <c r="DO49" s="1"/>
      <c r="DP49" s="1"/>
    </row>
    <row r="50" spans="119:120" x14ac:dyDescent="0.45">
      <c r="DO50" s="1"/>
      <c r="DP50" s="1"/>
    </row>
    <row r="51" spans="119:120" x14ac:dyDescent="0.45">
      <c r="DO51" s="1"/>
      <c r="DP51" s="1"/>
    </row>
    <row r="52" spans="119:120" x14ac:dyDescent="0.45">
      <c r="DO52" s="1"/>
      <c r="DP52" s="1"/>
    </row>
    <row r="53" spans="119:120" x14ac:dyDescent="0.45">
      <c r="DO53" s="1"/>
      <c r="DP53" s="1"/>
    </row>
    <row r="54" spans="119:120" x14ac:dyDescent="0.45">
      <c r="DO54" s="1"/>
      <c r="DP54" s="1"/>
    </row>
    <row r="55" spans="119:120" x14ac:dyDescent="0.45">
      <c r="DO55" s="1"/>
      <c r="DP55" s="1"/>
    </row>
    <row r="56" spans="119:120" x14ac:dyDescent="0.45">
      <c r="DO56" s="1"/>
      <c r="DP56" s="1"/>
    </row>
    <row r="57" spans="119:120" x14ac:dyDescent="0.45">
      <c r="DO57" s="1"/>
      <c r="DP57" s="1"/>
    </row>
    <row r="58" spans="119:120" x14ac:dyDescent="0.45">
      <c r="DO58" s="1"/>
      <c r="DP58" s="1"/>
    </row>
    <row r="59" spans="119:120" x14ac:dyDescent="0.45">
      <c r="DO59" s="1"/>
      <c r="DP59" s="1"/>
    </row>
    <row r="60" spans="119:120" x14ac:dyDescent="0.45">
      <c r="DO60" s="1"/>
      <c r="DP60" s="1"/>
    </row>
    <row r="61" spans="119:120" x14ac:dyDescent="0.45">
      <c r="DO61" s="1"/>
      <c r="DP61" s="1"/>
    </row>
    <row r="62" spans="119:120" x14ac:dyDescent="0.45">
      <c r="DO62" s="1"/>
      <c r="DP62" s="1"/>
    </row>
    <row r="63" spans="119:120" x14ac:dyDescent="0.45">
      <c r="DO63" s="1"/>
      <c r="DP63" s="1"/>
    </row>
    <row r="64" spans="119:120" x14ac:dyDescent="0.45">
      <c r="DO64" s="1"/>
      <c r="DP64" s="1"/>
    </row>
    <row r="65" spans="119:120" x14ac:dyDescent="0.45">
      <c r="DO65" s="1"/>
      <c r="DP65" s="1"/>
    </row>
    <row r="66" spans="119:120" x14ac:dyDescent="0.45">
      <c r="DO66" s="1"/>
      <c r="DP66" s="1"/>
    </row>
    <row r="67" spans="119:120" x14ac:dyDescent="0.45">
      <c r="DO67" s="1"/>
      <c r="DP67" s="1"/>
    </row>
    <row r="68" spans="119:120" x14ac:dyDescent="0.45">
      <c r="DO68" s="1"/>
      <c r="DP68" s="1"/>
    </row>
    <row r="69" spans="119:120" x14ac:dyDescent="0.45">
      <c r="DO69" s="1"/>
      <c r="DP69" s="1"/>
    </row>
    <row r="70" spans="119:120" x14ac:dyDescent="0.45">
      <c r="DO70" s="1"/>
      <c r="DP70" s="1"/>
    </row>
    <row r="71" spans="119:120" x14ac:dyDescent="0.45">
      <c r="DO71" s="1"/>
      <c r="DP71" s="1"/>
    </row>
    <row r="72" spans="119:120" x14ac:dyDescent="0.45">
      <c r="DO72" s="1"/>
      <c r="DP72" s="1"/>
    </row>
    <row r="73" spans="119:120" x14ac:dyDescent="0.45">
      <c r="DO73" s="1"/>
      <c r="DP73" s="1"/>
    </row>
    <row r="74" spans="119:120" x14ac:dyDescent="0.45">
      <c r="DO74" s="1"/>
      <c r="DP74" s="1"/>
    </row>
    <row r="75" spans="119:120" x14ac:dyDescent="0.45">
      <c r="DO75" s="1"/>
      <c r="DP75" s="1"/>
    </row>
    <row r="76" spans="119:120" x14ac:dyDescent="0.45">
      <c r="DO76" s="1"/>
      <c r="DP76" s="1"/>
    </row>
    <row r="77" spans="119:120" x14ac:dyDescent="0.45">
      <c r="DO77" s="1"/>
      <c r="DP77" s="1"/>
    </row>
    <row r="78" spans="119:120" x14ac:dyDescent="0.45">
      <c r="DO78" s="1"/>
      <c r="DP78" s="1"/>
    </row>
    <row r="79" spans="119:120" x14ac:dyDescent="0.45">
      <c r="DO79" s="1"/>
      <c r="DP79" s="1"/>
    </row>
    <row r="80" spans="119:120" x14ac:dyDescent="0.45">
      <c r="DO80" s="1"/>
      <c r="DP80" s="1"/>
    </row>
    <row r="81" spans="119:120" x14ac:dyDescent="0.45">
      <c r="DO81" s="1"/>
      <c r="DP81" s="1"/>
    </row>
    <row r="82" spans="119:120" x14ac:dyDescent="0.45">
      <c r="DO82" s="1"/>
      <c r="DP82" s="1"/>
    </row>
    <row r="83" spans="119:120" x14ac:dyDescent="0.45">
      <c r="DO83" s="1"/>
      <c r="DP83" s="1"/>
    </row>
    <row r="84" spans="119:120" x14ac:dyDescent="0.45">
      <c r="DO84" s="1"/>
      <c r="DP84" s="1"/>
    </row>
    <row r="85" spans="119:120" x14ac:dyDescent="0.45">
      <c r="DO85" s="1"/>
      <c r="DP85" s="1"/>
    </row>
    <row r="86" spans="119:120" x14ac:dyDescent="0.45">
      <c r="DO86" s="1"/>
      <c r="DP86" s="1"/>
    </row>
    <row r="87" spans="119:120" x14ac:dyDescent="0.45">
      <c r="DO87" s="1"/>
      <c r="DP87" s="1"/>
    </row>
    <row r="88" spans="119:120" x14ac:dyDescent="0.45">
      <c r="DO88" s="1"/>
      <c r="DP88" s="1"/>
    </row>
    <row r="89" spans="119:120" x14ac:dyDescent="0.45">
      <c r="DO89" s="1"/>
      <c r="DP89" s="1"/>
    </row>
    <row r="90" spans="119:120" x14ac:dyDescent="0.45">
      <c r="DO90" s="1"/>
      <c r="DP90" s="1"/>
    </row>
    <row r="91" spans="119:120" x14ac:dyDescent="0.45">
      <c r="DO91" s="1"/>
      <c r="DP91" s="1"/>
    </row>
    <row r="92" spans="119:120" x14ac:dyDescent="0.45">
      <c r="DO92" s="1"/>
      <c r="DP92" s="1"/>
    </row>
    <row r="93" spans="119:120" x14ac:dyDescent="0.45">
      <c r="DO93" s="1"/>
      <c r="DP93" s="1"/>
    </row>
    <row r="94" spans="119:120" x14ac:dyDescent="0.45">
      <c r="DO94" s="1"/>
      <c r="DP94" s="1"/>
    </row>
    <row r="95" spans="119:120" x14ac:dyDescent="0.45">
      <c r="DO95" s="1"/>
      <c r="DP95" s="1"/>
    </row>
    <row r="96" spans="119:120" x14ac:dyDescent="0.45">
      <c r="DO96" s="1"/>
      <c r="DP96" s="1"/>
    </row>
    <row r="97" spans="119:120" x14ac:dyDescent="0.45">
      <c r="DO97" s="1"/>
      <c r="DP97" s="1"/>
    </row>
    <row r="98" spans="119:120" x14ac:dyDescent="0.45">
      <c r="DO98" s="1"/>
      <c r="DP98" s="1"/>
    </row>
    <row r="99" spans="119:120" x14ac:dyDescent="0.45">
      <c r="DO99" s="1"/>
      <c r="DP99" s="1"/>
    </row>
    <row r="100" spans="119:120" x14ac:dyDescent="0.45">
      <c r="DO100" s="1"/>
      <c r="DP100" s="1"/>
    </row>
    <row r="101" spans="119:120" x14ac:dyDescent="0.45">
      <c r="DO101" s="1"/>
      <c r="DP101" s="1"/>
    </row>
    <row r="102" spans="119:120" x14ac:dyDescent="0.45">
      <c r="DO102" s="1"/>
      <c r="DP102" s="1"/>
    </row>
    <row r="103" spans="119:120" x14ac:dyDescent="0.45">
      <c r="DO103" s="1"/>
      <c r="DP103" s="1"/>
    </row>
    <row r="104" spans="119:120" x14ac:dyDescent="0.45">
      <c r="DO104" s="1"/>
      <c r="DP104" s="1"/>
    </row>
    <row r="105" spans="119:120" x14ac:dyDescent="0.45">
      <c r="DO105" s="1"/>
      <c r="DP105" s="1"/>
    </row>
    <row r="106" spans="119:120" x14ac:dyDescent="0.45">
      <c r="DO106" s="1"/>
      <c r="DP106" s="1"/>
    </row>
    <row r="107" spans="119:120" x14ac:dyDescent="0.45">
      <c r="DO107" s="1"/>
      <c r="DP107" s="1"/>
    </row>
    <row r="108" spans="119:120" x14ac:dyDescent="0.45">
      <c r="DO108" s="1"/>
      <c r="DP108" s="1"/>
    </row>
    <row r="109" spans="119:120" x14ac:dyDescent="0.45">
      <c r="DO109" s="1"/>
      <c r="DP109" s="1"/>
    </row>
    <row r="110" spans="119:120" x14ac:dyDescent="0.45">
      <c r="DO110" s="1"/>
      <c r="DP110" s="1"/>
    </row>
    <row r="111" spans="119:120" x14ac:dyDescent="0.45">
      <c r="DO111" s="1"/>
      <c r="DP111" s="1"/>
    </row>
    <row r="112" spans="119:120" x14ac:dyDescent="0.45">
      <c r="DO112" s="1"/>
      <c r="DP112" s="1"/>
    </row>
    <row r="113" spans="119:120" x14ac:dyDescent="0.45">
      <c r="DO113" s="1"/>
      <c r="DP113" s="1"/>
    </row>
    <row r="114" spans="119:120" x14ac:dyDescent="0.45">
      <c r="DO114" s="1"/>
      <c r="DP114" s="1"/>
    </row>
    <row r="115" spans="119:120" x14ac:dyDescent="0.45">
      <c r="DO115" s="1"/>
      <c r="DP115" s="1"/>
    </row>
    <row r="116" spans="119:120" x14ac:dyDescent="0.45">
      <c r="DO116" s="1"/>
      <c r="DP116" s="1"/>
    </row>
    <row r="117" spans="119:120" x14ac:dyDescent="0.45">
      <c r="DO117" s="1"/>
      <c r="DP117" s="1"/>
    </row>
    <row r="118" spans="119:120" x14ac:dyDescent="0.45">
      <c r="DO118" s="1"/>
      <c r="DP118" s="1"/>
    </row>
    <row r="119" spans="119:120" x14ac:dyDescent="0.45">
      <c r="DO119" s="1"/>
      <c r="DP119" s="1"/>
    </row>
    <row r="120" spans="119:120" x14ac:dyDescent="0.45">
      <c r="DO120" s="1"/>
      <c r="DP120" s="1"/>
    </row>
    <row r="121" spans="119:120" x14ac:dyDescent="0.45">
      <c r="DO121" s="1"/>
      <c r="DP121" s="1"/>
    </row>
    <row r="122" spans="119:120" x14ac:dyDescent="0.45">
      <c r="DO122" s="1"/>
      <c r="DP122" s="1"/>
    </row>
    <row r="123" spans="119:120" x14ac:dyDescent="0.45">
      <c r="DO123" s="1"/>
      <c r="DP123" s="1"/>
    </row>
    <row r="124" spans="119:120" x14ac:dyDescent="0.45">
      <c r="DO124" s="1"/>
      <c r="DP124" s="1"/>
    </row>
    <row r="125" spans="119:120" x14ac:dyDescent="0.45">
      <c r="DO125" s="1"/>
      <c r="DP125" s="1"/>
    </row>
    <row r="126" spans="119:120" x14ac:dyDescent="0.45">
      <c r="DO126" s="1"/>
      <c r="DP126" s="1"/>
    </row>
    <row r="127" spans="119:120" x14ac:dyDescent="0.45">
      <c r="DO127" s="1"/>
      <c r="DP127" s="1"/>
    </row>
    <row r="128" spans="119:120" x14ac:dyDescent="0.45">
      <c r="DO128" s="1"/>
      <c r="DP128" s="1"/>
    </row>
    <row r="129" spans="119:120" x14ac:dyDescent="0.45">
      <c r="DO129" s="1"/>
      <c r="DP129" s="1"/>
    </row>
    <row r="130" spans="119:120" x14ac:dyDescent="0.45">
      <c r="DO130" s="1"/>
      <c r="DP130" s="1"/>
    </row>
    <row r="131" spans="119:120" x14ac:dyDescent="0.45">
      <c r="DO131" s="1"/>
      <c r="DP131" s="1"/>
    </row>
    <row r="132" spans="119:120" x14ac:dyDescent="0.45">
      <c r="DO132" s="1"/>
      <c r="DP132" s="1"/>
    </row>
    <row r="133" spans="119:120" x14ac:dyDescent="0.45">
      <c r="DO133" s="1"/>
      <c r="DP133" s="1"/>
    </row>
    <row r="134" spans="119:120" x14ac:dyDescent="0.45">
      <c r="DO134" s="1"/>
      <c r="DP134" s="1"/>
    </row>
    <row r="135" spans="119:120" x14ac:dyDescent="0.45">
      <c r="DO135" s="1"/>
      <c r="DP135" s="1"/>
    </row>
    <row r="136" spans="119:120" x14ac:dyDescent="0.45">
      <c r="DO136" s="1"/>
      <c r="DP136" s="1"/>
    </row>
    <row r="137" spans="119:120" x14ac:dyDescent="0.45">
      <c r="DO137" s="1"/>
      <c r="DP137" s="1"/>
    </row>
    <row r="138" spans="119:120" x14ac:dyDescent="0.45">
      <c r="DO138" s="1"/>
      <c r="DP138" s="1"/>
    </row>
    <row r="139" spans="119:120" x14ac:dyDescent="0.45">
      <c r="DO139" s="1"/>
      <c r="DP139" s="1"/>
    </row>
    <row r="140" spans="119:120" x14ac:dyDescent="0.45">
      <c r="DO140" s="1"/>
      <c r="DP140" s="1"/>
    </row>
    <row r="141" spans="119:120" x14ac:dyDescent="0.45">
      <c r="DO141" s="1"/>
      <c r="DP141" s="1"/>
    </row>
    <row r="142" spans="119:120" x14ac:dyDescent="0.45">
      <c r="DO142" s="1"/>
      <c r="DP142" s="1"/>
    </row>
    <row r="143" spans="119:120" x14ac:dyDescent="0.45">
      <c r="DO143" s="1"/>
      <c r="DP143" s="1"/>
    </row>
    <row r="144" spans="119:120" x14ac:dyDescent="0.45">
      <c r="DO144" s="1"/>
      <c r="DP144" s="1"/>
    </row>
    <row r="145" spans="119:120" x14ac:dyDescent="0.45">
      <c r="DO145" s="1"/>
      <c r="DP145" s="1"/>
    </row>
    <row r="146" spans="119:120" x14ac:dyDescent="0.45">
      <c r="DO146" s="1"/>
      <c r="DP146" s="1"/>
    </row>
    <row r="147" spans="119:120" x14ac:dyDescent="0.45">
      <c r="DO147" s="1"/>
      <c r="DP147" s="1"/>
    </row>
    <row r="148" spans="119:120" x14ac:dyDescent="0.45">
      <c r="DO148" s="1"/>
      <c r="DP148" s="1"/>
    </row>
    <row r="149" spans="119:120" x14ac:dyDescent="0.45">
      <c r="DO149" s="1"/>
      <c r="DP149" s="1"/>
    </row>
    <row r="150" spans="119:120" x14ac:dyDescent="0.45">
      <c r="DO150" s="1"/>
      <c r="DP150" s="1"/>
    </row>
    <row r="151" spans="119:120" x14ac:dyDescent="0.45">
      <c r="DO151" s="1"/>
      <c r="DP151" s="1"/>
    </row>
    <row r="152" spans="119:120" x14ac:dyDescent="0.45">
      <c r="DO152" s="1"/>
      <c r="DP152" s="1"/>
    </row>
    <row r="153" spans="119:120" x14ac:dyDescent="0.45">
      <c r="DO153" s="1"/>
      <c r="DP153" s="1"/>
    </row>
    <row r="154" spans="119:120" x14ac:dyDescent="0.45">
      <c r="DO154" s="1"/>
      <c r="DP154" s="1"/>
    </row>
    <row r="155" spans="119:120" x14ac:dyDescent="0.45">
      <c r="DO155" s="1"/>
      <c r="DP155" s="1"/>
    </row>
    <row r="156" spans="119:120" x14ac:dyDescent="0.45">
      <c r="DO156" s="1"/>
      <c r="DP156" s="1"/>
    </row>
    <row r="157" spans="119:120" x14ac:dyDescent="0.45">
      <c r="DO157" s="1"/>
      <c r="DP157" s="1"/>
    </row>
    <row r="158" spans="119:120" x14ac:dyDescent="0.45">
      <c r="DO158" s="1"/>
      <c r="DP158" s="1"/>
    </row>
    <row r="159" spans="119:120" x14ac:dyDescent="0.45">
      <c r="DO159" s="1"/>
      <c r="DP159" s="1"/>
    </row>
    <row r="160" spans="119:120" x14ac:dyDescent="0.45">
      <c r="DO160" s="1"/>
      <c r="DP160" s="1"/>
    </row>
    <row r="161" spans="119:120" x14ac:dyDescent="0.45">
      <c r="DO161" s="1"/>
      <c r="DP161" s="1"/>
    </row>
    <row r="162" spans="119:120" x14ac:dyDescent="0.45">
      <c r="DO162" s="1"/>
      <c r="DP162" s="1"/>
    </row>
    <row r="163" spans="119:120" x14ac:dyDescent="0.45">
      <c r="DO163" s="1"/>
      <c r="DP163" s="1"/>
    </row>
    <row r="164" spans="119:120" x14ac:dyDescent="0.45">
      <c r="DO164" s="1"/>
      <c r="DP164" s="1"/>
    </row>
    <row r="165" spans="119:120" x14ac:dyDescent="0.45">
      <c r="DO165" s="1"/>
      <c r="DP165" s="1"/>
    </row>
    <row r="166" spans="119:120" x14ac:dyDescent="0.45">
      <c r="DO166" s="1"/>
      <c r="DP166" s="1"/>
    </row>
    <row r="167" spans="119:120" x14ac:dyDescent="0.45">
      <c r="DO167" s="1"/>
      <c r="DP167" s="1"/>
    </row>
    <row r="168" spans="119:120" x14ac:dyDescent="0.45">
      <c r="DO168" s="1"/>
      <c r="DP168" s="1"/>
    </row>
    <row r="169" spans="119:120" x14ac:dyDescent="0.45">
      <c r="DO169" s="1"/>
      <c r="DP169" s="1"/>
    </row>
    <row r="170" spans="119:120" x14ac:dyDescent="0.45">
      <c r="DO170" s="1"/>
      <c r="DP170" s="1"/>
    </row>
    <row r="171" spans="119:120" x14ac:dyDescent="0.45">
      <c r="DO171" s="1"/>
      <c r="DP171" s="1"/>
    </row>
    <row r="172" spans="119:120" x14ac:dyDescent="0.45">
      <c r="DO172" s="1"/>
      <c r="DP172" s="1"/>
    </row>
    <row r="173" spans="119:120" x14ac:dyDescent="0.45">
      <c r="DO173" s="1"/>
      <c r="DP173" s="1"/>
    </row>
    <row r="174" spans="119:120" x14ac:dyDescent="0.45">
      <c r="DO174" s="1"/>
      <c r="DP174" s="1"/>
    </row>
    <row r="175" spans="119:120" x14ac:dyDescent="0.45">
      <c r="DO175" s="1"/>
      <c r="DP175" s="1"/>
    </row>
    <row r="176" spans="119:120" x14ac:dyDescent="0.45">
      <c r="DO176" s="1"/>
      <c r="DP176" s="1"/>
    </row>
    <row r="177" spans="119:120" x14ac:dyDescent="0.45">
      <c r="DO177" s="1"/>
      <c r="DP177" s="1"/>
    </row>
    <row r="178" spans="119:120" x14ac:dyDescent="0.45">
      <c r="DO178" s="1"/>
      <c r="DP178" s="1"/>
    </row>
    <row r="179" spans="119:120" x14ac:dyDescent="0.45">
      <c r="DO179" s="1"/>
      <c r="DP179" s="1"/>
    </row>
    <row r="180" spans="119:120" x14ac:dyDescent="0.45">
      <c r="DO180" s="1"/>
      <c r="DP180" s="1"/>
    </row>
    <row r="181" spans="119:120" x14ac:dyDescent="0.45">
      <c r="DO181" s="1"/>
      <c r="DP181" s="1"/>
    </row>
    <row r="182" spans="119:120" x14ac:dyDescent="0.45">
      <c r="DO182" s="1"/>
      <c r="DP182" s="1"/>
    </row>
    <row r="183" spans="119:120" x14ac:dyDescent="0.45">
      <c r="DO183" s="1"/>
      <c r="DP183" s="1"/>
    </row>
    <row r="184" spans="119:120" x14ac:dyDescent="0.45">
      <c r="DO184" s="1"/>
      <c r="DP184" s="1"/>
    </row>
    <row r="185" spans="119:120" x14ac:dyDescent="0.45">
      <c r="DO185" s="1"/>
      <c r="DP185" s="1"/>
    </row>
    <row r="186" spans="119:120" x14ac:dyDescent="0.45">
      <c r="DO186" s="1"/>
      <c r="DP186" s="1"/>
    </row>
    <row r="187" spans="119:120" x14ac:dyDescent="0.45">
      <c r="DO187" s="1"/>
      <c r="DP187" s="1"/>
    </row>
    <row r="188" spans="119:120" x14ac:dyDescent="0.45">
      <c r="DO188" s="1"/>
      <c r="DP188" s="1"/>
    </row>
    <row r="189" spans="119:120" x14ac:dyDescent="0.45">
      <c r="DO189" s="1"/>
      <c r="DP189" s="1"/>
    </row>
    <row r="190" spans="119:120" x14ac:dyDescent="0.45">
      <c r="DO190" s="1"/>
      <c r="DP190" s="1"/>
    </row>
    <row r="191" spans="119:120" x14ac:dyDescent="0.45">
      <c r="DO191" s="1"/>
      <c r="DP191" s="1"/>
    </row>
    <row r="192" spans="119:120" x14ac:dyDescent="0.45">
      <c r="DO192" s="1"/>
      <c r="DP192" s="1"/>
    </row>
    <row r="193" spans="119:120" x14ac:dyDescent="0.45">
      <c r="DO193" s="1"/>
      <c r="DP193" s="1"/>
    </row>
    <row r="194" spans="119:120" x14ac:dyDescent="0.45">
      <c r="DO194" s="1"/>
      <c r="DP194" s="1"/>
    </row>
    <row r="195" spans="119:120" x14ac:dyDescent="0.45">
      <c r="DO195" s="1"/>
      <c r="DP195" s="1"/>
    </row>
    <row r="196" spans="119:120" x14ac:dyDescent="0.45">
      <c r="DO196" s="1"/>
      <c r="DP196" s="1"/>
    </row>
    <row r="197" spans="119:120" x14ac:dyDescent="0.45">
      <c r="DO197" s="1"/>
      <c r="DP197" s="1"/>
    </row>
    <row r="198" spans="119:120" x14ac:dyDescent="0.45">
      <c r="DO198" s="1"/>
      <c r="DP198" s="1"/>
    </row>
    <row r="199" spans="119:120" x14ac:dyDescent="0.45">
      <c r="DO199" s="1"/>
      <c r="DP199" s="1"/>
    </row>
    <row r="200" spans="119:120" x14ac:dyDescent="0.45">
      <c r="DO200" s="1"/>
      <c r="DP200" s="1"/>
    </row>
    <row r="201" spans="119:120" x14ac:dyDescent="0.45">
      <c r="DO201" s="1"/>
      <c r="DP201" s="1"/>
    </row>
    <row r="202" spans="119:120" x14ac:dyDescent="0.45">
      <c r="DO202" s="1"/>
      <c r="DP202" s="1"/>
    </row>
    <row r="203" spans="119:120" x14ac:dyDescent="0.45">
      <c r="DO203" s="1"/>
      <c r="DP203" s="1"/>
    </row>
    <row r="204" spans="119:120" x14ac:dyDescent="0.45">
      <c r="DO204" s="1"/>
      <c r="DP204" s="1"/>
    </row>
    <row r="205" spans="119:120" x14ac:dyDescent="0.45">
      <c r="DO205" s="1"/>
      <c r="DP205" s="1"/>
    </row>
    <row r="206" spans="119:120" x14ac:dyDescent="0.45">
      <c r="DO206" s="1"/>
      <c r="DP206" s="1"/>
    </row>
    <row r="207" spans="119:120" x14ac:dyDescent="0.45">
      <c r="DO207" s="2"/>
      <c r="DP207" s="1"/>
    </row>
    <row r="208" spans="119:120" x14ac:dyDescent="0.45">
      <c r="DO208" s="2"/>
      <c r="DP208" s="1"/>
    </row>
    <row r="209" spans="119:120" x14ac:dyDescent="0.45">
      <c r="DO209" s="2"/>
      <c r="DP209" s="1"/>
    </row>
    <row r="210" spans="119:120" x14ac:dyDescent="0.45">
      <c r="DO210" s="2"/>
      <c r="DP210" s="1"/>
    </row>
    <row r="211" spans="119:120" x14ac:dyDescent="0.45">
      <c r="DO211" s="2"/>
      <c r="DP211" s="1"/>
    </row>
    <row r="212" spans="119:120" x14ac:dyDescent="0.45">
      <c r="DO212" s="2"/>
      <c r="DP212" s="1"/>
    </row>
    <row r="213" spans="119:120" x14ac:dyDescent="0.45">
      <c r="DO213" s="2"/>
      <c r="DP213" s="1"/>
    </row>
    <row r="214" spans="119:120" x14ac:dyDescent="0.45">
      <c r="DO214" s="2"/>
      <c r="DP214" s="1"/>
    </row>
    <row r="215" spans="119:120" x14ac:dyDescent="0.45">
      <c r="DO215" s="2"/>
      <c r="DP215" s="1"/>
    </row>
    <row r="216" spans="119:120" x14ac:dyDescent="0.45">
      <c r="DO216" s="2"/>
      <c r="DP216" s="1"/>
    </row>
    <row r="217" spans="119:120" x14ac:dyDescent="0.45">
      <c r="DO217" s="2"/>
      <c r="DP217" s="1"/>
    </row>
    <row r="218" spans="119:120" x14ac:dyDescent="0.45">
      <c r="DO218" s="2"/>
      <c r="DP218" s="1"/>
    </row>
    <row r="219" spans="119:120" x14ac:dyDescent="0.45">
      <c r="DO219" s="2"/>
      <c r="DP219" s="1"/>
    </row>
    <row r="220" spans="119:120" x14ac:dyDescent="0.45">
      <c r="DO220" s="2"/>
      <c r="DP220" s="1"/>
    </row>
    <row r="221" spans="119:120" x14ac:dyDescent="0.45">
      <c r="DO221" s="2"/>
      <c r="DP221" s="1"/>
    </row>
    <row r="222" spans="119:120" x14ac:dyDescent="0.45">
      <c r="DO222" s="2"/>
      <c r="DP222" s="1"/>
    </row>
    <row r="223" spans="119:120" x14ac:dyDescent="0.45">
      <c r="DO223" s="2"/>
      <c r="DP223" s="1"/>
    </row>
    <row r="224" spans="119:120" x14ac:dyDescent="0.45">
      <c r="DO224" s="2"/>
      <c r="DP224" s="1"/>
    </row>
    <row r="225" spans="119:120" x14ac:dyDescent="0.45">
      <c r="DO225" s="2"/>
      <c r="DP225" s="1"/>
    </row>
    <row r="226" spans="119:120" x14ac:dyDescent="0.45">
      <c r="DO226" s="2"/>
      <c r="DP226" s="1"/>
    </row>
    <row r="227" spans="119:120" x14ac:dyDescent="0.45">
      <c r="DO227" s="2"/>
      <c r="DP227" s="1"/>
    </row>
    <row r="228" spans="119:120" x14ac:dyDescent="0.45">
      <c r="DO228" s="2"/>
      <c r="DP228" s="1"/>
    </row>
    <row r="229" spans="119:120" x14ac:dyDescent="0.45">
      <c r="DO229" s="2"/>
      <c r="DP229" s="1"/>
    </row>
    <row r="230" spans="119:120" x14ac:dyDescent="0.45">
      <c r="DO230" s="2"/>
      <c r="DP230" s="1"/>
    </row>
    <row r="231" spans="119:120" x14ac:dyDescent="0.45">
      <c r="DO231" s="2"/>
      <c r="DP231" s="1"/>
    </row>
    <row r="232" spans="119:120" x14ac:dyDescent="0.45">
      <c r="DO232" s="2"/>
      <c r="DP232" s="1"/>
    </row>
    <row r="233" spans="119:120" x14ac:dyDescent="0.45">
      <c r="DO233" s="2"/>
      <c r="DP233" s="1"/>
    </row>
    <row r="234" spans="119:120" x14ac:dyDescent="0.45">
      <c r="DO234" s="2"/>
      <c r="DP234" s="1"/>
    </row>
    <row r="235" spans="119:120" x14ac:dyDescent="0.45">
      <c r="DO235" s="2"/>
      <c r="DP235" s="1"/>
    </row>
    <row r="236" spans="119:120" x14ac:dyDescent="0.45">
      <c r="DO236" s="2"/>
      <c r="DP236" s="1"/>
    </row>
    <row r="237" spans="119:120" x14ac:dyDescent="0.45">
      <c r="DO237" s="2"/>
      <c r="DP237" s="1"/>
    </row>
    <row r="238" spans="119:120" x14ac:dyDescent="0.45">
      <c r="DO238" s="2"/>
      <c r="DP238" s="1"/>
    </row>
    <row r="239" spans="119:120" x14ac:dyDescent="0.45">
      <c r="DO239" s="2"/>
      <c r="DP239" s="1"/>
    </row>
    <row r="240" spans="119:120" x14ac:dyDescent="0.45">
      <c r="DO240" s="2"/>
      <c r="DP240" s="1"/>
    </row>
    <row r="241" spans="119:120" x14ac:dyDescent="0.45">
      <c r="DO241" s="2"/>
      <c r="DP241" s="1"/>
    </row>
    <row r="242" spans="119:120" x14ac:dyDescent="0.45">
      <c r="DO242" s="2"/>
      <c r="DP242" s="1"/>
    </row>
    <row r="243" spans="119:120" x14ac:dyDescent="0.45">
      <c r="DO243" s="2"/>
      <c r="DP243" s="1"/>
    </row>
    <row r="244" spans="119:120" x14ac:dyDescent="0.45">
      <c r="DO244" s="2"/>
      <c r="DP244" s="1"/>
    </row>
    <row r="245" spans="119:120" x14ac:dyDescent="0.45">
      <c r="DO245" s="2"/>
      <c r="DP245" s="1"/>
    </row>
    <row r="246" spans="119:120" x14ac:dyDescent="0.45">
      <c r="DO246" s="2"/>
      <c r="DP246" s="1"/>
    </row>
    <row r="247" spans="119:120" x14ac:dyDescent="0.45">
      <c r="DO247" s="2"/>
      <c r="DP247" s="1"/>
    </row>
    <row r="248" spans="119:120" x14ac:dyDescent="0.45">
      <c r="DO248" s="2"/>
      <c r="DP248" s="1"/>
    </row>
    <row r="249" spans="119:120" x14ac:dyDescent="0.45">
      <c r="DO249" s="2"/>
      <c r="DP249" s="1"/>
    </row>
    <row r="250" spans="119:120" x14ac:dyDescent="0.45">
      <c r="DO250" s="2"/>
      <c r="DP250" s="1"/>
    </row>
    <row r="251" spans="119:120" x14ac:dyDescent="0.45">
      <c r="DO251" s="2"/>
      <c r="DP251" s="1"/>
    </row>
    <row r="252" spans="119:120" x14ac:dyDescent="0.45">
      <c r="DO252" s="2"/>
      <c r="DP252" s="1"/>
    </row>
    <row r="253" spans="119:120" x14ac:dyDescent="0.45">
      <c r="DO253" s="2"/>
      <c r="DP253" s="1"/>
    </row>
    <row r="254" spans="119:120" x14ac:dyDescent="0.45">
      <c r="DO254" s="2"/>
      <c r="DP254" s="1"/>
    </row>
    <row r="255" spans="119:120" x14ac:dyDescent="0.45">
      <c r="DO255" s="2"/>
      <c r="DP255" s="1"/>
    </row>
    <row r="256" spans="119:120" x14ac:dyDescent="0.45">
      <c r="DO256" s="2"/>
      <c r="DP256" s="1"/>
    </row>
    <row r="257" spans="119:120" x14ac:dyDescent="0.45">
      <c r="DO257" s="2"/>
      <c r="DP257" s="1"/>
    </row>
    <row r="258" spans="119:120" x14ac:dyDescent="0.45">
      <c r="DO258" s="2"/>
      <c r="DP258" s="1"/>
    </row>
    <row r="259" spans="119:120" x14ac:dyDescent="0.45">
      <c r="DO259" s="2"/>
      <c r="DP259" s="1"/>
    </row>
    <row r="260" spans="119:120" x14ac:dyDescent="0.45">
      <c r="DO260" s="2"/>
      <c r="DP260" s="1"/>
    </row>
    <row r="261" spans="119:120" x14ac:dyDescent="0.45">
      <c r="DO261" s="2"/>
      <c r="DP261" s="1"/>
    </row>
    <row r="262" spans="119:120" x14ac:dyDescent="0.45">
      <c r="DO262" s="2"/>
      <c r="DP262" s="1"/>
    </row>
    <row r="263" spans="119:120" x14ac:dyDescent="0.45">
      <c r="DO263" s="2"/>
      <c r="DP263" s="1"/>
    </row>
    <row r="264" spans="119:120" x14ac:dyDescent="0.45">
      <c r="DO264" s="2"/>
      <c r="DP264" s="1"/>
    </row>
    <row r="265" spans="119:120" x14ac:dyDescent="0.45">
      <c r="DO265" s="2"/>
      <c r="DP265" s="1"/>
    </row>
    <row r="266" spans="119:120" x14ac:dyDescent="0.45">
      <c r="DO266" s="2"/>
      <c r="DP266" s="1"/>
    </row>
    <row r="267" spans="119:120" x14ac:dyDescent="0.45">
      <c r="DO267" s="2"/>
      <c r="DP267" s="1"/>
    </row>
    <row r="268" spans="119:120" x14ac:dyDescent="0.45">
      <c r="DO268" s="2"/>
      <c r="DP268" s="1"/>
    </row>
    <row r="269" spans="119:120" x14ac:dyDescent="0.45">
      <c r="DO269" s="2"/>
      <c r="DP269" s="1"/>
    </row>
    <row r="270" spans="119:120" x14ac:dyDescent="0.45">
      <c r="DO270" s="2"/>
      <c r="DP270" s="1"/>
    </row>
    <row r="271" spans="119:120" x14ac:dyDescent="0.45">
      <c r="DO271" s="2"/>
      <c r="DP271" s="1"/>
    </row>
    <row r="272" spans="119:120" x14ac:dyDescent="0.45">
      <c r="DO272" s="2"/>
      <c r="DP272" s="1"/>
    </row>
    <row r="273" spans="119:120" x14ac:dyDescent="0.45">
      <c r="DO273" s="2"/>
      <c r="DP273" s="1"/>
    </row>
    <row r="274" spans="119:120" x14ac:dyDescent="0.45">
      <c r="DO274" s="2"/>
      <c r="DP274" s="1"/>
    </row>
    <row r="275" spans="119:120" x14ac:dyDescent="0.45">
      <c r="DO275" s="2"/>
      <c r="DP275" s="1"/>
    </row>
    <row r="276" spans="119:120" x14ac:dyDescent="0.45">
      <c r="DO276" s="2"/>
      <c r="DP276" s="1"/>
    </row>
    <row r="277" spans="119:120" x14ac:dyDescent="0.45">
      <c r="DO277" s="2"/>
      <c r="DP277" s="1"/>
    </row>
    <row r="278" spans="119:120" x14ac:dyDescent="0.45">
      <c r="DO278" s="2"/>
      <c r="DP278" s="1"/>
    </row>
    <row r="279" spans="119:120" x14ac:dyDescent="0.45">
      <c r="DO279" s="2"/>
      <c r="DP279" s="1"/>
    </row>
    <row r="280" spans="119:120" x14ac:dyDescent="0.45">
      <c r="DO280" s="2"/>
      <c r="DP280" s="1"/>
    </row>
    <row r="281" spans="119:120" x14ac:dyDescent="0.45">
      <c r="DO281" s="2"/>
      <c r="DP281" s="1"/>
    </row>
    <row r="282" spans="119:120" x14ac:dyDescent="0.45">
      <c r="DO282" s="2"/>
      <c r="DP282" s="1"/>
    </row>
    <row r="283" spans="119:120" x14ac:dyDescent="0.45">
      <c r="DO283" s="2"/>
      <c r="DP283" s="1"/>
    </row>
    <row r="284" spans="119:120" x14ac:dyDescent="0.45">
      <c r="DO284" s="2"/>
      <c r="DP284" s="1"/>
    </row>
    <row r="285" spans="119:120" x14ac:dyDescent="0.45">
      <c r="DO285" s="2"/>
      <c r="DP285" s="1"/>
    </row>
    <row r="286" spans="119:120" x14ac:dyDescent="0.45">
      <c r="DO286" s="2"/>
      <c r="DP286" s="1"/>
    </row>
    <row r="287" spans="119:120" x14ac:dyDescent="0.45">
      <c r="DO287" s="2"/>
      <c r="DP287" s="1"/>
    </row>
    <row r="288" spans="119:120" x14ac:dyDescent="0.45">
      <c r="DO288" s="2"/>
      <c r="DP288" s="1"/>
    </row>
    <row r="289" spans="119:120" x14ac:dyDescent="0.45">
      <c r="DO289" s="2"/>
      <c r="DP289" s="1"/>
    </row>
    <row r="290" spans="119:120" x14ac:dyDescent="0.45">
      <c r="DO290" s="2"/>
      <c r="DP290" s="1"/>
    </row>
    <row r="291" spans="119:120" x14ac:dyDescent="0.45">
      <c r="DO291" s="2"/>
      <c r="DP291" s="1"/>
    </row>
    <row r="292" spans="119:120" x14ac:dyDescent="0.45">
      <c r="DO292" s="2"/>
      <c r="DP292" s="1"/>
    </row>
    <row r="293" spans="119:120" x14ac:dyDescent="0.45">
      <c r="DO293" s="2"/>
      <c r="DP293" s="1"/>
    </row>
    <row r="294" spans="119:120" x14ac:dyDescent="0.45">
      <c r="DO294" s="2"/>
      <c r="DP294" s="1"/>
    </row>
    <row r="295" spans="119:120" x14ac:dyDescent="0.45">
      <c r="DO295" s="2"/>
      <c r="DP295" s="1"/>
    </row>
    <row r="296" spans="119:120" x14ac:dyDescent="0.45">
      <c r="DO296" s="2"/>
      <c r="DP296" s="1"/>
    </row>
    <row r="297" spans="119:120" x14ac:dyDescent="0.45">
      <c r="DO297" s="2"/>
      <c r="DP297" s="1"/>
    </row>
    <row r="298" spans="119:120" x14ac:dyDescent="0.45">
      <c r="DO298" s="2"/>
      <c r="DP298" s="1"/>
    </row>
    <row r="299" spans="119:120" x14ac:dyDescent="0.45">
      <c r="DO299" s="2"/>
      <c r="DP299" s="1"/>
    </row>
    <row r="300" spans="119:120" x14ac:dyDescent="0.45">
      <c r="DO300" s="2"/>
      <c r="DP300" s="1"/>
    </row>
    <row r="301" spans="119:120" x14ac:dyDescent="0.45">
      <c r="DO301" s="2"/>
      <c r="DP301" s="1"/>
    </row>
    <row r="302" spans="119:120" x14ac:dyDescent="0.45">
      <c r="DO302" s="2"/>
      <c r="DP302" s="1"/>
    </row>
    <row r="303" spans="119:120" x14ac:dyDescent="0.45">
      <c r="DO303" s="2"/>
      <c r="DP303" s="1"/>
    </row>
    <row r="304" spans="119:120" x14ac:dyDescent="0.45">
      <c r="DO304" s="2"/>
      <c r="DP304" s="1"/>
    </row>
    <row r="305" spans="119:120" x14ac:dyDescent="0.45">
      <c r="DO305" s="2"/>
      <c r="DP305" s="1"/>
    </row>
    <row r="306" spans="119:120" x14ac:dyDescent="0.45">
      <c r="DO306" s="2"/>
      <c r="DP306" s="1"/>
    </row>
    <row r="307" spans="119:120" x14ac:dyDescent="0.45">
      <c r="DO307" s="2"/>
      <c r="DP307" s="1"/>
    </row>
    <row r="308" spans="119:120" x14ac:dyDescent="0.45">
      <c r="DO308" s="2"/>
      <c r="DP308" s="1"/>
    </row>
    <row r="309" spans="119:120" x14ac:dyDescent="0.45">
      <c r="DO309" s="2"/>
      <c r="DP309" s="1"/>
    </row>
    <row r="310" spans="119:120" x14ac:dyDescent="0.45">
      <c r="DO310" s="2"/>
      <c r="DP310" s="1"/>
    </row>
    <row r="311" spans="119:120" x14ac:dyDescent="0.45">
      <c r="DO311" s="2"/>
      <c r="DP311" s="1"/>
    </row>
    <row r="312" spans="119:120" x14ac:dyDescent="0.45">
      <c r="DO312" s="2"/>
      <c r="DP312" s="1"/>
    </row>
    <row r="313" spans="119:120" x14ac:dyDescent="0.45">
      <c r="DO313" s="2"/>
      <c r="DP313" s="1"/>
    </row>
    <row r="314" spans="119:120" x14ac:dyDescent="0.45">
      <c r="DO314" s="2"/>
      <c r="DP314" s="1"/>
    </row>
    <row r="315" spans="119:120" x14ac:dyDescent="0.45">
      <c r="DO315" s="2"/>
      <c r="DP315" s="1"/>
    </row>
    <row r="316" spans="119:120" x14ac:dyDescent="0.45">
      <c r="DO316" s="2"/>
      <c r="DP316" s="1"/>
    </row>
    <row r="317" spans="119:120" x14ac:dyDescent="0.45">
      <c r="DO317" s="2"/>
      <c r="DP317" s="1"/>
    </row>
    <row r="318" spans="119:120" x14ac:dyDescent="0.45">
      <c r="DO318" s="2"/>
      <c r="DP318" s="1"/>
    </row>
    <row r="319" spans="119:120" x14ac:dyDescent="0.45">
      <c r="DO319" s="2"/>
      <c r="DP319" s="1"/>
    </row>
    <row r="320" spans="119:120" x14ac:dyDescent="0.45">
      <c r="DO320" s="2"/>
      <c r="DP320" s="1"/>
    </row>
    <row r="321" spans="119:120" x14ac:dyDescent="0.45">
      <c r="DO321" s="2"/>
      <c r="DP321" s="1"/>
    </row>
    <row r="322" spans="119:120" x14ac:dyDescent="0.45">
      <c r="DO322" s="2"/>
      <c r="DP322" s="1"/>
    </row>
    <row r="323" spans="119:120" x14ac:dyDescent="0.45">
      <c r="DO323" s="2"/>
      <c r="DP323" s="1"/>
    </row>
    <row r="324" spans="119:120" x14ac:dyDescent="0.45">
      <c r="DO324" s="2"/>
      <c r="DP324" s="1"/>
    </row>
    <row r="325" spans="119:120" x14ac:dyDescent="0.45">
      <c r="DO325" s="2"/>
      <c r="DP325" s="1"/>
    </row>
    <row r="326" spans="119:120" x14ac:dyDescent="0.45">
      <c r="DO326" s="2"/>
      <c r="DP326" s="1"/>
    </row>
    <row r="327" spans="119:120" x14ac:dyDescent="0.45">
      <c r="DO327" s="2"/>
      <c r="DP327" s="1"/>
    </row>
    <row r="328" spans="119:120" x14ac:dyDescent="0.45">
      <c r="DO328" s="2"/>
      <c r="DP328" s="1"/>
    </row>
    <row r="329" spans="119:120" x14ac:dyDescent="0.45">
      <c r="DO329" s="2"/>
      <c r="DP329" s="1"/>
    </row>
    <row r="330" spans="119:120" x14ac:dyDescent="0.45">
      <c r="DO330" s="2"/>
      <c r="DP330" s="1"/>
    </row>
    <row r="331" spans="119:120" x14ac:dyDescent="0.45">
      <c r="DO331" s="2"/>
      <c r="DP331" s="1"/>
    </row>
    <row r="332" spans="119:120" x14ac:dyDescent="0.45">
      <c r="DO332" s="2"/>
      <c r="DP332" s="1"/>
    </row>
    <row r="333" spans="119:120" x14ac:dyDescent="0.45">
      <c r="DO333" s="2"/>
      <c r="DP333" s="1"/>
    </row>
    <row r="334" spans="119:120" x14ac:dyDescent="0.45">
      <c r="DO334" s="2"/>
      <c r="DP334" s="1"/>
    </row>
    <row r="335" spans="119:120" x14ac:dyDescent="0.45">
      <c r="DO335" s="2"/>
      <c r="DP335" s="1"/>
    </row>
    <row r="336" spans="119:120" x14ac:dyDescent="0.45">
      <c r="DO336" s="2"/>
      <c r="DP336" s="1"/>
    </row>
    <row r="337" spans="119:120" x14ac:dyDescent="0.45">
      <c r="DO337" s="2"/>
      <c r="DP337" s="1"/>
    </row>
    <row r="338" spans="119:120" x14ac:dyDescent="0.45">
      <c r="DO338" s="2"/>
      <c r="DP338" s="1"/>
    </row>
    <row r="339" spans="119:120" x14ac:dyDescent="0.45">
      <c r="DO339" s="2"/>
      <c r="DP339" s="1"/>
    </row>
    <row r="340" spans="119:120" x14ac:dyDescent="0.45">
      <c r="DO340" s="2"/>
      <c r="DP340" s="1"/>
    </row>
    <row r="341" spans="119:120" x14ac:dyDescent="0.45">
      <c r="DO341" s="2"/>
      <c r="DP341" s="1"/>
    </row>
    <row r="342" spans="119:120" x14ac:dyDescent="0.45">
      <c r="DO342" s="2"/>
      <c r="DP342" s="1"/>
    </row>
    <row r="343" spans="119:120" x14ac:dyDescent="0.45">
      <c r="DO343" s="2"/>
      <c r="DP343" s="1"/>
    </row>
    <row r="344" spans="119:120" x14ac:dyDescent="0.45">
      <c r="DO344" s="2"/>
      <c r="DP344" s="1"/>
    </row>
    <row r="345" spans="119:120" x14ac:dyDescent="0.45">
      <c r="DO345" s="2"/>
      <c r="DP345" s="1"/>
    </row>
    <row r="346" spans="119:120" x14ac:dyDescent="0.45">
      <c r="DO346" s="2"/>
      <c r="DP346" s="1"/>
    </row>
    <row r="347" spans="119:120" x14ac:dyDescent="0.45">
      <c r="DO347" s="2"/>
      <c r="DP347" s="1"/>
    </row>
    <row r="348" spans="119:120" x14ac:dyDescent="0.45">
      <c r="DO348" s="2"/>
      <c r="DP348" s="1"/>
    </row>
    <row r="349" spans="119:120" x14ac:dyDescent="0.45">
      <c r="DO349" s="2"/>
      <c r="DP349" s="1"/>
    </row>
    <row r="350" spans="119:120" x14ac:dyDescent="0.45">
      <c r="DO350" s="2"/>
      <c r="DP350" s="1"/>
    </row>
    <row r="351" spans="119:120" x14ac:dyDescent="0.45">
      <c r="DO351" s="2"/>
      <c r="DP351" s="1"/>
    </row>
    <row r="352" spans="119:120" x14ac:dyDescent="0.45">
      <c r="DO352" s="2"/>
      <c r="DP352" s="1"/>
    </row>
    <row r="353" spans="119:120" x14ac:dyDescent="0.45">
      <c r="DO353" s="2"/>
      <c r="DP353" s="1"/>
    </row>
    <row r="354" spans="119:120" x14ac:dyDescent="0.45">
      <c r="DO354" s="2"/>
      <c r="DP354" s="1"/>
    </row>
    <row r="355" spans="119:120" x14ac:dyDescent="0.45">
      <c r="DO355" s="2"/>
      <c r="DP355" s="1"/>
    </row>
    <row r="356" spans="119:120" x14ac:dyDescent="0.45">
      <c r="DO356" s="2"/>
      <c r="DP356" s="1"/>
    </row>
    <row r="357" spans="119:120" x14ac:dyDescent="0.45">
      <c r="DO357" s="2"/>
      <c r="DP357" s="1"/>
    </row>
    <row r="358" spans="119:120" x14ac:dyDescent="0.45">
      <c r="DO358" s="2"/>
      <c r="DP358" s="1"/>
    </row>
    <row r="359" spans="119:120" x14ac:dyDescent="0.45">
      <c r="DO359" s="2"/>
      <c r="DP359" s="1"/>
    </row>
    <row r="360" spans="119:120" x14ac:dyDescent="0.45">
      <c r="DO360" s="2"/>
      <c r="DP360" s="1"/>
    </row>
    <row r="361" spans="119:120" x14ac:dyDescent="0.45">
      <c r="DO361" s="2"/>
      <c r="DP361" s="1"/>
    </row>
    <row r="362" spans="119:120" x14ac:dyDescent="0.45">
      <c r="DO362" s="2"/>
      <c r="DP362" s="1"/>
    </row>
    <row r="363" spans="119:120" x14ac:dyDescent="0.45">
      <c r="DO363" s="2"/>
      <c r="DP363" s="1"/>
    </row>
    <row r="364" spans="119:120" x14ac:dyDescent="0.45">
      <c r="DO364" s="2"/>
      <c r="DP364" s="1"/>
    </row>
    <row r="365" spans="119:120" x14ac:dyDescent="0.45">
      <c r="DO365" s="2"/>
      <c r="DP365" s="1"/>
    </row>
    <row r="366" spans="119:120" x14ac:dyDescent="0.45">
      <c r="DO366" s="2"/>
      <c r="DP366" s="1"/>
    </row>
    <row r="367" spans="119:120" x14ac:dyDescent="0.45">
      <c r="DO367" s="2"/>
      <c r="DP367" s="1"/>
    </row>
    <row r="368" spans="119:120" x14ac:dyDescent="0.45">
      <c r="DO368" s="2"/>
      <c r="DP368" s="1"/>
    </row>
    <row r="369" spans="119:120" x14ac:dyDescent="0.45">
      <c r="DO369" s="2"/>
      <c r="DP369" s="1"/>
    </row>
    <row r="370" spans="119:120" x14ac:dyDescent="0.45">
      <c r="DO370" s="2"/>
      <c r="DP370" s="1"/>
    </row>
    <row r="371" spans="119:120" x14ac:dyDescent="0.45">
      <c r="DO371" s="2"/>
      <c r="DP371" s="1"/>
    </row>
    <row r="372" spans="119:120" x14ac:dyDescent="0.45">
      <c r="DO372" s="2"/>
      <c r="DP372" s="1"/>
    </row>
    <row r="373" spans="119:120" x14ac:dyDescent="0.45">
      <c r="DO373" s="2"/>
      <c r="DP373" s="1"/>
    </row>
    <row r="374" spans="119:120" x14ac:dyDescent="0.45">
      <c r="DO374" s="2"/>
      <c r="DP374" s="1"/>
    </row>
    <row r="375" spans="119:120" x14ac:dyDescent="0.45">
      <c r="DO375" s="2"/>
      <c r="DP375" s="1"/>
    </row>
  </sheetData>
  <dataConsolidate/>
  <phoneticPr fontId="3"/>
  <conditionalFormatting sqref="AO1:AO1048576 AJ1:AJ1048576 AE1:AE1048576">
    <cfRule type="dataBar" priority="2">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CC1:CC1048576">
    <cfRule type="dataBar" priority="1">
      <dataBar>
        <cfvo type="min"/>
        <cfvo type="max"/>
        <color theme="2" tint="-0.249977111117893"/>
      </dataBar>
      <extLst>
        <ext xmlns:x14="http://schemas.microsoft.com/office/spreadsheetml/2009/9/main" uri="{B025F937-C7B1-47D3-B67F-A62EFF666E3E}">
          <x14:id>{945AED7A-9184-435E-B7E2-D106A5B841F4}</x14:id>
        </ext>
      </extLst>
    </cfRule>
  </conditionalFormatting>
  <conditionalFormatting sqref="H3:J3">
    <cfRule type="dataBar" priority="30654">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5">
    <dataValidation imeMode="on" allowBlank="1" showInputMessage="1" showErrorMessage="1" sqref="CE1:CF2 K2:L2 M1:M2 D2 K4:M1048576 CF3:CG1048576 D4:D1048576 E1:E1048576 A1:A1048576"/>
    <dataValidation type="list" allowBlank="1" showInputMessage="1" showErrorMessage="1" sqref="B1">
      <formula1>タイプと空白</formula1>
    </dataValidation>
    <dataValidation type="list" imeMode="on" allowBlank="1" showInputMessage="1" showErrorMessage="1" sqref="K1:L1">
      <formula1>タイプと空白</formula1>
    </dataValidation>
    <dataValidation type="list" imeMode="on" allowBlank="1" showInputMessage="1" showErrorMessage="1" sqref="B3">
      <formula1>タイプ</formula1>
    </dataValidation>
    <dataValidation imeMode="off" allowBlank="1" showInputMessage="1" showErrorMessage="1" sqref="BK1:BK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61" r:id="rId4" name="cmbJump">
          <controlPr defaultSize="0" autoLine="0" r:id="rId5">
            <anchor moveWithCells="1">
              <from>
                <xdr:col>0</xdr:col>
                <xdr:colOff>609600</xdr:colOff>
                <xdr:row>0</xdr:row>
                <xdr:rowOff>0</xdr:rowOff>
              </from>
              <to>
                <xdr:col>0</xdr:col>
                <xdr:colOff>1581150</xdr:colOff>
                <xdr:row>1</xdr:row>
                <xdr:rowOff>38100</xdr:rowOff>
              </to>
            </anchor>
          </controlPr>
        </control>
      </mc:Choice>
      <mc:Fallback>
        <control shapeId="1061" r:id="rId4" name="cmbJump"/>
      </mc:Fallback>
    </mc:AlternateContent>
    <mc:AlternateContent xmlns:mc="http://schemas.openxmlformats.org/markup-compatibility/2006">
      <mc:Choice Requires="x14">
        <control shapeId="1060" r:id="rId6" name="btnSetTarget">
          <controlPr defaultSize="0" autoLine="0" r:id="rId7">
            <anchor moveWithCells="1">
              <from>
                <xdr:col>61</xdr:col>
                <xdr:colOff>9525</xdr:colOff>
                <xdr:row>0</xdr:row>
                <xdr:rowOff>180975</xdr:rowOff>
              </from>
              <to>
                <xdr:col>61</xdr:col>
                <xdr:colOff>676275</xdr:colOff>
                <xdr:row>1</xdr:row>
                <xdr:rowOff>219075</xdr:rowOff>
              </to>
            </anchor>
          </controlPr>
        </control>
      </mc:Choice>
      <mc:Fallback>
        <control shapeId="1060" r:id="rId6" name="btnSetTarget"/>
      </mc:Fallback>
    </mc:AlternateContent>
    <mc:AlternateContent xmlns:mc="http://schemas.openxmlformats.org/markup-compatibility/2006">
      <mc:Choice Requires="x14">
        <control shapeId="1041" r:id="rId8" name="chkSameType">
          <controlPr defaultSize="0" autoLine="0" r:id="rId9">
            <anchor moveWithCells="1">
              <from>
                <xdr:col>0</xdr:col>
                <xdr:colOff>0</xdr:colOff>
                <xdr:row>0</xdr:row>
                <xdr:rowOff>0</xdr:rowOff>
              </from>
              <to>
                <xdr:col>0</xdr:col>
                <xdr:colOff>609600</xdr:colOff>
                <xdr:row>1</xdr:row>
                <xdr:rowOff>28575</xdr:rowOff>
              </to>
            </anchor>
          </controlPr>
        </control>
      </mc:Choice>
      <mc:Fallback>
        <control shapeId="1041"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AO1:AO1048576 AJ1:AJ1048576 AE1:AE1048576</xm:sqref>
        </x14:conditionalFormatting>
        <x14:conditionalFormatting xmlns:xm="http://schemas.microsoft.com/office/excel/2006/main">
          <x14:cfRule type="dataBar" id="{945AED7A-9184-435E-B7E2-D106A5B841F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CC1:CC1048576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30655"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BL3</xm:sqref>
        </x14:conditionalFormatting>
        <x14:conditionalFormatting xmlns:xm="http://schemas.microsoft.com/office/excel/2006/main">
          <x14:cfRule type="dataBar" priority="30657"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BP3</xm:sqref>
        </x14:conditionalFormatting>
        <x14:conditionalFormatting xmlns:xm="http://schemas.microsoft.com/office/excel/2006/main">
          <x14:cfRule type="dataBar" priority="30659"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BT3</xm:sqref>
        </x14:conditionalFormatting>
        <x14:conditionalFormatting xmlns:xm="http://schemas.microsoft.com/office/excel/2006/main">
          <x14:cfRule type="dataBar" priority="30661"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BV3</xm:sqref>
        </x14:conditionalFormatting>
        <x14:conditionalFormatting xmlns:xm="http://schemas.microsoft.com/office/excel/2006/main">
          <x14:cfRule type="dataBar" priority="30663"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AQ3 CI3</xm:sqref>
        </x14:conditionalFormatting>
        <x14:conditionalFormatting xmlns:xm="http://schemas.microsoft.com/office/excel/2006/main">
          <x14:cfRule type="dataBar" priority="30665"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BC3 DA3</xm:sqref>
        </x14:conditionalFormatting>
        <x14:conditionalFormatting xmlns:xm="http://schemas.microsoft.com/office/excel/2006/main">
          <x14:cfRule type="dataBar" priority="30667"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AS3 CN3 AW3</xm:sqref>
        </x14:conditionalFormatting>
        <x14:conditionalFormatting xmlns:xm="http://schemas.microsoft.com/office/excel/2006/main">
          <x14:cfRule type="dataBar" priority="30670"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BX3</xm:sqref>
        </x14:conditionalFormatting>
        <x14:conditionalFormatting xmlns:xm="http://schemas.microsoft.com/office/excel/2006/main">
          <x14:cfRule type="dataBar" priority="30672"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30673"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30674"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BY3</xm:sqref>
        </x14:conditionalFormatting>
        <x14:conditionalFormatting xmlns:xm="http://schemas.microsoft.com/office/excel/2006/main">
          <x14:cfRule type="dataBar" priority="30676"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AU3 CT3 AY3</xm:sqref>
        </x14:conditionalFormatting>
        <x14:conditionalFormatting xmlns:xm="http://schemas.microsoft.com/office/excel/2006/main">
          <x14:cfRule type="dataBar" priority="30679"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BE3 DH3 BH3</xm:sqref>
        </x14:conditionalFormatting>
        <x14:conditionalFormatting xmlns:xm="http://schemas.microsoft.com/office/excel/2006/main">
          <x14:cfRule type="dataBar" priority="30682"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BR3</xm:sqref>
        </x14:conditionalFormatting>
        <x14:conditionalFormatting xmlns:xm="http://schemas.microsoft.com/office/excel/2006/main">
          <x14:cfRule type="dataBar" priority="30684"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BL3</xm:sqref>
        </x14:conditionalFormatting>
        <x14:conditionalFormatting xmlns:xm="http://schemas.microsoft.com/office/excel/2006/main">
          <x14:cfRule type="dataBar" priority="30685"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BY3</xm:sqref>
        </x14:conditionalFormatting>
        <x14:conditionalFormatting xmlns:xm="http://schemas.microsoft.com/office/excel/2006/main">
          <x14:cfRule type="dataBar" priority="30686"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BD3 DD3 BG3</xm:sqref>
        </x14:conditionalFormatting>
        <x14:conditionalFormatting xmlns:xm="http://schemas.microsoft.com/office/excel/2006/main">
          <x14:cfRule type="dataBar" priority="30689"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AR3 CK3</xm:sqref>
        </x14:conditionalFormatting>
        <x14:conditionalFormatting xmlns:xm="http://schemas.microsoft.com/office/excel/2006/main">
          <x14:cfRule type="dataBar" priority="30691"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AT3 CP3 AX3</xm:sqref>
        </x14:conditionalFormatting>
        <x14:conditionalFormatting xmlns:xm="http://schemas.microsoft.com/office/excel/2006/main">
          <x14:cfRule type="dataBar" priority="30694"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BB3 CY3</xm:sqref>
        </x14:conditionalFormatting>
        <x14:conditionalFormatting xmlns:xm="http://schemas.microsoft.com/office/excel/2006/main">
          <x14:cfRule type="dataBar" priority="30696"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CA3</xm:sqref>
        </x14:conditionalFormatting>
        <x14:conditionalFormatting xmlns:xm="http://schemas.microsoft.com/office/excel/2006/main">
          <x14:cfRule type="dataBar" priority="30698"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W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32" width="8.88671875" style="1"/>
    <col min="33" max="33" width="19" style="1" bestFit="1" customWidth="1"/>
    <col min="34" max="36" width="8.88671875" style="1" customWidth="1"/>
    <col min="37" max="37" width="5.21875" style="1" customWidth="1"/>
    <col min="38" max="16384" width="8.88671875" style="1"/>
  </cols>
  <sheetData>
    <row r="1" spans="1:49" x14ac:dyDescent="0.45">
      <c r="A1" s="309" t="s">
        <v>330</v>
      </c>
      <c r="B1" s="310"/>
      <c r="C1" s="311"/>
      <c r="D1" s="311" t="s">
        <v>329</v>
      </c>
      <c r="E1" s="307"/>
      <c r="J1" s="218" t="s">
        <v>3194</v>
      </c>
      <c r="K1" s="20"/>
      <c r="L1" s="218" t="s">
        <v>2949</v>
      </c>
      <c r="M1" s="543"/>
      <c r="N1" s="218" t="s">
        <v>1700</v>
      </c>
      <c r="O1" s="506" t="s">
        <v>2947</v>
      </c>
      <c r="P1" s="506" t="s">
        <v>2946</v>
      </c>
      <c r="Q1" s="506" t="s">
        <v>2124</v>
      </c>
      <c r="R1" s="506" t="s">
        <v>2131</v>
      </c>
      <c r="S1" s="506" t="s">
        <v>2125</v>
      </c>
      <c r="T1" s="506" t="s">
        <v>2132</v>
      </c>
      <c r="U1" s="506" t="s">
        <v>2126</v>
      </c>
      <c r="V1" s="506" t="s">
        <v>2944</v>
      </c>
      <c r="W1" s="506" t="s">
        <v>2945</v>
      </c>
      <c r="Y1" s="647" t="s">
        <v>5812</v>
      </c>
      <c r="Z1" s="646" t="s">
        <v>1759</v>
      </c>
      <c r="AA1" s="646" t="s">
        <v>5819</v>
      </c>
      <c r="AB1" s="646" t="s">
        <v>5820</v>
      </c>
      <c r="AC1" s="650" t="s">
        <v>5821</v>
      </c>
      <c r="AD1" s="646" t="s">
        <v>5822</v>
      </c>
      <c r="AE1" s="646" t="s">
        <v>5813</v>
      </c>
    </row>
    <row r="2" spans="1:49" x14ac:dyDescent="0.45">
      <c r="A2" s="308"/>
      <c r="B2" s="308"/>
      <c r="C2" s="308"/>
      <c r="D2" s="308"/>
      <c r="E2" s="307"/>
      <c r="O2" s="507"/>
      <c r="P2" s="507"/>
      <c r="Q2" s="507" t="s">
        <v>5854</v>
      </c>
      <c r="R2" s="507" t="s">
        <v>5855</v>
      </c>
      <c r="S2" s="507" t="s">
        <v>3702</v>
      </c>
      <c r="T2" s="507" t="s">
        <v>5823</v>
      </c>
      <c r="U2" s="507">
        <v>8</v>
      </c>
      <c r="V2" s="507" t="s">
        <v>5856</v>
      </c>
      <c r="W2" s="507">
        <v>40</v>
      </c>
      <c r="Y2" s="18"/>
      <c r="Z2" s="645" t="s">
        <v>5857</v>
      </c>
      <c r="AA2" s="645">
        <v>300</v>
      </c>
      <c r="AB2" s="645">
        <v>-1</v>
      </c>
      <c r="AC2" s="645"/>
      <c r="AD2" s="648">
        <v>10</v>
      </c>
      <c r="AE2" s="648">
        <v>40</v>
      </c>
      <c r="AG2" s="18"/>
      <c r="AH2" s="18"/>
      <c r="AI2" s="18"/>
      <c r="AJ2" s="18"/>
      <c r="AK2" s="16"/>
      <c r="AM2" s="1" t="s">
        <v>5812</v>
      </c>
    </row>
    <row r="3" spans="1:49" x14ac:dyDescent="0.45">
      <c r="A3" s="17"/>
      <c r="B3" s="17"/>
      <c r="C3" s="17"/>
      <c r="D3" s="17"/>
      <c r="E3" s="17"/>
      <c r="F3" s="17"/>
      <c r="G3" s="17"/>
      <c r="N3" s="79"/>
      <c r="V3" s="396"/>
      <c r="X3" s="79"/>
      <c r="AG3" s="19" t="s">
        <v>2130</v>
      </c>
      <c r="AH3" s="19" t="s">
        <v>323</v>
      </c>
      <c r="AI3" s="19" t="s">
        <v>2129</v>
      </c>
      <c r="AJ3" s="19" t="s">
        <v>2128</v>
      </c>
      <c r="AK3" s="19" t="s">
        <v>328</v>
      </c>
      <c r="AM3" s="398" t="s">
        <v>2129</v>
      </c>
      <c r="AN3" s="1" t="s">
        <v>2128</v>
      </c>
      <c r="AU3" s="397"/>
      <c r="AW3" s="398"/>
    </row>
  </sheetData>
  <dataConsolidate/>
  <phoneticPr fontId="3"/>
  <dataValidations count="5">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 type="list" allowBlank="1" showInputMessage="1" showErrorMessage="1" sqref="Z2">
      <formula1>"なし,線形,べき乗"</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49" r:id="rId4" name="btnMakeMap">
          <controlPr defaultSize="0" autoLine="0" r:id="rId5">
            <anchor moveWithCells="1">
              <from>
                <xdr:col>7</xdr:col>
                <xdr:colOff>647700</xdr:colOff>
                <xdr:row>0</xdr:row>
                <xdr:rowOff>0</xdr:rowOff>
              </from>
              <to>
                <xdr:col>8</xdr:col>
                <xdr:colOff>657225</xdr:colOff>
                <xdr:row>1</xdr:row>
                <xdr:rowOff>47625</xdr:rowOff>
              </to>
            </anchor>
          </controlPr>
        </control>
      </mc:Choice>
      <mc:Fallback>
        <control shapeId="2049" r:id="rId4" name="btnMakeMap"/>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51" r:id="rId8" name="btnReset">
          <controlPr defaultSize="0" autoLine="0" r:id="rId9">
            <anchor moveWithCells="1">
              <from>
                <xdr:col>5</xdr:col>
                <xdr:colOff>276225</xdr:colOff>
                <xdr:row>0</xdr:row>
                <xdr:rowOff>28575</xdr:rowOff>
              </from>
              <to>
                <xdr:col>6</xdr:col>
                <xdr:colOff>276225</xdr:colOff>
                <xdr:row>1</xdr:row>
                <xdr:rowOff>38100</xdr:rowOff>
              </to>
            </anchor>
          </controlPr>
        </control>
      </mc:Choice>
      <mc:Fallback>
        <control shapeId="2051" r:id="rId8" name="btnReset"/>
      </mc:Fallback>
    </mc:AlternateContent>
    <mc:AlternateContent xmlns:mc="http://schemas.openxmlformats.org/markup-compatibility/2006">
      <mc:Choice Requires="x14">
        <control shapeId="2053" r:id="rId10" name="btnAuxLine">
          <controlPr defaultSize="0" autoLine="0" r:id="rId11">
            <anchor moveWithCells="1">
              <from>
                <xdr:col>24</xdr:col>
                <xdr:colOff>19050</xdr:colOff>
                <xdr:row>1</xdr:row>
                <xdr:rowOff>9525</xdr:rowOff>
              </from>
              <to>
                <xdr:col>25</xdr:col>
                <xdr:colOff>19050</xdr:colOff>
                <xdr:row>2</xdr:row>
                <xdr:rowOff>9525</xdr:rowOff>
              </to>
            </anchor>
          </controlPr>
        </control>
      </mc:Choice>
      <mc:Fallback>
        <control shapeId="2053" r:id="rId10" name="btnAuxLin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hidden="1" customWidth="1"/>
    <col min="2" max="3" width="13.109375" customWidth="1"/>
    <col min="4" max="4" width="12.33203125" customWidth="1"/>
    <col min="5" max="5" width="5.21875" customWidth="1"/>
    <col min="6" max="7" width="6.5546875" customWidth="1"/>
    <col min="8" max="9" width="6.5546875" style="490" customWidth="1"/>
    <col min="10" max="10" width="6.44140625" customWidth="1"/>
    <col min="11" max="11" width="8" style="517" customWidth="1"/>
    <col min="12" max="12" width="4.44140625" style="499" customWidth="1"/>
    <col min="13" max="13" width="12.44140625" customWidth="1"/>
    <col min="14" max="14" width="5.109375" style="533" customWidth="1"/>
    <col min="15" max="15" width="11.5546875" customWidth="1"/>
    <col min="16" max="17" width="6.44140625" customWidth="1"/>
    <col min="18" max="18" width="12.109375" customWidth="1"/>
    <col min="19" max="25" width="6.33203125" customWidth="1"/>
    <col min="26" max="26" width="4.44140625" style="499" customWidth="1"/>
    <col min="27" max="27" width="12.44140625" customWidth="1"/>
    <col min="28" max="28" width="5.109375" style="533"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499"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47"/>
      <c r="B1" s="1"/>
      <c r="F1" t="s">
        <v>2950</v>
      </c>
      <c r="H1" s="510" t="s">
        <v>2948</v>
      </c>
      <c r="I1" s="512"/>
      <c r="J1" s="509" t="s">
        <v>2949</v>
      </c>
      <c r="K1" s="513"/>
      <c r="M1" s="508"/>
      <c r="O1" s="490"/>
      <c r="BB1"/>
      <c r="JE1" t="s">
        <v>2931</v>
      </c>
      <c r="JQ1" s="1" t="s">
        <v>2898</v>
      </c>
      <c r="JR1" s="442" t="s">
        <v>2899</v>
      </c>
      <c r="JS1" s="520"/>
      <c r="JT1" s="520"/>
      <c r="JU1" s="521"/>
      <c r="JV1" s="355" t="s">
        <v>2900</v>
      </c>
      <c r="JW1" s="365" t="s">
        <v>2901</v>
      </c>
      <c r="JX1" s="324"/>
      <c r="JY1" s="325" t="s">
        <v>2902</v>
      </c>
      <c r="JZ1" s="368" t="s">
        <v>2903</v>
      </c>
      <c r="KA1" s="332"/>
      <c r="KB1" s="332" t="s">
        <v>2904</v>
      </c>
      <c r="KC1" s="373" t="s">
        <v>2905</v>
      </c>
      <c r="KD1" s="373" t="s">
        <v>2906</v>
      </c>
      <c r="KE1" s="328" t="s">
        <v>2907</v>
      </c>
      <c r="KF1" s="338" t="s">
        <v>2908</v>
      </c>
      <c r="KG1" s="376" t="s">
        <v>2903</v>
      </c>
      <c r="KH1" s="522" t="s">
        <v>2909</v>
      </c>
    </row>
    <row r="2" spans="1:294" x14ac:dyDescent="0.45">
      <c r="A2" s="443"/>
      <c r="B2" s="354" t="s">
        <v>2910</v>
      </c>
      <c r="C2" s="354"/>
      <c r="D2" s="354" t="s">
        <v>2911</v>
      </c>
      <c r="E2" s="354"/>
      <c r="F2" s="354" t="s">
        <v>2912</v>
      </c>
      <c r="G2" s="354"/>
      <c r="H2" s="354"/>
      <c r="I2" s="354"/>
      <c r="J2" s="443" t="s">
        <v>2913</v>
      </c>
      <c r="K2" s="514" t="s">
        <v>2914</v>
      </c>
      <c r="L2" s="502" t="s">
        <v>2915</v>
      </c>
      <c r="M2" s="444"/>
      <c r="N2" s="534"/>
      <c r="O2" s="356"/>
      <c r="P2" s="357"/>
      <c r="Q2" s="357"/>
      <c r="R2" s="356"/>
      <c r="S2" s="357"/>
      <c r="T2" s="357"/>
      <c r="U2" s="357"/>
      <c r="V2" s="357"/>
      <c r="W2" s="357"/>
      <c r="X2" s="357"/>
      <c r="Y2" s="359"/>
      <c r="Z2" s="500" t="s">
        <v>2916</v>
      </c>
      <c r="AA2" s="445"/>
      <c r="AB2" s="536"/>
      <c r="AC2" s="279"/>
      <c r="AD2" s="446"/>
      <c r="AE2" s="446"/>
      <c r="AF2" s="279"/>
      <c r="AG2" s="446"/>
      <c r="AH2" s="446"/>
      <c r="AI2" s="446"/>
      <c r="AJ2" s="446"/>
      <c r="AK2" s="446"/>
      <c r="AL2" s="446"/>
      <c r="AM2" s="447"/>
      <c r="AN2" s="502" t="s">
        <v>2915</v>
      </c>
      <c r="AO2" s="448" t="s">
        <v>2930</v>
      </c>
      <c r="AP2" s="534"/>
      <c r="AQ2" s="356"/>
      <c r="AR2" s="357"/>
      <c r="AS2" s="357"/>
      <c r="AT2" s="356"/>
      <c r="AU2" s="357"/>
      <c r="AV2" s="357"/>
      <c r="AW2" s="357"/>
      <c r="AX2" s="357"/>
      <c r="AY2" s="357"/>
      <c r="AZ2" s="357"/>
      <c r="BA2" s="359"/>
      <c r="BB2" s="500" t="s">
        <v>2916</v>
      </c>
      <c r="BC2" s="449" t="s">
        <v>2930</v>
      </c>
      <c r="BD2" s="536"/>
      <c r="BE2" s="279"/>
      <c r="BF2" s="446"/>
      <c r="BG2" s="446"/>
      <c r="BH2" s="279"/>
      <c r="BI2" s="446"/>
      <c r="BJ2" s="446"/>
      <c r="BK2" s="446"/>
      <c r="BL2" s="446"/>
      <c r="BM2" s="446"/>
      <c r="BN2" s="446"/>
      <c r="BO2" s="447"/>
      <c r="BP2" s="502" t="s">
        <v>2915</v>
      </c>
      <c r="BQ2" s="450" t="s">
        <v>1574</v>
      </c>
      <c r="BR2" s="534"/>
      <c r="BS2" s="356"/>
      <c r="BT2" s="357"/>
      <c r="BU2" s="357"/>
      <c r="BV2" s="356"/>
      <c r="BW2" s="357"/>
      <c r="BX2" s="357"/>
      <c r="BY2" s="357"/>
      <c r="BZ2" s="357"/>
      <c r="CA2" s="357"/>
      <c r="CB2" s="357"/>
      <c r="CC2" s="359"/>
      <c r="CD2" s="500" t="s">
        <v>2916</v>
      </c>
      <c r="CE2" s="451" t="s">
        <v>1574</v>
      </c>
      <c r="CF2" s="536"/>
      <c r="CG2" s="279"/>
      <c r="CH2" s="446"/>
      <c r="CI2" s="446"/>
      <c r="CJ2" s="279"/>
      <c r="CK2" s="446"/>
      <c r="CL2" s="446"/>
      <c r="CM2" s="446"/>
      <c r="CN2" s="446"/>
      <c r="CO2" s="446"/>
      <c r="CP2" s="446"/>
      <c r="CQ2" s="447"/>
      <c r="CR2" s="502" t="s">
        <v>2915</v>
      </c>
      <c r="CS2" s="452" t="s">
        <v>2917</v>
      </c>
      <c r="CT2" s="534"/>
      <c r="CU2" s="356"/>
      <c r="CV2" s="357"/>
      <c r="CW2" s="357"/>
      <c r="CX2" s="356"/>
      <c r="CY2" s="357"/>
      <c r="CZ2" s="357"/>
      <c r="DA2" s="357"/>
      <c r="DB2" s="357"/>
      <c r="DC2" s="357"/>
      <c r="DD2" s="357"/>
      <c r="DE2" s="359"/>
      <c r="DF2" s="500" t="s">
        <v>2916</v>
      </c>
      <c r="DG2" s="453" t="s">
        <v>2917</v>
      </c>
      <c r="DH2" s="536"/>
      <c r="DI2" s="279"/>
      <c r="DJ2" s="446"/>
      <c r="DK2" s="446"/>
      <c r="DL2" s="279"/>
      <c r="DM2" s="446"/>
      <c r="DN2" s="446"/>
      <c r="DO2" s="446"/>
      <c r="DP2" s="446"/>
      <c r="DQ2" s="446"/>
      <c r="DR2" s="446"/>
      <c r="DS2" s="447"/>
      <c r="DT2" s="502" t="s">
        <v>2915</v>
      </c>
      <c r="DU2" s="454" t="s">
        <v>2862</v>
      </c>
      <c r="DV2" s="534"/>
      <c r="DW2" s="356"/>
      <c r="DX2" s="357"/>
      <c r="DY2" s="357"/>
      <c r="DZ2" s="356"/>
      <c r="EA2" s="357"/>
      <c r="EB2" s="357"/>
      <c r="EC2" s="357"/>
      <c r="ED2" s="357"/>
      <c r="EE2" s="357"/>
      <c r="EF2" s="357"/>
      <c r="EG2" s="359"/>
      <c r="EH2" s="500" t="s">
        <v>2916</v>
      </c>
      <c r="EI2" s="455" t="s">
        <v>2862</v>
      </c>
      <c r="EJ2" s="536"/>
      <c r="EK2" s="279"/>
      <c r="EL2" s="446"/>
      <c r="EM2" s="446"/>
      <c r="EN2" s="279"/>
      <c r="EO2" s="446"/>
      <c r="EP2" s="446"/>
      <c r="EQ2" s="446"/>
      <c r="ER2" s="446"/>
      <c r="ES2" s="446"/>
      <c r="ET2" s="446"/>
      <c r="EU2" s="447"/>
      <c r="EV2" s="502" t="s">
        <v>2915</v>
      </c>
      <c r="EW2" s="456" t="s">
        <v>2918</v>
      </c>
      <c r="EX2" s="534"/>
      <c r="EY2" s="356"/>
      <c r="EZ2" s="357"/>
      <c r="FA2" s="357"/>
      <c r="FB2" s="356"/>
      <c r="FC2" s="357"/>
      <c r="FD2" s="357"/>
      <c r="FE2" s="357"/>
      <c r="FF2" s="357"/>
      <c r="FG2" s="357"/>
      <c r="FH2" s="357"/>
      <c r="FI2" s="359"/>
      <c r="FJ2" s="500" t="s">
        <v>2916</v>
      </c>
      <c r="FK2" s="457" t="s">
        <v>2918</v>
      </c>
      <c r="FL2" s="536"/>
      <c r="FM2" s="279"/>
      <c r="FN2" s="446"/>
      <c r="FO2" s="446"/>
      <c r="FP2" s="279"/>
      <c r="FQ2" s="446"/>
      <c r="FR2" s="446"/>
      <c r="FS2" s="446"/>
      <c r="FT2" s="446"/>
      <c r="FU2" s="446"/>
      <c r="FV2" s="446"/>
      <c r="FW2" s="447"/>
      <c r="FX2" s="502" t="s">
        <v>2915</v>
      </c>
      <c r="FY2" s="458" t="s">
        <v>2919</v>
      </c>
      <c r="FZ2" s="534"/>
      <c r="GA2" s="356"/>
      <c r="GB2" s="357"/>
      <c r="GC2" s="357"/>
      <c r="GD2" s="356"/>
      <c r="GE2" s="357"/>
      <c r="GF2" s="357"/>
      <c r="GG2" s="357"/>
      <c r="GH2" s="357"/>
      <c r="GI2" s="357"/>
      <c r="GJ2" s="357"/>
      <c r="GK2" s="359"/>
      <c r="GL2" s="500" t="s">
        <v>2916</v>
      </c>
      <c r="GM2" s="459" t="s">
        <v>2919</v>
      </c>
      <c r="GN2" s="536"/>
      <c r="GO2" s="279"/>
      <c r="GP2" s="446"/>
      <c r="GQ2" s="446"/>
      <c r="GR2" s="279"/>
      <c r="GS2" s="446"/>
      <c r="GT2" s="446"/>
      <c r="GU2" s="446"/>
      <c r="GV2" s="446"/>
      <c r="GW2" s="446"/>
      <c r="GX2" s="446"/>
      <c r="GY2" s="447"/>
      <c r="GZ2" s="502" t="s">
        <v>2915</v>
      </c>
      <c r="HA2" s="460" t="s">
        <v>2863</v>
      </c>
      <c r="HB2" s="534"/>
      <c r="HC2" s="356"/>
      <c r="HD2" s="357"/>
      <c r="HE2" s="357"/>
      <c r="HF2" s="356"/>
      <c r="HG2" s="357"/>
      <c r="HH2" s="357"/>
      <c r="HI2" s="357"/>
      <c r="HJ2" s="357"/>
      <c r="HK2" s="357"/>
      <c r="HL2" s="357"/>
      <c r="HM2" s="359"/>
      <c r="HN2" s="500" t="s">
        <v>2916</v>
      </c>
      <c r="HO2" s="461" t="s">
        <v>2863</v>
      </c>
      <c r="HP2" s="536"/>
      <c r="HQ2" s="279"/>
      <c r="HR2" s="446"/>
      <c r="HS2" s="446"/>
      <c r="HT2" s="279"/>
      <c r="HU2" s="446"/>
      <c r="HV2" s="446"/>
      <c r="HW2" s="446"/>
      <c r="HX2" s="446"/>
      <c r="HY2" s="446"/>
      <c r="HZ2" s="446"/>
      <c r="IA2" s="447"/>
      <c r="IB2" s="502" t="s">
        <v>2915</v>
      </c>
      <c r="IC2" s="462" t="s">
        <v>2920</v>
      </c>
      <c r="ID2" s="534"/>
      <c r="IE2" s="356"/>
      <c r="IF2" s="357"/>
      <c r="IG2" s="357"/>
      <c r="IH2" s="356"/>
      <c r="II2" s="357"/>
      <c r="IJ2" s="357"/>
      <c r="IK2" s="357"/>
      <c r="IL2" s="357"/>
      <c r="IM2" s="357"/>
      <c r="IN2" s="357"/>
      <c r="IO2" s="359"/>
      <c r="IP2" s="500" t="s">
        <v>2916</v>
      </c>
      <c r="IQ2" s="463" t="s">
        <v>2920</v>
      </c>
      <c r="IR2" s="536"/>
      <c r="IS2" s="279"/>
      <c r="IT2" s="446"/>
      <c r="IU2" s="446"/>
      <c r="IV2" s="279"/>
      <c r="IW2" s="446"/>
      <c r="IX2" s="446"/>
      <c r="IY2" s="446"/>
      <c r="IZ2" s="446"/>
      <c r="JA2" s="446"/>
      <c r="JB2" s="446"/>
      <c r="JC2" s="447"/>
      <c r="JE2" s="361" t="s">
        <v>2890</v>
      </c>
      <c r="JF2" s="361" t="s">
        <v>2891</v>
      </c>
      <c r="JG2" s="361" t="s">
        <v>2892</v>
      </c>
      <c r="JH2" s="361" t="s">
        <v>2893</v>
      </c>
      <c r="JI2" s="361" t="s">
        <v>2894</v>
      </c>
      <c r="JJ2" s="361" t="s">
        <v>2895</v>
      </c>
      <c r="JK2" s="364" t="s">
        <v>2896</v>
      </c>
      <c r="JL2" s="364" t="s">
        <v>2897</v>
      </c>
      <c r="JM2" s="364" t="s">
        <v>2959</v>
      </c>
      <c r="JN2" s="364" t="s">
        <v>2960</v>
      </c>
      <c r="JO2" s="537" t="s">
        <v>2972</v>
      </c>
      <c r="JP2" s="537" t="s">
        <v>2973</v>
      </c>
      <c r="JR2" s="523" t="s">
        <v>2922</v>
      </c>
      <c r="JS2" s="524" t="s">
        <v>2923</v>
      </c>
      <c r="JT2" s="524" t="s">
        <v>2924</v>
      </c>
      <c r="JU2" s="525" t="s">
        <v>2925</v>
      </c>
      <c r="JV2" s="355"/>
      <c r="JW2" s="365" t="s">
        <v>2186</v>
      </c>
      <c r="JX2" s="324" t="s">
        <v>2207</v>
      </c>
      <c r="JY2" s="325" t="s">
        <v>2192</v>
      </c>
      <c r="JZ2" s="526" t="s">
        <v>2952</v>
      </c>
      <c r="KA2" s="527" t="s">
        <v>2953</v>
      </c>
      <c r="KB2" s="527" t="s">
        <v>2954</v>
      </c>
      <c r="KC2" s="373"/>
      <c r="KD2" s="528" t="s">
        <v>2955</v>
      </c>
      <c r="KE2" s="529" t="s">
        <v>2956</v>
      </c>
      <c r="KF2" s="530" t="s">
        <v>2957</v>
      </c>
      <c r="KG2" s="531" t="s">
        <v>2952</v>
      </c>
      <c r="KH2" s="532" t="s">
        <v>2958</v>
      </c>
    </row>
    <row r="3" spans="1:294" x14ac:dyDescent="0.45">
      <c r="A3" s="464" t="s">
        <v>5329</v>
      </c>
      <c r="B3" s="220" t="s">
        <v>5330</v>
      </c>
      <c r="C3" s="220" t="s">
        <v>5331</v>
      </c>
      <c r="D3" s="220" t="s">
        <v>5332</v>
      </c>
      <c r="E3" s="221" t="s">
        <v>5333</v>
      </c>
      <c r="F3" s="221" t="s">
        <v>5334</v>
      </c>
      <c r="G3" s="221" t="s">
        <v>5335</v>
      </c>
      <c r="H3" s="221" t="s">
        <v>5336</v>
      </c>
      <c r="I3" s="221" t="s">
        <v>5337</v>
      </c>
      <c r="J3" s="464" t="s">
        <v>5338</v>
      </c>
      <c r="K3" s="515" t="s">
        <v>5339</v>
      </c>
      <c r="L3" s="503" t="s">
        <v>6056</v>
      </c>
      <c r="M3" s="222" t="s">
        <v>6057</v>
      </c>
      <c r="N3" s="358" t="s">
        <v>6058</v>
      </c>
      <c r="O3" s="223" t="s">
        <v>6059</v>
      </c>
      <c r="P3" s="491" t="s">
        <v>5341</v>
      </c>
      <c r="Q3" s="491" t="s">
        <v>6060</v>
      </c>
      <c r="R3" s="493" t="s">
        <v>6061</v>
      </c>
      <c r="S3" s="494" t="s">
        <v>6062</v>
      </c>
      <c r="T3" s="494" t="s">
        <v>6063</v>
      </c>
      <c r="U3" s="492" t="s">
        <v>5340</v>
      </c>
      <c r="V3" s="492" t="s">
        <v>6064</v>
      </c>
      <c r="W3" s="492" t="s">
        <v>6065</v>
      </c>
      <c r="X3" s="358" t="s">
        <v>6066</v>
      </c>
      <c r="Y3" s="360" t="s">
        <v>6067</v>
      </c>
      <c r="Z3" s="501" t="s">
        <v>6068</v>
      </c>
      <c r="AA3" s="465" t="s">
        <v>6069</v>
      </c>
      <c r="AB3" s="466" t="s">
        <v>6070</v>
      </c>
      <c r="AC3" s="223" t="s">
        <v>6071</v>
      </c>
      <c r="AD3" s="491" t="s">
        <v>6072</v>
      </c>
      <c r="AE3" s="491" t="s">
        <v>6073</v>
      </c>
      <c r="AF3" s="493" t="s">
        <v>6074</v>
      </c>
      <c r="AG3" s="494" t="s">
        <v>6075</v>
      </c>
      <c r="AH3" s="494" t="s">
        <v>6076</v>
      </c>
      <c r="AI3" s="492" t="s">
        <v>6077</v>
      </c>
      <c r="AJ3" s="492" t="s">
        <v>6078</v>
      </c>
      <c r="AK3" s="492" t="s">
        <v>6079</v>
      </c>
      <c r="AL3" s="466" t="s">
        <v>6080</v>
      </c>
      <c r="AM3" s="467" t="s">
        <v>6081</v>
      </c>
      <c r="AN3" s="503" t="s">
        <v>6082</v>
      </c>
      <c r="AO3" s="222" t="s">
        <v>6083</v>
      </c>
      <c r="AP3" s="358" t="s">
        <v>6084</v>
      </c>
      <c r="AQ3" s="223" t="s">
        <v>6085</v>
      </c>
      <c r="AR3" s="491" t="s">
        <v>6086</v>
      </c>
      <c r="AS3" s="491" t="s">
        <v>6087</v>
      </c>
      <c r="AT3" s="493" t="s">
        <v>6088</v>
      </c>
      <c r="AU3" s="494" t="s">
        <v>6089</v>
      </c>
      <c r="AV3" s="494" t="s">
        <v>6090</v>
      </c>
      <c r="AW3" s="492" t="s">
        <v>6091</v>
      </c>
      <c r="AX3" s="492" t="s">
        <v>6092</v>
      </c>
      <c r="AY3" s="492" t="s">
        <v>6093</v>
      </c>
      <c r="AZ3" s="358" t="s">
        <v>6094</v>
      </c>
      <c r="BA3" s="360" t="s">
        <v>6095</v>
      </c>
      <c r="BB3" s="501" t="s">
        <v>6096</v>
      </c>
      <c r="BC3" s="465" t="s">
        <v>6097</v>
      </c>
      <c r="BD3" s="466" t="s">
        <v>6098</v>
      </c>
      <c r="BE3" s="223" t="s">
        <v>6099</v>
      </c>
      <c r="BF3" s="491" t="s">
        <v>6100</v>
      </c>
      <c r="BG3" s="491" t="s">
        <v>6101</v>
      </c>
      <c r="BH3" s="493" t="s">
        <v>6102</v>
      </c>
      <c r="BI3" s="494" t="s">
        <v>6103</v>
      </c>
      <c r="BJ3" s="494" t="s">
        <v>6104</v>
      </c>
      <c r="BK3" s="492" t="s">
        <v>6105</v>
      </c>
      <c r="BL3" s="492" t="s">
        <v>6106</v>
      </c>
      <c r="BM3" s="492" t="s">
        <v>6107</v>
      </c>
      <c r="BN3" s="466" t="s">
        <v>6108</v>
      </c>
      <c r="BO3" s="467" t="s">
        <v>6109</v>
      </c>
      <c r="BP3" s="503" t="s">
        <v>6110</v>
      </c>
      <c r="BQ3" s="222" t="s">
        <v>6111</v>
      </c>
      <c r="BR3" s="358" t="s">
        <v>6112</v>
      </c>
      <c r="BS3" s="223" t="s">
        <v>6113</v>
      </c>
      <c r="BT3" s="491" t="s">
        <v>6114</v>
      </c>
      <c r="BU3" s="491" t="s">
        <v>6115</v>
      </c>
      <c r="BV3" s="493" t="s">
        <v>6116</v>
      </c>
      <c r="BW3" s="494" t="s">
        <v>6117</v>
      </c>
      <c r="BX3" s="494" t="s">
        <v>6118</v>
      </c>
      <c r="BY3" s="492" t="s">
        <v>6119</v>
      </c>
      <c r="BZ3" s="492" t="s">
        <v>6120</v>
      </c>
      <c r="CA3" s="492" t="s">
        <v>6121</v>
      </c>
      <c r="CB3" s="358" t="s">
        <v>6122</v>
      </c>
      <c r="CC3" s="360" t="s">
        <v>6123</v>
      </c>
      <c r="CD3" s="501" t="s">
        <v>6124</v>
      </c>
      <c r="CE3" s="465" t="s">
        <v>6125</v>
      </c>
      <c r="CF3" s="466" t="s">
        <v>6126</v>
      </c>
      <c r="CG3" s="223" t="s">
        <v>6127</v>
      </c>
      <c r="CH3" s="491" t="s">
        <v>6128</v>
      </c>
      <c r="CI3" s="491" t="s">
        <v>6129</v>
      </c>
      <c r="CJ3" s="493" t="s">
        <v>6130</v>
      </c>
      <c r="CK3" s="494" t="s">
        <v>6131</v>
      </c>
      <c r="CL3" s="494" t="s">
        <v>6132</v>
      </c>
      <c r="CM3" s="492" t="s">
        <v>6133</v>
      </c>
      <c r="CN3" s="492" t="s">
        <v>6134</v>
      </c>
      <c r="CO3" s="492" t="s">
        <v>6135</v>
      </c>
      <c r="CP3" s="466" t="s">
        <v>6136</v>
      </c>
      <c r="CQ3" s="467" t="s">
        <v>6137</v>
      </c>
      <c r="CR3" s="503" t="s">
        <v>6138</v>
      </c>
      <c r="CS3" s="222" t="s">
        <v>6139</v>
      </c>
      <c r="CT3" s="358" t="s">
        <v>6140</v>
      </c>
      <c r="CU3" s="223" t="s">
        <v>6141</v>
      </c>
      <c r="CV3" s="491" t="s">
        <v>6142</v>
      </c>
      <c r="CW3" s="491" t="s">
        <v>6143</v>
      </c>
      <c r="CX3" s="493" t="s">
        <v>6144</v>
      </c>
      <c r="CY3" s="494" t="s">
        <v>6145</v>
      </c>
      <c r="CZ3" s="494" t="s">
        <v>6146</v>
      </c>
      <c r="DA3" s="492" t="s">
        <v>6147</v>
      </c>
      <c r="DB3" s="492" t="s">
        <v>6148</v>
      </c>
      <c r="DC3" s="492" t="s">
        <v>6149</v>
      </c>
      <c r="DD3" s="358" t="s">
        <v>6150</v>
      </c>
      <c r="DE3" s="360" t="s">
        <v>6151</v>
      </c>
      <c r="DF3" s="501" t="s">
        <v>6152</v>
      </c>
      <c r="DG3" s="465" t="s">
        <v>6153</v>
      </c>
      <c r="DH3" s="466" t="s">
        <v>6154</v>
      </c>
      <c r="DI3" s="223" t="s">
        <v>6155</v>
      </c>
      <c r="DJ3" s="491" t="s">
        <v>6156</v>
      </c>
      <c r="DK3" s="491" t="s">
        <v>6157</v>
      </c>
      <c r="DL3" s="493" t="s">
        <v>6158</v>
      </c>
      <c r="DM3" s="494" t="s">
        <v>6159</v>
      </c>
      <c r="DN3" s="494" t="s">
        <v>6160</v>
      </c>
      <c r="DO3" s="492" t="s">
        <v>6161</v>
      </c>
      <c r="DP3" s="492" t="s">
        <v>6162</v>
      </c>
      <c r="DQ3" s="492" t="s">
        <v>6163</v>
      </c>
      <c r="DR3" s="466" t="s">
        <v>6164</v>
      </c>
      <c r="DS3" s="467" t="s">
        <v>6165</v>
      </c>
      <c r="DT3" s="503" t="s">
        <v>6166</v>
      </c>
      <c r="DU3" s="222" t="s">
        <v>6167</v>
      </c>
      <c r="DV3" s="358" t="s">
        <v>6168</v>
      </c>
      <c r="DW3" s="223" t="s">
        <v>6169</v>
      </c>
      <c r="DX3" s="491" t="s">
        <v>6170</v>
      </c>
      <c r="DY3" s="491" t="s">
        <v>6171</v>
      </c>
      <c r="DZ3" s="493" t="s">
        <v>6172</v>
      </c>
      <c r="EA3" s="494" t="s">
        <v>6173</v>
      </c>
      <c r="EB3" s="494" t="s">
        <v>6174</v>
      </c>
      <c r="EC3" s="492" t="s">
        <v>6175</v>
      </c>
      <c r="ED3" s="492" t="s">
        <v>6176</v>
      </c>
      <c r="EE3" s="492" t="s">
        <v>6177</v>
      </c>
      <c r="EF3" s="358" t="s">
        <v>6178</v>
      </c>
      <c r="EG3" s="360" t="s">
        <v>6179</v>
      </c>
      <c r="EH3" s="501" t="s">
        <v>6180</v>
      </c>
      <c r="EI3" s="465" t="s">
        <v>6181</v>
      </c>
      <c r="EJ3" s="466" t="s">
        <v>6182</v>
      </c>
      <c r="EK3" s="223" t="s">
        <v>6183</v>
      </c>
      <c r="EL3" s="491" t="s">
        <v>6184</v>
      </c>
      <c r="EM3" s="491" t="s">
        <v>6185</v>
      </c>
      <c r="EN3" s="493" t="s">
        <v>6186</v>
      </c>
      <c r="EO3" s="494" t="s">
        <v>6187</v>
      </c>
      <c r="EP3" s="494" t="s">
        <v>6188</v>
      </c>
      <c r="EQ3" s="492" t="s">
        <v>6189</v>
      </c>
      <c r="ER3" s="492" t="s">
        <v>6190</v>
      </c>
      <c r="ES3" s="492" t="s">
        <v>6191</v>
      </c>
      <c r="ET3" s="466" t="s">
        <v>6192</v>
      </c>
      <c r="EU3" s="467" t="s">
        <v>6193</v>
      </c>
      <c r="EV3" s="503" t="s">
        <v>6194</v>
      </c>
      <c r="EW3" s="222" t="s">
        <v>6195</v>
      </c>
      <c r="EX3" s="358" t="s">
        <v>6196</v>
      </c>
      <c r="EY3" s="223" t="s">
        <v>6197</v>
      </c>
      <c r="EZ3" s="491" t="s">
        <v>6198</v>
      </c>
      <c r="FA3" s="491" t="s">
        <v>6199</v>
      </c>
      <c r="FB3" s="493" t="s">
        <v>6200</v>
      </c>
      <c r="FC3" s="494" t="s">
        <v>6201</v>
      </c>
      <c r="FD3" s="494" t="s">
        <v>6202</v>
      </c>
      <c r="FE3" s="492" t="s">
        <v>6203</v>
      </c>
      <c r="FF3" s="492" t="s">
        <v>6204</v>
      </c>
      <c r="FG3" s="492" t="s">
        <v>6205</v>
      </c>
      <c r="FH3" s="358" t="s">
        <v>6206</v>
      </c>
      <c r="FI3" s="360" t="s">
        <v>6207</v>
      </c>
      <c r="FJ3" s="501" t="s">
        <v>6208</v>
      </c>
      <c r="FK3" s="465" t="s">
        <v>6209</v>
      </c>
      <c r="FL3" s="466" t="s">
        <v>6210</v>
      </c>
      <c r="FM3" s="223" t="s">
        <v>6211</v>
      </c>
      <c r="FN3" s="491" t="s">
        <v>6212</v>
      </c>
      <c r="FO3" s="491" t="s">
        <v>6213</v>
      </c>
      <c r="FP3" s="493" t="s">
        <v>6214</v>
      </c>
      <c r="FQ3" s="494" t="s">
        <v>6215</v>
      </c>
      <c r="FR3" s="494" t="s">
        <v>6216</v>
      </c>
      <c r="FS3" s="492" t="s">
        <v>6217</v>
      </c>
      <c r="FT3" s="492" t="s">
        <v>6218</v>
      </c>
      <c r="FU3" s="492" t="s">
        <v>6219</v>
      </c>
      <c r="FV3" s="466" t="s">
        <v>6220</v>
      </c>
      <c r="FW3" s="467" t="s">
        <v>6221</v>
      </c>
      <c r="FX3" s="503" t="s">
        <v>6222</v>
      </c>
      <c r="FY3" s="222" t="s">
        <v>6223</v>
      </c>
      <c r="FZ3" s="358" t="s">
        <v>6224</v>
      </c>
      <c r="GA3" s="223" t="s">
        <v>6225</v>
      </c>
      <c r="GB3" s="491" t="s">
        <v>6226</v>
      </c>
      <c r="GC3" s="491" t="s">
        <v>6227</v>
      </c>
      <c r="GD3" s="493" t="s">
        <v>6228</v>
      </c>
      <c r="GE3" s="494" t="s">
        <v>6229</v>
      </c>
      <c r="GF3" s="494" t="s">
        <v>6230</v>
      </c>
      <c r="GG3" s="492" t="s">
        <v>6231</v>
      </c>
      <c r="GH3" s="492" t="s">
        <v>6232</v>
      </c>
      <c r="GI3" s="492" t="s">
        <v>6233</v>
      </c>
      <c r="GJ3" s="358" t="s">
        <v>6234</v>
      </c>
      <c r="GK3" s="360" t="s">
        <v>6235</v>
      </c>
      <c r="GL3" s="501" t="s">
        <v>6236</v>
      </c>
      <c r="GM3" s="465" t="s">
        <v>6237</v>
      </c>
      <c r="GN3" s="466" t="s">
        <v>6238</v>
      </c>
      <c r="GO3" s="223" t="s">
        <v>6239</v>
      </c>
      <c r="GP3" s="491" t="s">
        <v>6240</v>
      </c>
      <c r="GQ3" s="491" t="s">
        <v>6241</v>
      </c>
      <c r="GR3" s="493" t="s">
        <v>6242</v>
      </c>
      <c r="GS3" s="494" t="s">
        <v>6243</v>
      </c>
      <c r="GT3" s="494" t="s">
        <v>6244</v>
      </c>
      <c r="GU3" s="492" t="s">
        <v>6245</v>
      </c>
      <c r="GV3" s="492" t="s">
        <v>6246</v>
      </c>
      <c r="GW3" s="492" t="s">
        <v>6247</v>
      </c>
      <c r="GX3" s="466" t="s">
        <v>6248</v>
      </c>
      <c r="GY3" s="467" t="s">
        <v>6249</v>
      </c>
      <c r="GZ3" s="503" t="s">
        <v>6250</v>
      </c>
      <c r="HA3" s="222" t="s">
        <v>6251</v>
      </c>
      <c r="HB3" s="358" t="s">
        <v>6252</v>
      </c>
      <c r="HC3" s="223" t="s">
        <v>6253</v>
      </c>
      <c r="HD3" s="491" t="s">
        <v>6254</v>
      </c>
      <c r="HE3" s="491" t="s">
        <v>6255</v>
      </c>
      <c r="HF3" s="493" t="s">
        <v>6256</v>
      </c>
      <c r="HG3" s="494" t="s">
        <v>6257</v>
      </c>
      <c r="HH3" s="494" t="s">
        <v>6258</v>
      </c>
      <c r="HI3" s="492" t="s">
        <v>6259</v>
      </c>
      <c r="HJ3" s="492" t="s">
        <v>6260</v>
      </c>
      <c r="HK3" s="492" t="s">
        <v>6261</v>
      </c>
      <c r="HL3" s="358" t="s">
        <v>6262</v>
      </c>
      <c r="HM3" s="360" t="s">
        <v>6263</v>
      </c>
      <c r="HN3" s="501" t="s">
        <v>6264</v>
      </c>
      <c r="HO3" s="465" t="s">
        <v>6265</v>
      </c>
      <c r="HP3" s="466" t="s">
        <v>6266</v>
      </c>
      <c r="HQ3" s="223" t="s">
        <v>6267</v>
      </c>
      <c r="HR3" s="491" t="s">
        <v>6268</v>
      </c>
      <c r="HS3" s="491" t="s">
        <v>6269</v>
      </c>
      <c r="HT3" s="493" t="s">
        <v>6270</v>
      </c>
      <c r="HU3" s="494" t="s">
        <v>6271</v>
      </c>
      <c r="HV3" s="494" t="s">
        <v>6272</v>
      </c>
      <c r="HW3" s="492" t="s">
        <v>6273</v>
      </c>
      <c r="HX3" s="492" t="s">
        <v>6274</v>
      </c>
      <c r="HY3" s="492" t="s">
        <v>6275</v>
      </c>
      <c r="HZ3" s="466" t="s">
        <v>6276</v>
      </c>
      <c r="IA3" s="467" t="s">
        <v>6277</v>
      </c>
      <c r="IB3" s="503" t="s">
        <v>6278</v>
      </c>
      <c r="IC3" s="222" t="s">
        <v>6279</v>
      </c>
      <c r="ID3" s="358" t="s">
        <v>6280</v>
      </c>
      <c r="IE3" s="223" t="s">
        <v>6281</v>
      </c>
      <c r="IF3" s="491" t="s">
        <v>6282</v>
      </c>
      <c r="IG3" s="491" t="s">
        <v>6283</v>
      </c>
      <c r="IH3" s="493" t="s">
        <v>6284</v>
      </c>
      <c r="II3" s="494" t="s">
        <v>6285</v>
      </c>
      <c r="IJ3" s="494" t="s">
        <v>6286</v>
      </c>
      <c r="IK3" s="492" t="s">
        <v>6287</v>
      </c>
      <c r="IL3" s="492" t="s">
        <v>6288</v>
      </c>
      <c r="IM3" s="492" t="s">
        <v>6289</v>
      </c>
      <c r="IN3" s="358" t="s">
        <v>6290</v>
      </c>
      <c r="IO3" s="360" t="s">
        <v>6291</v>
      </c>
      <c r="IP3" s="501" t="s">
        <v>6292</v>
      </c>
      <c r="IQ3" s="465" t="s">
        <v>6293</v>
      </c>
      <c r="IR3" s="466" t="s">
        <v>6294</v>
      </c>
      <c r="IS3" s="223" t="s">
        <v>6295</v>
      </c>
      <c r="IT3" s="491" t="s">
        <v>6296</v>
      </c>
      <c r="IU3" s="491" t="s">
        <v>6297</v>
      </c>
      <c r="IV3" s="493" t="s">
        <v>6298</v>
      </c>
      <c r="IW3" s="494" t="s">
        <v>6299</v>
      </c>
      <c r="IX3" s="494" t="s">
        <v>6300</v>
      </c>
      <c r="IY3" s="492" t="s">
        <v>6301</v>
      </c>
      <c r="IZ3" s="492" t="s">
        <v>6302</v>
      </c>
      <c r="JA3" s="492" t="s">
        <v>6303</v>
      </c>
      <c r="JB3" s="466" t="s">
        <v>6304</v>
      </c>
      <c r="JC3" s="467" t="s">
        <v>6305</v>
      </c>
      <c r="JD3" s="16" t="s">
        <v>2926</v>
      </c>
      <c r="JE3" s="363" t="s">
        <v>5858</v>
      </c>
      <c r="JF3" s="363">
        <v>0.1</v>
      </c>
      <c r="JG3" s="363">
        <v>2</v>
      </c>
      <c r="JH3" s="363">
        <v>6</v>
      </c>
      <c r="JI3" s="363" t="s">
        <v>5859</v>
      </c>
      <c r="JJ3" s="363" t="s">
        <v>2921</v>
      </c>
      <c r="JK3" s="362"/>
      <c r="JL3" s="362">
        <v>2000</v>
      </c>
      <c r="JM3" s="362" t="s">
        <v>3015</v>
      </c>
      <c r="JN3" s="362">
        <v>40</v>
      </c>
      <c r="JO3" s="16">
        <v>3</v>
      </c>
      <c r="JP3" s="16">
        <v>3</v>
      </c>
      <c r="JQ3" s="16" t="s">
        <v>2898</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498"/>
      <c r="B4" s="394"/>
      <c r="C4" s="395"/>
      <c r="D4" s="596"/>
      <c r="E4" s="394"/>
      <c r="F4" s="394"/>
      <c r="G4" s="394"/>
      <c r="H4" s="394"/>
      <c r="I4" s="546"/>
      <c r="J4" s="394"/>
      <c r="K4" s="516"/>
      <c r="L4" s="511"/>
      <c r="M4" s="497"/>
      <c r="N4" s="535"/>
      <c r="O4" s="649"/>
      <c r="P4" s="495"/>
      <c r="Q4" s="518"/>
      <c r="R4" s="548"/>
      <c r="S4" s="495"/>
      <c r="T4" s="518"/>
      <c r="U4" s="495"/>
      <c r="V4" s="495"/>
      <c r="W4" s="518"/>
      <c r="X4" s="495"/>
      <c r="Y4" s="496"/>
      <c r="Z4" s="511"/>
      <c r="AA4" s="497"/>
      <c r="AB4" s="535"/>
      <c r="AC4" s="649"/>
      <c r="AD4" s="495"/>
      <c r="AE4" s="518"/>
      <c r="AF4" s="548"/>
      <c r="AG4" s="495"/>
      <c r="AH4" s="518"/>
      <c r="AI4" s="495"/>
      <c r="AJ4" s="495"/>
      <c r="AK4" s="518"/>
      <c r="AL4" s="495"/>
      <c r="AM4" s="496"/>
      <c r="AN4" s="511"/>
      <c r="AO4" s="497"/>
      <c r="AP4" s="535"/>
      <c r="AQ4" s="649"/>
      <c r="AR4" s="495"/>
      <c r="AS4" s="518"/>
      <c r="AT4" s="548"/>
      <c r="AU4" s="495"/>
      <c r="AV4" s="518"/>
      <c r="AW4" s="495"/>
      <c r="AX4" s="495"/>
      <c r="AY4" s="518"/>
      <c r="AZ4" s="495"/>
      <c r="BA4" s="496"/>
      <c r="BB4" s="511"/>
      <c r="BC4" s="497"/>
      <c r="BD4" s="535"/>
      <c r="BE4" s="649"/>
      <c r="BF4" s="495"/>
      <c r="BG4" s="518"/>
      <c r="BH4" s="548"/>
      <c r="BI4" s="495"/>
      <c r="BJ4" s="518"/>
      <c r="BK4" s="495"/>
      <c r="BL4" s="495"/>
      <c r="BM4" s="518"/>
      <c r="BN4" s="495"/>
      <c r="BO4" s="496"/>
      <c r="BP4" s="511"/>
      <c r="BQ4" s="497"/>
      <c r="BR4" s="535"/>
      <c r="BS4" s="597"/>
      <c r="BT4" s="495"/>
      <c r="BU4" s="518"/>
      <c r="BV4" s="597"/>
      <c r="BW4" s="495"/>
      <c r="BX4" s="518"/>
      <c r="BY4" s="495"/>
      <c r="BZ4" s="495"/>
      <c r="CA4" s="518"/>
      <c r="CB4" s="495"/>
      <c r="CC4" s="496"/>
      <c r="CD4" s="511"/>
      <c r="CE4" s="497"/>
      <c r="CF4" s="535"/>
      <c r="CG4" s="597"/>
      <c r="CH4" s="495"/>
      <c r="CI4" s="518"/>
      <c r="CJ4" s="597"/>
      <c r="CK4" s="495"/>
      <c r="CL4" s="518"/>
      <c r="CM4" s="495"/>
      <c r="CN4" s="495"/>
      <c r="CO4" s="518"/>
      <c r="CP4" s="495"/>
      <c r="CQ4" s="496"/>
      <c r="CR4" s="511"/>
      <c r="CS4" s="497"/>
      <c r="CT4" s="535"/>
      <c r="CU4" s="597"/>
      <c r="CV4" s="495"/>
      <c r="CW4" s="518"/>
      <c r="CX4" s="597"/>
      <c r="CY4" s="495"/>
      <c r="CZ4" s="518"/>
      <c r="DA4" s="495"/>
      <c r="DB4" s="495"/>
      <c r="DC4" s="518"/>
      <c r="DD4" s="495"/>
      <c r="DE4" s="496"/>
      <c r="DF4" s="511"/>
      <c r="DG4" s="497"/>
      <c r="DH4" s="535"/>
      <c r="DI4" s="597"/>
      <c r="DJ4" s="495"/>
      <c r="DK4" s="518"/>
      <c r="DL4" s="597"/>
      <c r="DM4" s="495"/>
      <c r="DN4" s="518"/>
      <c r="DO4" s="495"/>
      <c r="DP4" s="495"/>
      <c r="DQ4" s="518"/>
      <c r="DR4" s="495"/>
      <c r="DS4" s="496"/>
      <c r="DT4" s="511"/>
      <c r="DU4" s="497"/>
      <c r="DV4" s="535"/>
      <c r="DW4" s="597"/>
      <c r="DX4" s="495"/>
      <c r="DY4" s="518"/>
      <c r="DZ4" s="597"/>
      <c r="EA4" s="495"/>
      <c r="EB4" s="518"/>
      <c r="EC4" s="495"/>
      <c r="ED4" s="495"/>
      <c r="EE4" s="518"/>
      <c r="EF4" s="495"/>
      <c r="EG4" s="496"/>
      <c r="EH4" s="598"/>
      <c r="EI4" s="497"/>
      <c r="EJ4" s="535"/>
      <c r="EK4" s="597"/>
      <c r="EL4" s="495"/>
      <c r="EM4" s="518"/>
      <c r="EN4" s="597"/>
      <c r="EO4" s="495"/>
      <c r="EP4" s="518"/>
      <c r="EQ4" s="495"/>
      <c r="ER4" s="495"/>
      <c r="ES4" s="518"/>
      <c r="ET4" s="495"/>
      <c r="EU4" s="496"/>
      <c r="EV4" s="511"/>
      <c r="EW4" s="497"/>
      <c r="EX4" s="535"/>
      <c r="EY4" s="597"/>
      <c r="EZ4" s="495"/>
      <c r="FA4" s="518"/>
      <c r="FB4" s="597"/>
      <c r="FC4" s="495"/>
      <c r="FD4" s="518"/>
      <c r="FE4" s="495"/>
      <c r="FF4" s="495"/>
      <c r="FG4" s="518"/>
      <c r="FH4" s="495"/>
      <c r="FI4" s="496"/>
      <c r="FJ4" s="511"/>
      <c r="FK4" s="497"/>
      <c r="FL4" s="535"/>
      <c r="FM4" s="597"/>
      <c r="FN4" s="495"/>
      <c r="FO4" s="518"/>
      <c r="FP4" s="597"/>
      <c r="FQ4" s="495"/>
      <c r="FR4" s="518"/>
      <c r="FS4" s="495"/>
      <c r="FT4" s="495"/>
      <c r="FU4" s="518"/>
      <c r="FV4" s="495"/>
      <c r="FW4" s="496"/>
      <c r="FX4" s="511"/>
      <c r="FY4" s="497"/>
      <c r="FZ4" s="535"/>
      <c r="GA4" s="597"/>
      <c r="GB4" s="495"/>
      <c r="GC4" s="518"/>
      <c r="GD4" s="597"/>
      <c r="GE4" s="495"/>
      <c r="GF4" s="518"/>
      <c r="GG4" s="495"/>
      <c r="GH4" s="495"/>
      <c r="GI4" s="518"/>
      <c r="GJ4" s="495"/>
      <c r="GK4" s="496"/>
      <c r="GL4" s="511"/>
      <c r="GM4" s="497"/>
      <c r="GN4" s="535"/>
      <c r="GO4" s="597"/>
      <c r="GP4" s="495"/>
      <c r="GQ4" s="518"/>
      <c r="GR4" s="597"/>
      <c r="GS4" s="495"/>
      <c r="GT4" s="518"/>
      <c r="GU4" s="495"/>
      <c r="GV4" s="495"/>
      <c r="GW4" s="518"/>
      <c r="GX4" s="495"/>
      <c r="GY4" s="496"/>
      <c r="GZ4" s="511"/>
      <c r="HA4" s="497"/>
      <c r="HB4" s="535"/>
      <c r="HC4" s="597"/>
      <c r="HD4" s="495"/>
      <c r="HE4" s="518"/>
      <c r="HF4" s="597"/>
      <c r="HG4" s="495"/>
      <c r="HH4" s="518"/>
      <c r="HI4" s="495"/>
      <c r="HJ4" s="495"/>
      <c r="HK4" s="518"/>
      <c r="HL4" s="495"/>
      <c r="HM4" s="496"/>
      <c r="HN4" s="511"/>
      <c r="HO4" s="497"/>
      <c r="HP4" s="535"/>
      <c r="HQ4" s="597"/>
      <c r="HR4" s="495"/>
      <c r="HS4" s="518"/>
      <c r="HT4" s="597"/>
      <c r="HU4" s="495"/>
      <c r="HV4" s="518"/>
      <c r="HW4" s="495"/>
      <c r="HX4" s="495"/>
      <c r="HY4" s="518"/>
      <c r="HZ4" s="495"/>
      <c r="IA4" s="496"/>
      <c r="IB4" s="511"/>
      <c r="IC4" s="497"/>
      <c r="ID4" s="535"/>
      <c r="IE4" s="597"/>
      <c r="IF4" s="495"/>
      <c r="IG4" s="518"/>
      <c r="IH4" s="597"/>
      <c r="II4" s="495"/>
      <c r="IJ4" s="518"/>
      <c r="IK4" s="495"/>
      <c r="IL4" s="495"/>
      <c r="IM4" s="518"/>
      <c r="IN4" s="495"/>
      <c r="IO4" s="496"/>
      <c r="IP4" s="511"/>
      <c r="IQ4" s="497"/>
      <c r="IR4" s="535"/>
      <c r="IS4" s="597"/>
      <c r="IT4" s="495"/>
      <c r="IU4" s="518"/>
      <c r="IV4" s="597"/>
      <c r="IW4" s="495"/>
      <c r="IX4" s="518"/>
      <c r="IY4" s="495"/>
      <c r="IZ4" s="495"/>
      <c r="JA4" s="518"/>
      <c r="JB4" s="495"/>
      <c r="JC4" s="496"/>
    </row>
    <row r="5" spans="1:294" x14ac:dyDescent="0.45">
      <c r="A5" s="599"/>
      <c r="B5" s="600"/>
      <c r="C5" s="653"/>
      <c r="D5" s="654"/>
      <c r="E5" s="600"/>
      <c r="F5" s="600"/>
      <c r="G5" s="600"/>
      <c r="H5" s="600"/>
      <c r="I5" s="600"/>
      <c r="J5" s="600"/>
      <c r="K5" s="601"/>
      <c r="L5" s="602"/>
      <c r="M5" s="655"/>
      <c r="N5" s="603"/>
      <c r="O5" s="656"/>
      <c r="P5" s="604"/>
      <c r="Q5" s="605"/>
      <c r="R5" s="624"/>
      <c r="S5" s="604"/>
      <c r="T5" s="605"/>
      <c r="U5" s="604"/>
      <c r="V5" s="604"/>
      <c r="W5" s="605"/>
      <c r="X5" s="604"/>
      <c r="Y5" s="606"/>
      <c r="Z5" s="602"/>
      <c r="AA5" s="657"/>
      <c r="AB5" s="603"/>
      <c r="AC5" s="658"/>
      <c r="AD5" s="604"/>
      <c r="AE5" s="605"/>
      <c r="AF5" s="659"/>
      <c r="AG5" s="604"/>
      <c r="AH5" s="605"/>
      <c r="AI5" s="604"/>
      <c r="AJ5" s="604"/>
      <c r="AK5" s="605"/>
      <c r="AL5" s="604"/>
      <c r="AM5" s="606"/>
      <c r="AN5" s="602"/>
      <c r="AO5" s="655"/>
      <c r="AP5" s="603"/>
      <c r="AQ5" s="656"/>
      <c r="AR5" s="604"/>
      <c r="AS5" s="605"/>
      <c r="AT5" s="624"/>
      <c r="AU5" s="604"/>
      <c r="AV5" s="605"/>
      <c r="AW5" s="604"/>
      <c r="AX5" s="604"/>
      <c r="AY5" s="605"/>
      <c r="AZ5" s="604"/>
      <c r="BA5" s="606"/>
      <c r="BB5" s="602"/>
      <c r="BC5" s="657"/>
      <c r="BD5" s="603"/>
      <c r="BE5" s="658"/>
      <c r="BF5" s="604"/>
      <c r="BG5" s="605"/>
      <c r="BH5" s="659"/>
      <c r="BI5" s="604"/>
      <c r="BJ5" s="605"/>
      <c r="BK5" s="604"/>
      <c r="BL5" s="604"/>
      <c r="BM5" s="605"/>
      <c r="BN5" s="604"/>
      <c r="BO5" s="606"/>
      <c r="BP5" s="602"/>
      <c r="BQ5" s="655"/>
      <c r="BR5" s="603"/>
      <c r="BS5" s="660"/>
      <c r="BT5" s="604"/>
      <c r="BU5" s="605"/>
      <c r="BV5" s="660"/>
      <c r="BW5" s="604"/>
      <c r="BX5" s="605"/>
      <c r="BY5" s="604"/>
      <c r="BZ5" s="604"/>
      <c r="CA5" s="605"/>
      <c r="CB5" s="604"/>
      <c r="CC5" s="606"/>
      <c r="CD5" s="602"/>
      <c r="CE5" s="657"/>
      <c r="CF5" s="603"/>
      <c r="CG5" s="661"/>
      <c r="CH5" s="604"/>
      <c r="CI5" s="605"/>
      <c r="CJ5" s="661"/>
      <c r="CK5" s="604"/>
      <c r="CL5" s="605"/>
      <c r="CM5" s="604"/>
      <c r="CN5" s="604"/>
      <c r="CO5" s="605"/>
      <c r="CP5" s="604"/>
      <c r="CQ5" s="606"/>
      <c r="CR5" s="602"/>
      <c r="CS5" s="655"/>
      <c r="CT5" s="603"/>
      <c r="CU5" s="660"/>
      <c r="CV5" s="604"/>
      <c r="CW5" s="605"/>
      <c r="CX5" s="660"/>
      <c r="CY5" s="604"/>
      <c r="CZ5" s="605"/>
      <c r="DA5" s="604"/>
      <c r="DB5" s="604"/>
      <c r="DC5" s="605"/>
      <c r="DD5" s="604"/>
      <c r="DE5" s="606"/>
      <c r="DF5" s="602"/>
      <c r="DG5" s="657"/>
      <c r="DH5" s="603"/>
      <c r="DI5" s="661"/>
      <c r="DJ5" s="604"/>
      <c r="DK5" s="605"/>
      <c r="DL5" s="661"/>
      <c r="DM5" s="604"/>
      <c r="DN5" s="605"/>
      <c r="DO5" s="604"/>
      <c r="DP5" s="604"/>
      <c r="DQ5" s="605"/>
      <c r="DR5" s="604"/>
      <c r="DS5" s="606"/>
      <c r="DT5" s="602"/>
      <c r="DU5" s="655"/>
      <c r="DV5" s="603"/>
      <c r="DW5" s="660"/>
      <c r="DX5" s="604"/>
      <c r="DY5" s="605"/>
      <c r="DZ5" s="660"/>
      <c r="EA5" s="604"/>
      <c r="EB5" s="605"/>
      <c r="EC5" s="604"/>
      <c r="ED5" s="604"/>
      <c r="EE5" s="605"/>
      <c r="EF5" s="604"/>
      <c r="EG5" s="606"/>
      <c r="EH5" s="602"/>
      <c r="EI5" s="657"/>
      <c r="EJ5" s="603"/>
      <c r="EK5" s="661"/>
      <c r="EL5" s="604"/>
      <c r="EM5" s="605"/>
      <c r="EN5" s="661"/>
      <c r="EO5" s="604"/>
      <c r="EP5" s="605"/>
      <c r="EQ5" s="604"/>
      <c r="ER5" s="604"/>
      <c r="ES5" s="605"/>
      <c r="ET5" s="604"/>
      <c r="EU5" s="606"/>
      <c r="EV5" s="602"/>
      <c r="EW5" s="655"/>
      <c r="EX5" s="603"/>
      <c r="EY5" s="660"/>
      <c r="EZ5" s="604"/>
      <c r="FA5" s="605"/>
      <c r="FB5" s="660"/>
      <c r="FC5" s="604"/>
      <c r="FD5" s="605"/>
      <c r="FE5" s="604"/>
      <c r="FF5" s="604"/>
      <c r="FG5" s="605"/>
      <c r="FH5" s="604"/>
      <c r="FI5" s="606"/>
      <c r="FJ5" s="602"/>
      <c r="FK5" s="657"/>
      <c r="FL5" s="603"/>
      <c r="FM5" s="661"/>
      <c r="FN5" s="604"/>
      <c r="FO5" s="605"/>
      <c r="FP5" s="661"/>
      <c r="FQ5" s="604"/>
      <c r="FR5" s="605"/>
      <c r="FS5" s="604"/>
      <c r="FT5" s="604"/>
      <c r="FU5" s="605"/>
      <c r="FV5" s="604"/>
      <c r="FW5" s="606"/>
      <c r="FX5" s="602"/>
      <c r="FY5" s="655"/>
      <c r="FZ5" s="603"/>
      <c r="GA5" s="660"/>
      <c r="GB5" s="604"/>
      <c r="GC5" s="605"/>
      <c r="GD5" s="660"/>
      <c r="GE5" s="604"/>
      <c r="GF5" s="605"/>
      <c r="GG5" s="604"/>
      <c r="GH5" s="604"/>
      <c r="GI5" s="605"/>
      <c r="GJ5" s="604"/>
      <c r="GK5" s="606"/>
      <c r="GL5" s="602"/>
      <c r="GM5" s="657"/>
      <c r="GN5" s="603"/>
      <c r="GO5" s="661"/>
      <c r="GP5" s="604"/>
      <c r="GQ5" s="605"/>
      <c r="GR5" s="661"/>
      <c r="GS5" s="604"/>
      <c r="GT5" s="605"/>
      <c r="GU5" s="604"/>
      <c r="GV5" s="604"/>
      <c r="GW5" s="605"/>
      <c r="GX5" s="604"/>
      <c r="GY5" s="606"/>
      <c r="GZ5" s="602"/>
      <c r="HA5" s="655"/>
      <c r="HB5" s="603"/>
      <c r="HC5" s="660"/>
      <c r="HD5" s="604"/>
      <c r="HE5" s="605"/>
      <c r="HF5" s="660"/>
      <c r="HG5" s="604"/>
      <c r="HH5" s="605"/>
      <c r="HI5" s="604"/>
      <c r="HJ5" s="604"/>
      <c r="HK5" s="605"/>
      <c r="HL5" s="604"/>
      <c r="HM5" s="606"/>
      <c r="HN5" s="602"/>
      <c r="HO5" s="657"/>
      <c r="HP5" s="603"/>
      <c r="HQ5" s="661"/>
      <c r="HR5" s="604"/>
      <c r="HS5" s="605"/>
      <c r="HT5" s="661"/>
      <c r="HU5" s="604"/>
      <c r="HV5" s="605"/>
      <c r="HW5" s="604"/>
      <c r="HX5" s="604"/>
      <c r="HY5" s="605"/>
      <c r="HZ5" s="604"/>
      <c r="IA5" s="606"/>
      <c r="IB5" s="602"/>
      <c r="IC5" s="655"/>
      <c r="ID5" s="603"/>
      <c r="IE5" s="660"/>
      <c r="IF5" s="604"/>
      <c r="IG5" s="605"/>
      <c r="IH5" s="660"/>
      <c r="II5" s="604"/>
      <c r="IJ5" s="605"/>
      <c r="IK5" s="604"/>
      <c r="IL5" s="604"/>
      <c r="IM5" s="605"/>
      <c r="IN5" s="604"/>
      <c r="IO5" s="606"/>
      <c r="IP5" s="602"/>
      <c r="IQ5" s="657"/>
      <c r="IR5" s="603"/>
      <c r="IS5" s="661"/>
      <c r="IT5" s="604"/>
      <c r="IU5" s="605"/>
      <c r="IV5" s="661"/>
      <c r="IW5" s="604"/>
      <c r="IX5" s="605"/>
      <c r="IY5" s="604"/>
      <c r="IZ5" s="604"/>
      <c r="JA5" s="605"/>
      <c r="JB5" s="604"/>
      <c r="JC5" s="606"/>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A5:B1048576 C6:D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I5:I1048576 J1:K1048576 E1:H1048576"/>
    <dataValidation type="list" allowBlank="1" showInputMessage="1" showErrorMessage="1" sqref="M1">
      <formula1>"ロケット団,SL,HL,ML,ジム"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2" r:id="rId4" name="btnAddList">
          <controlPr defaultSize="0" autoLine="0" autoPict="0" r:id="rId5">
            <anchor moveWithCells="1">
              <from>
                <xdr:col>13</xdr:col>
                <xdr:colOff>19050</xdr:colOff>
                <xdr:row>0</xdr:row>
                <xdr:rowOff>0</xdr:rowOff>
              </from>
              <to>
                <xdr:col>14</xdr:col>
                <xdr:colOff>495300</xdr:colOff>
                <xdr:row>0</xdr:row>
                <xdr:rowOff>228600</xdr:rowOff>
              </to>
            </anchor>
          </controlPr>
        </control>
      </mc:Choice>
      <mc:Fallback>
        <control shapeId="43032" r:id="rId4" name="btnAddList"/>
      </mc:Fallback>
    </mc:AlternateContent>
    <mc:AlternateContent xmlns:mc="http://schemas.openxmlformats.org/markup-compatibility/2006">
      <mc:Choice Requires="x14">
        <control shapeId="43024" r:id="rId6" name="btnAllDummySet">
          <controlPr defaultSize="0" autoLine="0" r:id="rId7">
            <anchor moveWithCells="1">
              <from>
                <xdr:col>37</xdr:col>
                <xdr:colOff>171450</xdr:colOff>
                <xdr:row>0</xdr:row>
                <xdr:rowOff>0</xdr:rowOff>
              </from>
              <to>
                <xdr:col>38</xdr:col>
                <xdr:colOff>533400</xdr:colOff>
                <xdr:row>0</xdr:row>
                <xdr:rowOff>228600</xdr:rowOff>
              </to>
            </anchor>
          </controlPr>
        </control>
      </mc:Choice>
      <mc:Fallback>
        <control shapeId="43024" r:id="rId6" name="btnAllDummySet"/>
      </mc:Fallback>
    </mc:AlternateContent>
    <mc:AlternateContent xmlns:mc="http://schemas.openxmlformats.org/markup-compatibility/2006">
      <mc:Choice Requires="x14">
        <control shapeId="43017" r:id="rId8" name="btnExecute">
          <controlPr defaultSize="0" autoLine="0" autoPict="0" r:id="rId9">
            <anchor moveWithCells="1">
              <from>
                <xdr:col>2</xdr:col>
                <xdr:colOff>438150</xdr:colOff>
                <xdr:row>0</xdr:row>
                <xdr:rowOff>0</xdr:rowOff>
              </from>
              <to>
                <xdr:col>3</xdr:col>
                <xdr:colOff>0</xdr:colOff>
                <xdr:row>0</xdr:row>
                <xdr:rowOff>228600</xdr:rowOff>
              </to>
            </anchor>
          </controlPr>
        </control>
      </mc:Choice>
      <mc:Fallback>
        <control shapeId="43017" r:id="rId8" name="btnExecute"/>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3" r:id="rId12" name="chkAll">
          <controlPr defaultSize="0" autoLine="0" r:id="rId13">
            <anchor moveWithCells="1">
              <from>
                <xdr:col>1</xdr:col>
                <xdr:colOff>19050</xdr:colOff>
                <xdr:row>0</xdr:row>
                <xdr:rowOff>0</xdr:rowOff>
              </from>
              <to>
                <xdr:col>1</xdr:col>
                <xdr:colOff>600075</xdr:colOff>
                <xdr:row>0</xdr:row>
                <xdr:rowOff>228600</xdr:rowOff>
              </to>
            </anchor>
          </controlPr>
        </control>
      </mc:Choice>
      <mc:Fallback>
        <control shapeId="43013" r:id="rId12" name="chkAll"/>
      </mc:Fallback>
    </mc:AlternateContent>
    <mc:AlternateContent xmlns:mc="http://schemas.openxmlformats.org/markup-compatibility/2006">
      <mc:Choice Requires="x14">
        <control shapeId="43015" r:id="rId14" name="cmbCommand">
          <controlPr defaultSize="0" autoLine="0" autoPict="0" r:id="rId15">
            <anchor moveWithCells="1">
              <from>
                <xdr:col>1</xdr:col>
                <xdr:colOff>628650</xdr:colOff>
                <xdr:row>0</xdr:row>
                <xdr:rowOff>0</xdr:rowOff>
              </from>
              <to>
                <xdr:col>2</xdr:col>
                <xdr:colOff>457200</xdr:colOff>
                <xdr:row>0</xdr:row>
                <xdr:rowOff>228600</xdr:rowOff>
              </to>
            </anchor>
          </controlPr>
        </control>
      </mc:Choice>
      <mc:Fallback>
        <control shapeId="43015" r:id="rId14" name="cmbCommand"/>
      </mc:Fallback>
    </mc:AlternateContent>
    <mc:AlternateContent xmlns:mc="http://schemas.openxmlformats.org/markup-compatibility/2006">
      <mc:Choice Requires="x14">
        <control shapeId="43039" r:id="rId16" name="chkNullAtk">
          <controlPr defaultSize="0" autoLine="0" r:id="rId17">
            <anchor moveWithCells="1">
              <from>
                <xdr:col>16</xdr:col>
                <xdr:colOff>523875</xdr:colOff>
                <xdr:row>0</xdr:row>
                <xdr:rowOff>0</xdr:rowOff>
              </from>
              <to>
                <xdr:col>18</xdr:col>
                <xdr:colOff>76200</xdr:colOff>
                <xdr:row>0</xdr:row>
                <xdr:rowOff>228600</xdr:rowOff>
              </to>
            </anchor>
          </controlPr>
        </control>
      </mc:Choice>
      <mc:Fallback>
        <control shapeId="43039" r:id="rId16" name="chkNullAtk"/>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42"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42"/>
      <c r="G1" s="9" t="s">
        <v>3193</v>
      </c>
      <c r="H1" s="541"/>
      <c r="I1" s="9" t="s">
        <v>2374</v>
      </c>
      <c r="J1" s="542"/>
    </row>
    <row r="2" spans="1:17" x14ac:dyDescent="0.45">
      <c r="A2" s="234"/>
      <c r="J2" s="234"/>
    </row>
    <row r="3" spans="1:17" x14ac:dyDescent="0.45">
      <c r="A3" s="227" t="s">
        <v>3424</v>
      </c>
      <c r="B3" s="227"/>
      <c r="C3" s="227"/>
      <c r="D3" s="227" t="s">
        <v>2975</v>
      </c>
      <c r="E3" s="227" t="s">
        <v>2213</v>
      </c>
      <c r="F3" s="227" t="s">
        <v>2080</v>
      </c>
      <c r="G3" s="227" t="s">
        <v>2372</v>
      </c>
      <c r="H3" s="519"/>
      <c r="J3" s="286" t="s">
        <v>3425</v>
      </c>
      <c r="K3" s="286"/>
      <c r="L3" s="286"/>
      <c r="M3" s="286" t="s">
        <v>2974</v>
      </c>
      <c r="N3" s="286" t="s">
        <v>2213</v>
      </c>
      <c r="O3" s="286" t="s">
        <v>2212</v>
      </c>
      <c r="P3" s="286" t="s">
        <v>2372</v>
      </c>
      <c r="Q3" s="286"/>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490"/>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7" r:id="rId4" name="btnCalcAll">
          <controlPr defaultSize="0" autoLine="0" autoPict="0" r:id="rId5">
            <anchor moveWithCells="1">
              <from>
                <xdr:col>3</xdr:col>
                <xdr:colOff>476250</xdr:colOff>
                <xdr:row>0</xdr:row>
                <xdr:rowOff>0</xdr:rowOff>
              </from>
              <to>
                <xdr:col>5</xdr:col>
                <xdr:colOff>504825</xdr:colOff>
                <xdr:row>1</xdr:row>
                <xdr:rowOff>28575</xdr:rowOff>
              </to>
            </anchor>
          </controlPr>
        </control>
      </mc:Choice>
      <mc:Fallback>
        <control shapeId="26627" r:id="rId4" name="btnCalcAll"/>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5" r:id="rId8" name="btnMakeTables">
          <controlPr defaultSize="0" autoLine="0" r:id="rId9">
            <anchor moveWithCells="1">
              <from>
                <xdr:col>0</xdr:col>
                <xdr:colOff>28575</xdr:colOff>
                <xdr:row>0</xdr:row>
                <xdr:rowOff>19050</xdr:rowOff>
              </from>
              <to>
                <xdr:col>0</xdr:col>
                <xdr:colOff>790575</xdr:colOff>
                <xdr:row>1</xdr:row>
                <xdr:rowOff>28575</xdr:rowOff>
              </to>
            </anchor>
          </controlPr>
        </control>
      </mc:Choice>
      <mc:Fallback>
        <control shapeId="26625" r:id="rId8" name="btnMakeTable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31"/>
  <sheetViews>
    <sheetView topLeftCell="A3"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2865</v>
      </c>
      <c r="J1" s="9" t="s">
        <v>5860</v>
      </c>
      <c r="S1" s="9" t="s">
        <v>5861</v>
      </c>
      <c r="AB1" s="9" t="s">
        <v>5862</v>
      </c>
      <c r="AK1" s="9" t="s">
        <v>5863</v>
      </c>
      <c r="AT1" s="218" t="s">
        <v>2927</v>
      </c>
      <c r="AU1" s="20"/>
      <c r="AV1" s="1" t="s">
        <v>2929</v>
      </c>
    </row>
    <row r="2" spans="1:48" x14ac:dyDescent="0.45">
      <c r="A2" s="387" t="s">
        <v>2864</v>
      </c>
      <c r="B2" s="387" t="s">
        <v>335</v>
      </c>
      <c r="C2" s="387" t="s">
        <v>2631</v>
      </c>
      <c r="D2" s="387" t="s">
        <v>317</v>
      </c>
      <c r="E2" s="387" t="s">
        <v>334</v>
      </c>
      <c r="F2" s="387" t="s">
        <v>2880</v>
      </c>
      <c r="G2" s="387" t="s">
        <v>321</v>
      </c>
      <c r="H2" s="387" t="s">
        <v>322</v>
      </c>
      <c r="I2" s="387"/>
      <c r="J2" s="387" t="s">
        <v>2864</v>
      </c>
      <c r="K2" s="387" t="s">
        <v>335</v>
      </c>
      <c r="L2" s="387" t="s">
        <v>323</v>
      </c>
      <c r="M2" s="387" t="s">
        <v>317</v>
      </c>
      <c r="N2" s="387" t="s">
        <v>334</v>
      </c>
      <c r="O2" s="387" t="s">
        <v>2880</v>
      </c>
      <c r="P2" s="387" t="s">
        <v>321</v>
      </c>
      <c r="Q2" s="387" t="s">
        <v>322</v>
      </c>
      <c r="R2" s="387"/>
      <c r="S2" s="387" t="s">
        <v>2864</v>
      </c>
      <c r="T2" s="387" t="s">
        <v>335</v>
      </c>
      <c r="U2" s="387" t="s">
        <v>323</v>
      </c>
      <c r="V2" s="387" t="s">
        <v>317</v>
      </c>
      <c r="W2" s="387" t="s">
        <v>334</v>
      </c>
      <c r="X2" s="387" t="s">
        <v>2880</v>
      </c>
      <c r="Y2" s="387" t="s">
        <v>321</v>
      </c>
      <c r="Z2" s="387" t="s">
        <v>322</v>
      </c>
      <c r="AA2" s="387"/>
      <c r="AB2" s="387" t="s">
        <v>2864</v>
      </c>
      <c r="AC2" s="387" t="s">
        <v>335</v>
      </c>
      <c r="AD2" s="387" t="s">
        <v>323</v>
      </c>
      <c r="AE2" s="387" t="s">
        <v>317</v>
      </c>
      <c r="AF2" s="387" t="s">
        <v>334</v>
      </c>
      <c r="AG2" s="387" t="s">
        <v>2880</v>
      </c>
      <c r="AH2" s="387" t="s">
        <v>321</v>
      </c>
      <c r="AI2" s="387" t="s">
        <v>322</v>
      </c>
      <c r="AJ2" s="387"/>
      <c r="AK2" s="387" t="s">
        <v>2864</v>
      </c>
      <c r="AL2" s="387" t="s">
        <v>335</v>
      </c>
      <c r="AM2" s="387" t="s">
        <v>323</v>
      </c>
      <c r="AN2" s="387" t="s">
        <v>317</v>
      </c>
      <c r="AO2" s="387" t="s">
        <v>334</v>
      </c>
      <c r="AP2" s="387" t="s">
        <v>1595</v>
      </c>
      <c r="AQ2" s="387" t="s">
        <v>321</v>
      </c>
      <c r="AR2" s="387" t="s">
        <v>322</v>
      </c>
      <c r="AT2" s="351" t="s">
        <v>2928</v>
      </c>
      <c r="AU2" s="20" t="s">
        <v>5818</v>
      </c>
      <c r="AV2" s="1" t="s">
        <v>2929</v>
      </c>
    </row>
    <row r="3" spans="1:48" x14ac:dyDescent="0.45">
      <c r="A3" s="9" t="s">
        <v>2632</v>
      </c>
      <c r="B3" s="9">
        <v>1</v>
      </c>
      <c r="C3" s="9" t="s">
        <v>2851</v>
      </c>
      <c r="E3" s="9">
        <v>322.95977347679991</v>
      </c>
      <c r="F3" s="9">
        <v>213.85174189679995</v>
      </c>
      <c r="G3" s="9">
        <v>97.469841544799976</v>
      </c>
    </row>
    <row r="4" spans="1:48" x14ac:dyDescent="0.45">
      <c r="A4" s="9" t="s">
        <v>2632</v>
      </c>
      <c r="B4" s="9" t="s">
        <v>5814</v>
      </c>
      <c r="C4" s="9" t="s">
        <v>5816</v>
      </c>
      <c r="E4" s="9">
        <v>523.7185515839999</v>
      </c>
      <c r="F4" s="9">
        <v>274.95223958159994</v>
      </c>
      <c r="G4" s="9">
        <v>211.66958126519995</v>
      </c>
    </row>
    <row r="5" spans="1:48" x14ac:dyDescent="0.45">
      <c r="A5" s="9" t="s">
        <v>2632</v>
      </c>
      <c r="B5" s="9">
        <v>2</v>
      </c>
      <c r="C5" s="9" t="s">
        <v>2852</v>
      </c>
      <c r="E5" s="9">
        <v>721.56778218239981</v>
      </c>
      <c r="F5" s="9">
        <v>238.58289572159995</v>
      </c>
      <c r="G5" s="9">
        <v>167.29898175599996</v>
      </c>
    </row>
    <row r="6" spans="1:48" x14ac:dyDescent="0.45">
      <c r="A6" s="9" t="s">
        <v>2632</v>
      </c>
      <c r="B6" s="9">
        <v>2</v>
      </c>
      <c r="C6" s="9" t="s">
        <v>2634</v>
      </c>
      <c r="E6" s="9">
        <v>523.7185515839999</v>
      </c>
      <c r="F6" s="9">
        <v>274.95223958159994</v>
      </c>
      <c r="G6" s="9">
        <v>211.66958126519995</v>
      </c>
    </row>
    <row r="7" spans="1:48" x14ac:dyDescent="0.45">
      <c r="A7" s="9" t="s">
        <v>2632</v>
      </c>
      <c r="B7" s="9">
        <v>2</v>
      </c>
      <c r="C7" s="9" t="s">
        <v>2853</v>
      </c>
      <c r="E7" s="9">
        <v>750.66325727039987</v>
      </c>
      <c r="F7" s="9">
        <v>142.56782793119996</v>
      </c>
      <c r="G7" s="9">
        <v>135.29395915919997</v>
      </c>
    </row>
    <row r="8" spans="1:48" x14ac:dyDescent="0.45">
      <c r="A8" s="9" t="s">
        <v>2632</v>
      </c>
      <c r="B8" s="9">
        <v>3</v>
      </c>
      <c r="C8" s="9" t="s">
        <v>2635</v>
      </c>
      <c r="E8" s="9">
        <v>625.55271439199987</v>
      </c>
      <c r="F8" s="9">
        <v>197.84923059839997</v>
      </c>
      <c r="G8" s="9">
        <v>160.75249986119996</v>
      </c>
    </row>
    <row r="9" spans="1:48" x14ac:dyDescent="0.45">
      <c r="A9" s="9" t="s">
        <v>2632</v>
      </c>
      <c r="B9" s="9">
        <v>3</v>
      </c>
      <c r="C9" s="9" t="s">
        <v>2636</v>
      </c>
      <c r="E9" s="9">
        <v>695.38185460319983</v>
      </c>
      <c r="F9" s="9">
        <v>231.30902694959994</v>
      </c>
      <c r="G9" s="9">
        <v>141.84044105399997</v>
      </c>
    </row>
    <row r="10" spans="1:48" x14ac:dyDescent="0.45">
      <c r="A10" s="9" t="s">
        <v>2632</v>
      </c>
      <c r="B10" s="9">
        <v>3</v>
      </c>
      <c r="C10" s="9" t="s">
        <v>2633</v>
      </c>
      <c r="E10" s="9">
        <v>832.13058751679978</v>
      </c>
      <c r="F10" s="9">
        <v>264.76882330079997</v>
      </c>
      <c r="G10" s="9">
        <v>116.38190035199997</v>
      </c>
    </row>
    <row r="11" spans="1:48" x14ac:dyDescent="0.45">
      <c r="A11" s="9" t="s">
        <v>2637</v>
      </c>
      <c r="B11" s="9">
        <v>1</v>
      </c>
      <c r="C11" s="9" t="s">
        <v>2854</v>
      </c>
      <c r="E11" s="9">
        <v>736.11551972639984</v>
      </c>
      <c r="F11" s="9">
        <v>286.59042961679995</v>
      </c>
      <c r="G11" s="9">
        <v>128.74747726439998</v>
      </c>
    </row>
    <row r="12" spans="1:48" x14ac:dyDescent="0.45">
      <c r="A12" s="9" t="s">
        <v>2637</v>
      </c>
      <c r="B12" s="9" t="s">
        <v>5814</v>
      </c>
      <c r="C12" s="9" t="s">
        <v>5815</v>
      </c>
      <c r="E12" s="9">
        <v>436.4321263199999</v>
      </c>
      <c r="F12" s="9">
        <v>152.75124421199996</v>
      </c>
      <c r="G12" s="9">
        <v>148.38692294879996</v>
      </c>
    </row>
    <row r="13" spans="1:48" x14ac:dyDescent="0.45">
      <c r="A13" s="9" t="s">
        <v>2637</v>
      </c>
      <c r="B13" s="9">
        <v>2</v>
      </c>
      <c r="C13" s="9" t="s">
        <v>2638</v>
      </c>
      <c r="E13" s="9">
        <v>462.61805389919988</v>
      </c>
      <c r="F13" s="9">
        <v>292.40952463439993</v>
      </c>
      <c r="G13" s="9">
        <v>122.92838224679997</v>
      </c>
    </row>
    <row r="14" spans="1:48" x14ac:dyDescent="0.45">
      <c r="A14" s="9" t="s">
        <v>2637</v>
      </c>
      <c r="B14" s="9">
        <v>2</v>
      </c>
      <c r="C14" s="9" t="s">
        <v>2855</v>
      </c>
      <c r="E14" s="9">
        <v>645.91954695359982</v>
      </c>
      <c r="F14" s="9">
        <v>314.23113095039992</v>
      </c>
      <c r="G14" s="9">
        <v>135.29395915919997</v>
      </c>
    </row>
    <row r="15" spans="1:48" x14ac:dyDescent="0.45">
      <c r="A15" s="9" t="s">
        <v>2637</v>
      </c>
      <c r="B15" s="9">
        <v>2</v>
      </c>
      <c r="C15" s="9" t="s">
        <v>2639</v>
      </c>
      <c r="E15" s="9">
        <v>768.12054232319986</v>
      </c>
      <c r="F15" s="9">
        <v>258.94972828319993</v>
      </c>
      <c r="G15" s="9">
        <v>141.84044105399997</v>
      </c>
    </row>
    <row r="16" spans="1:48" x14ac:dyDescent="0.45">
      <c r="A16" s="9" t="s">
        <v>2637</v>
      </c>
      <c r="B16" s="9">
        <v>3</v>
      </c>
      <c r="C16" s="9" t="s">
        <v>2640</v>
      </c>
      <c r="E16" s="9">
        <v>773.93963734079978</v>
      </c>
      <c r="F16" s="9">
        <v>322.95977347679991</v>
      </c>
      <c r="G16" s="9">
        <v>173.84546365079996</v>
      </c>
    </row>
    <row r="17" spans="1:7" x14ac:dyDescent="0.45">
      <c r="A17" s="9" t="s">
        <v>2637</v>
      </c>
      <c r="B17" s="9">
        <v>3</v>
      </c>
      <c r="C17" s="9" t="s">
        <v>2641</v>
      </c>
      <c r="E17" s="9">
        <v>648.82909446239989</v>
      </c>
      <c r="F17" s="9">
        <v>276.40701333599992</v>
      </c>
      <c r="G17" s="9">
        <v>173.84546365079996</v>
      </c>
    </row>
    <row r="18" spans="1:7" x14ac:dyDescent="0.45">
      <c r="A18" s="9" t="s">
        <v>2637</v>
      </c>
      <c r="B18" s="9">
        <v>3</v>
      </c>
      <c r="C18" s="9" t="s">
        <v>2642</v>
      </c>
      <c r="E18" s="9">
        <v>631.3718094095999</v>
      </c>
      <c r="F18" s="9">
        <v>295.31907214319995</v>
      </c>
      <c r="G18" s="9">
        <v>167.29898175599996</v>
      </c>
    </row>
    <row r="19" spans="1:7" x14ac:dyDescent="0.45">
      <c r="A19" s="9" t="s">
        <v>2649</v>
      </c>
      <c r="B19" s="9">
        <v>1</v>
      </c>
      <c r="C19" s="9" t="s">
        <v>2850</v>
      </c>
      <c r="E19" s="9">
        <v>494.6230764959999</v>
      </c>
      <c r="F19" s="9">
        <v>226.94470568639994</v>
      </c>
      <c r="G19" s="9">
        <v>109.83541845719998</v>
      </c>
    </row>
    <row r="20" spans="1:7" x14ac:dyDescent="0.45">
      <c r="A20" s="9" t="s">
        <v>2649</v>
      </c>
      <c r="B20" s="9" t="s">
        <v>5814</v>
      </c>
      <c r="C20" s="9" t="s">
        <v>3732</v>
      </c>
      <c r="E20" s="9">
        <v>357.87434358239994</v>
      </c>
      <c r="F20" s="9">
        <v>199.30400435279995</v>
      </c>
      <c r="G20" s="9">
        <v>109.83541845719998</v>
      </c>
    </row>
    <row r="21" spans="1:7" x14ac:dyDescent="0.45">
      <c r="A21" s="9" t="s">
        <v>2649</v>
      </c>
      <c r="B21" s="9">
        <v>2</v>
      </c>
      <c r="C21" s="9" t="s">
        <v>2643</v>
      </c>
      <c r="E21" s="9">
        <v>692.47230709439987</v>
      </c>
      <c r="F21" s="9">
        <v>273.49746582719996</v>
      </c>
      <c r="G21" s="9">
        <v>145.47737543999997</v>
      </c>
    </row>
    <row r="22" spans="1:7" x14ac:dyDescent="0.45">
      <c r="A22" s="9" t="s">
        <v>2649</v>
      </c>
      <c r="B22" s="9">
        <v>2</v>
      </c>
      <c r="C22" s="9" t="s">
        <v>2644</v>
      </c>
      <c r="E22" s="9">
        <v>541.17583663679989</v>
      </c>
      <c r="F22" s="9">
        <v>322.95977347679991</v>
      </c>
      <c r="G22" s="9">
        <v>146.93214919439995</v>
      </c>
    </row>
    <row r="23" spans="1:7" x14ac:dyDescent="0.45">
      <c r="A23" s="9" t="s">
        <v>2649</v>
      </c>
      <c r="B23" s="9">
        <v>2</v>
      </c>
      <c r="C23" s="9" t="s">
        <v>2645</v>
      </c>
      <c r="E23" s="9">
        <v>474.25624393439989</v>
      </c>
      <c r="F23" s="9">
        <v>417.52006751279993</v>
      </c>
      <c r="G23" s="9">
        <v>141.84044105399997</v>
      </c>
    </row>
    <row r="24" spans="1:7" x14ac:dyDescent="0.45">
      <c r="A24" s="9" t="s">
        <v>2649</v>
      </c>
      <c r="B24" s="9">
        <v>3</v>
      </c>
      <c r="C24" s="9" t="s">
        <v>2646</v>
      </c>
      <c r="E24" s="9">
        <v>808.85420744639987</v>
      </c>
      <c r="F24" s="9">
        <v>309.86680968719992</v>
      </c>
      <c r="G24" s="9">
        <v>162.20727361559997</v>
      </c>
    </row>
    <row r="25" spans="1:7" x14ac:dyDescent="0.45">
      <c r="A25" s="9" t="s">
        <v>2649</v>
      </c>
      <c r="B25" s="9">
        <v>3</v>
      </c>
      <c r="C25" s="9" t="s">
        <v>2647</v>
      </c>
      <c r="E25" s="9">
        <v>730.2964247087998</v>
      </c>
      <c r="F25" s="9">
        <v>285.13565586239991</v>
      </c>
      <c r="G25" s="9">
        <v>135.29395915919997</v>
      </c>
    </row>
    <row r="26" spans="1:7" x14ac:dyDescent="0.45">
      <c r="A26" s="9" t="s">
        <v>2649</v>
      </c>
      <c r="B26" s="9">
        <v>3</v>
      </c>
      <c r="C26" s="9" t="s">
        <v>2648</v>
      </c>
      <c r="E26" s="9">
        <v>849.58787256959977</v>
      </c>
      <c r="F26" s="9">
        <v>266.22359705519995</v>
      </c>
      <c r="G26" s="9">
        <v>167.29898175599996</v>
      </c>
    </row>
    <row r="27" spans="1:7" x14ac:dyDescent="0.45">
      <c r="A27" s="9" t="s">
        <v>2650</v>
      </c>
      <c r="B27" s="9">
        <v>1</v>
      </c>
      <c r="C27" s="9" t="s">
        <v>2651</v>
      </c>
      <c r="E27" s="9">
        <v>521.8210206</v>
      </c>
      <c r="F27" s="9">
        <v>238.77264881999997</v>
      </c>
      <c r="G27" s="9">
        <v>139.94291006999998</v>
      </c>
    </row>
    <row r="28" spans="1:7" x14ac:dyDescent="0.45">
      <c r="A28" s="9" t="s">
        <v>2650</v>
      </c>
      <c r="B28" s="9">
        <v>2</v>
      </c>
      <c r="C28" s="9" t="s">
        <v>2951</v>
      </c>
      <c r="E28" s="9">
        <v>806.4506682</v>
      </c>
      <c r="F28" s="9">
        <v>309.93006071999997</v>
      </c>
      <c r="G28" s="9">
        <v>126.50206559999999</v>
      </c>
    </row>
    <row r="29" spans="1:7" x14ac:dyDescent="0.45">
      <c r="A29" s="9" t="s">
        <v>2650</v>
      </c>
      <c r="B29" s="9">
        <v>2</v>
      </c>
      <c r="C29" s="9" t="s">
        <v>2849</v>
      </c>
      <c r="E29" s="9">
        <v>515.49591731999999</v>
      </c>
      <c r="F29" s="9">
        <v>453.82616033999994</v>
      </c>
      <c r="G29" s="9">
        <v>154.17439245</v>
      </c>
    </row>
    <row r="30" spans="1:7" x14ac:dyDescent="0.45">
      <c r="A30" s="9" t="s">
        <v>2650</v>
      </c>
      <c r="B30" s="9">
        <v>2</v>
      </c>
      <c r="C30" s="9" t="s">
        <v>2940</v>
      </c>
      <c r="E30" s="9">
        <v>809.61321983999994</v>
      </c>
      <c r="F30" s="9">
        <v>324.16154309999996</v>
      </c>
      <c r="G30" s="9">
        <v>209.51904614999998</v>
      </c>
    </row>
    <row r="31" spans="1:7" x14ac:dyDescent="0.45">
      <c r="A31" s="9" t="s">
        <v>2650</v>
      </c>
      <c r="B31" s="9">
        <v>3</v>
      </c>
      <c r="C31" s="9" t="s">
        <v>5817</v>
      </c>
      <c r="E31" s="9">
        <v>616.6975698</v>
      </c>
      <c r="F31" s="9">
        <v>395.31895499999996</v>
      </c>
      <c r="G31" s="9">
        <v>188.96246048999998</v>
      </c>
    </row>
  </sheetData>
  <phoneticPr fontId="3"/>
  <dataValidations count="4">
    <dataValidation imeMode="on" allowBlank="1" showInputMessage="1" showErrorMessage="1" sqref="AD17:AD1048576 C32:C1048576 L45:L1048576 C29:C30 L1:L2 L27:L29 L31:L37 L39 L41 L43 U1:U2 U31:U34 U36 U38 U41 U43:U45 U48:U50 U55:U1048576 AM17:AM19 AM22 AM25:AM1048576 J1:K1048576 L24 L6:L8 L10:L16 L18 L20 L22 S1:T1048576 U5:U8 U10 U12 U15 U17:U19 U22:U24 U29 AK1:AL1048576 AD6:AD8 AD11 AD14 AM14 AB1:AC1048576 AD1:AD3 AM1:AM3 AM6:AM11 C1:C11 C13:C27 A1:B1048576"/>
    <dataValidation imeMode="off" allowBlank="1" showInputMessage="1" showErrorMessage="1" sqref="M1:Q1048576 V1:Z1048576 AN1:AR1048576 AE1:AI1048576 D1:H1048576"/>
    <dataValidation type="list" allowBlank="1" showInputMessage="1" showErrorMessage="1" sqref="AU1">
      <formula1>"クリア,ロケット団パラメータ設定"</formula1>
    </dataValidation>
    <dataValidation type="list" allowBlank="1" showInputMessage="1" showErrorMessage="1" sqref="AU2">
      <formula1>"ロケット団,SL,HL,ML,ジム"</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2121</v>
      </c>
      <c r="B1" s="1" t="s">
        <v>2686</v>
      </c>
    </row>
    <row r="2" spans="1:4" x14ac:dyDescent="0.45">
      <c r="A2" s="218" t="s">
        <v>2389</v>
      </c>
      <c r="B2" s="1" t="s">
        <v>2390</v>
      </c>
    </row>
    <row r="3" spans="1:4" x14ac:dyDescent="0.45">
      <c r="B3" s="1" t="s">
        <v>2388</v>
      </c>
    </row>
    <row r="5" spans="1:4" x14ac:dyDescent="0.45">
      <c r="B5" s="1" t="s">
        <v>2123</v>
      </c>
    </row>
    <row r="7" spans="1:4" x14ac:dyDescent="0.45">
      <c r="A7" s="218" t="s">
        <v>2389</v>
      </c>
      <c r="B7" s="1" t="s">
        <v>2392</v>
      </c>
    </row>
    <row r="8" spans="1:4" x14ac:dyDescent="0.45">
      <c r="B8" s="1" t="s">
        <v>2391</v>
      </c>
    </row>
    <row r="10" spans="1:4" x14ac:dyDescent="0.45">
      <c r="B10" s="1" t="s">
        <v>2370</v>
      </c>
    </row>
    <row r="13" spans="1:4" x14ac:dyDescent="0.45">
      <c r="B13" s="1" t="s">
        <v>2685</v>
      </c>
    </row>
    <row r="15" spans="1:4" s="215" customFormat="1" x14ac:dyDescent="0.45">
      <c r="A15" s="216" t="s">
        <v>1657</v>
      </c>
      <c r="B15" s="215" t="s">
        <v>1661</v>
      </c>
    </row>
    <row r="16" spans="1:4" s="215" customFormat="1" x14ac:dyDescent="0.45">
      <c r="A16" s="216"/>
      <c r="B16" s="215" t="s">
        <v>1597</v>
      </c>
      <c r="D16" s="215" t="s">
        <v>1660</v>
      </c>
    </row>
    <row r="17" spans="1:5" s="215" customFormat="1" x14ac:dyDescent="0.45">
      <c r="A17" s="216"/>
      <c r="E17" s="215" t="s">
        <v>1755</v>
      </c>
    </row>
    <row r="18" spans="1:5" s="215" customFormat="1" x14ac:dyDescent="0.45">
      <c r="A18" s="216"/>
      <c r="E18" s="215" t="s">
        <v>1754</v>
      </c>
    </row>
    <row r="19" spans="1:5" s="215" customFormat="1" x14ac:dyDescent="0.45">
      <c r="A19" s="216"/>
      <c r="E19" s="215" t="s">
        <v>1753</v>
      </c>
    </row>
    <row r="20" spans="1:5" s="215" customFormat="1" x14ac:dyDescent="0.45">
      <c r="A20" s="216"/>
      <c r="B20" s="215" t="s">
        <v>1756</v>
      </c>
    </row>
    <row r="21" spans="1:5" s="215" customFormat="1" x14ac:dyDescent="0.45">
      <c r="A21" s="216"/>
      <c r="D21" s="215" t="s">
        <v>1659</v>
      </c>
    </row>
    <row r="22" spans="1:5" s="215" customFormat="1" x14ac:dyDescent="0.45">
      <c r="A22" s="216"/>
      <c r="E22" s="215" t="s">
        <v>1658</v>
      </c>
    </row>
    <row r="23" spans="1:5" s="215" customFormat="1" x14ac:dyDescent="0.45">
      <c r="A23" s="216"/>
      <c r="B23" s="215" t="s">
        <v>2678</v>
      </c>
    </row>
    <row r="24" spans="1:5" s="215" customFormat="1" x14ac:dyDescent="0.45">
      <c r="A24" s="216"/>
    </row>
    <row r="25" spans="1:5" s="215" customFormat="1" x14ac:dyDescent="0.45">
      <c r="A25" s="216"/>
      <c r="B25" s="215" t="s">
        <v>1786</v>
      </c>
      <c r="D25" s="215" t="s">
        <v>2677</v>
      </c>
    </row>
    <row r="26" spans="1:5" s="215" customFormat="1" x14ac:dyDescent="0.45">
      <c r="A26" s="216"/>
    </row>
    <row r="27" spans="1:5" s="215" customFormat="1" x14ac:dyDescent="0.45">
      <c r="A27" s="216"/>
    </row>
    <row r="28" spans="1:5" s="215" customFormat="1" x14ac:dyDescent="0.45">
      <c r="A28" s="216"/>
      <c r="B28" s="215" t="s">
        <v>2676</v>
      </c>
    </row>
    <row r="29" spans="1:5" s="215" customFormat="1" x14ac:dyDescent="0.45">
      <c r="A29" s="216"/>
      <c r="E29" s="215" t="s">
        <v>2675</v>
      </c>
    </row>
    <row r="30" spans="1:5" s="215" customFormat="1" x14ac:dyDescent="0.45">
      <c r="A30" s="216"/>
      <c r="E30" s="215" t="s">
        <v>2667</v>
      </c>
    </row>
    <row r="32" spans="1:5" x14ac:dyDescent="0.45">
      <c r="B32" s="1" t="s">
        <v>2085</v>
      </c>
      <c r="D32" s="1" t="s">
        <v>2086</v>
      </c>
    </row>
    <row r="33" spans="1:5" x14ac:dyDescent="0.45">
      <c r="E33" s="1" t="s">
        <v>2087</v>
      </c>
    </row>
    <row r="34" spans="1:5" x14ac:dyDescent="0.45">
      <c r="D34" s="1" t="s">
        <v>2674</v>
      </c>
    </row>
    <row r="36" spans="1:5" x14ac:dyDescent="0.45">
      <c r="B36" s="1" t="s">
        <v>2805</v>
      </c>
    </row>
    <row r="38" spans="1:5" x14ac:dyDescent="0.45">
      <c r="A38" s="218" t="s">
        <v>2069</v>
      </c>
      <c r="B38" s="1" t="s">
        <v>2371</v>
      </c>
    </row>
    <row r="39" spans="1:5" x14ac:dyDescent="0.45">
      <c r="B39" s="1" t="s">
        <v>2183</v>
      </c>
    </row>
    <row r="41" spans="1:5" x14ac:dyDescent="0.45">
      <c r="B41" s="1" t="s">
        <v>2070</v>
      </c>
    </row>
    <row r="43" spans="1:5" x14ac:dyDescent="0.45">
      <c r="B43" s="1" t="s">
        <v>2806</v>
      </c>
    </row>
    <row r="45" spans="1:5" x14ac:dyDescent="0.45">
      <c r="B45" s="1" t="s">
        <v>2373</v>
      </c>
    </row>
    <row r="47" spans="1:5" x14ac:dyDescent="0.45">
      <c r="B47" s="1" t="s">
        <v>2385</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6"/>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1587</v>
      </c>
      <c r="D1" s="211"/>
      <c r="E1" s="211"/>
      <c r="F1" s="211"/>
      <c r="G1" s="211"/>
      <c r="H1" s="211"/>
      <c r="I1" s="211"/>
      <c r="J1" s="211"/>
      <c r="K1" s="211"/>
      <c r="L1" s="211"/>
      <c r="M1" s="211"/>
      <c r="N1" s="211"/>
      <c r="O1" s="211"/>
      <c r="P1" s="211"/>
      <c r="Q1" s="211"/>
      <c r="R1" s="211"/>
      <c r="S1" s="211"/>
      <c r="T1" s="211"/>
      <c r="W1" s="1" t="s">
        <v>1586</v>
      </c>
      <c r="X1" s="1" t="s">
        <v>1585</v>
      </c>
      <c r="Y1" s="1" t="s">
        <v>1584</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1576</v>
      </c>
      <c r="V2" s="190" t="s">
        <v>1583</v>
      </c>
      <c r="W2" s="189" t="s">
        <v>1535</v>
      </c>
      <c r="X2" s="188" t="s">
        <v>1534</v>
      </c>
      <c r="Y2" s="187" t="s">
        <v>1533</v>
      </c>
    </row>
    <row r="3" spans="1:25" x14ac:dyDescent="0.45">
      <c r="A3" s="651" t="s">
        <v>1582</v>
      </c>
      <c r="B3" s="185" t="s">
        <v>68</v>
      </c>
      <c r="C3" s="149"/>
      <c r="D3" s="149"/>
      <c r="E3" s="149"/>
      <c r="F3" s="149"/>
      <c r="G3" s="149"/>
      <c r="H3" s="149"/>
      <c r="I3" s="151" t="s">
        <v>1581</v>
      </c>
      <c r="J3" s="158" t="s">
        <v>1562</v>
      </c>
      <c r="K3" s="151" t="s">
        <v>1565</v>
      </c>
      <c r="L3" s="149"/>
      <c r="M3" s="149"/>
      <c r="N3" s="149"/>
      <c r="O3" s="149"/>
      <c r="P3" s="149"/>
      <c r="Q3" s="149"/>
      <c r="R3" s="149"/>
      <c r="S3" s="149"/>
      <c r="T3" s="149"/>
      <c r="U3" s="236" t="s">
        <v>1572</v>
      </c>
      <c r="V3" s="170" t="s">
        <v>1768</v>
      </c>
      <c r="X3" s="173" t="s">
        <v>2148</v>
      </c>
      <c r="Y3" s="153" t="s">
        <v>1775</v>
      </c>
    </row>
    <row r="4" spans="1:25" x14ac:dyDescent="0.45">
      <c r="A4" s="651"/>
      <c r="B4" s="184" t="s">
        <v>47</v>
      </c>
      <c r="C4" s="150" t="s">
        <v>1570</v>
      </c>
      <c r="D4" s="149"/>
      <c r="E4" s="151" t="s">
        <v>1565</v>
      </c>
      <c r="F4" s="149"/>
      <c r="G4" s="151" t="s">
        <v>1565</v>
      </c>
      <c r="H4" s="151" t="s">
        <v>1565</v>
      </c>
      <c r="I4" s="150" t="s">
        <v>1570</v>
      </c>
      <c r="J4" s="158" t="s">
        <v>1562</v>
      </c>
      <c r="K4" s="150" t="s">
        <v>1570</v>
      </c>
      <c r="L4" s="149"/>
      <c r="M4" s="149"/>
      <c r="N4" s="149"/>
      <c r="O4" s="149"/>
      <c r="P4" s="150" t="s">
        <v>1580</v>
      </c>
      <c r="Q4" s="151" t="s">
        <v>1565</v>
      </c>
      <c r="R4" s="149"/>
      <c r="S4" s="150" t="s">
        <v>1570</v>
      </c>
      <c r="T4" s="151" t="s">
        <v>1565</v>
      </c>
      <c r="U4" s="237" t="s">
        <v>1571</v>
      </c>
      <c r="V4" s="136" t="s">
        <v>1769</v>
      </c>
      <c r="W4" s="170" t="s">
        <v>2185</v>
      </c>
      <c r="X4" s="135" t="s">
        <v>2149</v>
      </c>
      <c r="Y4" s="153" t="s">
        <v>2150</v>
      </c>
    </row>
    <row r="5" spans="1:25" x14ac:dyDescent="0.45">
      <c r="A5" s="651"/>
      <c r="B5" s="183" t="s">
        <v>32</v>
      </c>
      <c r="C5" s="149"/>
      <c r="D5" s="149"/>
      <c r="E5" s="151" t="s">
        <v>1565</v>
      </c>
      <c r="F5" s="151" t="s">
        <v>1565</v>
      </c>
      <c r="G5" s="149"/>
      <c r="H5" s="149"/>
      <c r="I5" s="151" t="s">
        <v>1565</v>
      </c>
      <c r="J5" s="151" t="s">
        <v>1565</v>
      </c>
      <c r="K5" s="158" t="s">
        <v>1562</v>
      </c>
      <c r="L5" s="149"/>
      <c r="M5" s="149"/>
      <c r="N5" s="149"/>
      <c r="O5" s="150" t="s">
        <v>1570</v>
      </c>
      <c r="P5" s="149"/>
      <c r="Q5" s="149"/>
      <c r="R5" s="149"/>
      <c r="S5" s="149"/>
      <c r="T5" s="150" t="s">
        <v>1570</v>
      </c>
      <c r="U5" s="237" t="s">
        <v>1571</v>
      </c>
      <c r="V5" s="135" t="s">
        <v>1770</v>
      </c>
      <c r="W5" s="165" t="s">
        <v>2151</v>
      </c>
      <c r="X5" s="135" t="s">
        <v>2152</v>
      </c>
      <c r="Y5" s="156" t="s">
        <v>2153</v>
      </c>
    </row>
    <row r="6" spans="1:25" x14ac:dyDescent="0.45">
      <c r="A6" s="651"/>
      <c r="B6" s="182" t="s">
        <v>3</v>
      </c>
      <c r="C6" s="149"/>
      <c r="D6" s="149"/>
      <c r="E6" s="150" t="s">
        <v>1570</v>
      </c>
      <c r="F6" s="149"/>
      <c r="G6" s="158" t="s">
        <v>1562</v>
      </c>
      <c r="H6" s="151" t="s">
        <v>1565</v>
      </c>
      <c r="I6" s="150" t="s">
        <v>1570</v>
      </c>
      <c r="J6" s="149"/>
      <c r="K6" s="150" t="s">
        <v>1570</v>
      </c>
      <c r="L6" s="150" t="s">
        <v>1570</v>
      </c>
      <c r="M6" s="149"/>
      <c r="N6" s="150" t="s">
        <v>1570</v>
      </c>
      <c r="O6" s="151" t="s">
        <v>1565</v>
      </c>
      <c r="P6" s="149"/>
      <c r="Q6" s="149"/>
      <c r="R6" s="149"/>
      <c r="S6" s="149"/>
      <c r="T6" s="149"/>
      <c r="U6" s="238" t="s">
        <v>1578</v>
      </c>
      <c r="V6" s="162" t="s">
        <v>1771</v>
      </c>
      <c r="W6" s="135" t="s">
        <v>2155</v>
      </c>
      <c r="X6" s="174" t="s">
        <v>2156</v>
      </c>
      <c r="Y6" s="168" t="s">
        <v>2157</v>
      </c>
    </row>
    <row r="7" spans="1:25" x14ac:dyDescent="0.45">
      <c r="A7" s="651"/>
      <c r="B7" s="181" t="s">
        <v>72</v>
      </c>
      <c r="C7" s="149"/>
      <c r="D7" s="150" t="s">
        <v>1570</v>
      </c>
      <c r="E7" s="149"/>
      <c r="F7" s="149"/>
      <c r="G7" s="149"/>
      <c r="H7" s="150" t="s">
        <v>1570</v>
      </c>
      <c r="I7" s="151" t="s">
        <v>1565</v>
      </c>
      <c r="J7" s="149"/>
      <c r="K7" s="151" t="s">
        <v>1565</v>
      </c>
      <c r="L7" s="149"/>
      <c r="M7" s="149"/>
      <c r="N7" s="151" t="s">
        <v>1565</v>
      </c>
      <c r="O7" s="150" t="s">
        <v>1570</v>
      </c>
      <c r="P7" s="149"/>
      <c r="Q7" s="149"/>
      <c r="R7" s="149"/>
      <c r="S7" s="149"/>
      <c r="T7" s="149"/>
      <c r="U7" s="239" t="s">
        <v>1563</v>
      </c>
      <c r="V7" s="168" t="s">
        <v>1772</v>
      </c>
      <c r="W7" s="136" t="s">
        <v>2158</v>
      </c>
      <c r="X7" s="173" t="s">
        <v>2159</v>
      </c>
      <c r="Y7" s="168"/>
    </row>
    <row r="8" spans="1:25" x14ac:dyDescent="0.45">
      <c r="A8" s="651"/>
      <c r="B8" s="180" t="s">
        <v>29</v>
      </c>
      <c r="C8" s="149"/>
      <c r="D8" s="151" t="s">
        <v>1565</v>
      </c>
      <c r="E8" s="151" t="s">
        <v>1565</v>
      </c>
      <c r="F8" s="149"/>
      <c r="G8" s="151" t="s">
        <v>1565</v>
      </c>
      <c r="H8" s="149"/>
      <c r="I8" s="149"/>
      <c r="J8" s="151" t="s">
        <v>1565</v>
      </c>
      <c r="K8" s="151" t="s">
        <v>1565</v>
      </c>
      <c r="L8" s="151" t="s">
        <v>1565</v>
      </c>
      <c r="M8" s="149"/>
      <c r="N8" s="149"/>
      <c r="O8" s="150" t="s">
        <v>1570</v>
      </c>
      <c r="P8" s="149"/>
      <c r="Q8" s="150" t="s">
        <v>1570</v>
      </c>
      <c r="R8" s="149"/>
      <c r="S8" s="150" t="s">
        <v>1570</v>
      </c>
      <c r="T8" s="151" t="s">
        <v>1565</v>
      </c>
      <c r="U8" s="240" t="s">
        <v>1568</v>
      </c>
      <c r="V8" s="174" t="s">
        <v>1773</v>
      </c>
      <c r="W8" s="165" t="s">
        <v>2160</v>
      </c>
      <c r="X8" s="136" t="s">
        <v>2161</v>
      </c>
      <c r="Y8" s="168"/>
    </row>
    <row r="9" spans="1:25" x14ac:dyDescent="0.45">
      <c r="A9" s="651"/>
      <c r="B9" s="179" t="s">
        <v>43</v>
      </c>
      <c r="C9" s="149"/>
      <c r="D9" s="151" t="s">
        <v>1565</v>
      </c>
      <c r="E9" s="149"/>
      <c r="F9" s="151" t="s">
        <v>1565</v>
      </c>
      <c r="G9" s="150" t="s">
        <v>1570</v>
      </c>
      <c r="H9" s="150" t="s">
        <v>1570</v>
      </c>
      <c r="I9" s="149"/>
      <c r="J9" s="149"/>
      <c r="K9" s="151" t="s">
        <v>1565</v>
      </c>
      <c r="L9" s="150" t="s">
        <v>1570</v>
      </c>
      <c r="M9" s="149"/>
      <c r="N9" s="149"/>
      <c r="O9" s="149"/>
      <c r="P9" s="150" t="s">
        <v>1570</v>
      </c>
      <c r="Q9" s="149"/>
      <c r="R9" s="149"/>
      <c r="S9" s="149"/>
      <c r="T9" s="149"/>
      <c r="U9" s="236" t="s">
        <v>1572</v>
      </c>
      <c r="V9" s="173" t="s">
        <v>1774</v>
      </c>
      <c r="W9" s="168" t="s">
        <v>2162</v>
      </c>
      <c r="X9" s="136" t="s">
        <v>2163</v>
      </c>
      <c r="Y9" s="168"/>
    </row>
    <row r="10" spans="1:25" x14ac:dyDescent="0.45">
      <c r="A10" s="651"/>
      <c r="B10" s="178" t="s">
        <v>16</v>
      </c>
      <c r="C10" s="158" t="s">
        <v>1562</v>
      </c>
      <c r="D10" s="149"/>
      <c r="E10" s="149"/>
      <c r="F10" s="149"/>
      <c r="G10" s="149"/>
      <c r="H10" s="149"/>
      <c r="I10" s="149"/>
      <c r="J10" s="150" t="s">
        <v>1570</v>
      </c>
      <c r="K10" s="149"/>
      <c r="L10" s="149"/>
      <c r="M10" s="149"/>
      <c r="N10" s="149"/>
      <c r="O10" s="149"/>
      <c r="P10" s="149"/>
      <c r="Q10" s="150" t="s">
        <v>1570</v>
      </c>
      <c r="R10" s="149"/>
      <c r="S10" s="151" t="s">
        <v>1565</v>
      </c>
      <c r="T10" s="149"/>
      <c r="U10" s="241" t="s">
        <v>1560</v>
      </c>
      <c r="V10" s="153" t="s">
        <v>1775</v>
      </c>
      <c r="W10" s="153" t="s">
        <v>2164</v>
      </c>
      <c r="X10" s="154" t="s">
        <v>2165</v>
      </c>
      <c r="Y10" s="170" t="s">
        <v>1790</v>
      </c>
    </row>
    <row r="11" spans="1:25" x14ac:dyDescent="0.45">
      <c r="A11" s="651"/>
      <c r="B11" s="177" t="s">
        <v>4</v>
      </c>
      <c r="C11" s="149"/>
      <c r="D11" s="149"/>
      <c r="E11" s="149"/>
      <c r="F11" s="149"/>
      <c r="G11" s="149"/>
      <c r="H11" s="149"/>
      <c r="I11" s="150" t="s">
        <v>1570</v>
      </c>
      <c r="J11" s="149"/>
      <c r="K11" s="151" t="s">
        <v>1565</v>
      </c>
      <c r="L11" s="151" t="s">
        <v>1565</v>
      </c>
      <c r="M11" s="151" t="s">
        <v>1565</v>
      </c>
      <c r="N11" s="151" t="s">
        <v>1565</v>
      </c>
      <c r="O11" s="149"/>
      <c r="P11" s="150" t="s">
        <v>1570</v>
      </c>
      <c r="Q11" s="149"/>
      <c r="R11" s="149"/>
      <c r="S11" s="149"/>
      <c r="T11" s="150" t="s">
        <v>1579</v>
      </c>
      <c r="U11" s="242" t="s">
        <v>1566</v>
      </c>
      <c r="V11" s="156" t="s">
        <v>1776</v>
      </c>
      <c r="W11" s="173" t="s">
        <v>2166</v>
      </c>
      <c r="X11" s="156" t="s">
        <v>2167</v>
      </c>
      <c r="Y11" s="170"/>
    </row>
    <row r="12" spans="1:25" x14ac:dyDescent="0.45">
      <c r="A12" s="651"/>
      <c r="B12" s="176" t="s">
        <v>22</v>
      </c>
      <c r="C12" s="149"/>
      <c r="D12" s="149"/>
      <c r="E12" s="149"/>
      <c r="F12" s="149"/>
      <c r="G12" s="149"/>
      <c r="H12" s="150" t="s">
        <v>1570</v>
      </c>
      <c r="I12" s="151" t="s">
        <v>1565</v>
      </c>
      <c r="J12" s="149"/>
      <c r="K12" s="150" t="s">
        <v>1570</v>
      </c>
      <c r="L12" s="151" t="s">
        <v>1565</v>
      </c>
      <c r="M12" s="151" t="s">
        <v>1565</v>
      </c>
      <c r="N12" s="149"/>
      <c r="O12" s="150" t="s">
        <v>1570</v>
      </c>
      <c r="P12" s="150" t="s">
        <v>1570</v>
      </c>
      <c r="Q12" s="149"/>
      <c r="R12" s="151" t="s">
        <v>1565</v>
      </c>
      <c r="S12" s="149"/>
      <c r="T12" s="149"/>
      <c r="U12" s="238" t="s">
        <v>1578</v>
      </c>
      <c r="V12" s="175" t="s">
        <v>1777</v>
      </c>
      <c r="W12" s="174" t="s">
        <v>2168</v>
      </c>
      <c r="X12" s="173" t="s">
        <v>2169</v>
      </c>
      <c r="Y12" s="170"/>
    </row>
    <row r="13" spans="1:25" x14ac:dyDescent="0.45">
      <c r="A13" s="651"/>
      <c r="B13" s="172" t="s">
        <v>111</v>
      </c>
      <c r="C13" s="149"/>
      <c r="D13" s="149"/>
      <c r="E13" s="149"/>
      <c r="F13" s="150" t="s">
        <v>1570</v>
      </c>
      <c r="G13" s="149"/>
      <c r="H13" s="149"/>
      <c r="I13" s="150" t="s">
        <v>1570</v>
      </c>
      <c r="J13" s="149"/>
      <c r="K13" s="149"/>
      <c r="L13" s="150" t="s">
        <v>1570</v>
      </c>
      <c r="M13" s="151" t="s">
        <v>1565</v>
      </c>
      <c r="N13" s="149"/>
      <c r="O13" s="151" t="s">
        <v>1565</v>
      </c>
      <c r="P13" s="149"/>
      <c r="Q13" s="149"/>
      <c r="R13" s="151" t="s">
        <v>1565</v>
      </c>
      <c r="S13" s="149"/>
      <c r="T13" s="149"/>
      <c r="U13" s="240" t="s">
        <v>1568</v>
      </c>
      <c r="V13" s="171" t="s">
        <v>1778</v>
      </c>
      <c r="W13" s="162" t="s">
        <v>2170</v>
      </c>
      <c r="X13" s="171" t="s">
        <v>2171</v>
      </c>
      <c r="Y13" s="170"/>
    </row>
    <row r="14" spans="1:25" x14ac:dyDescent="0.45">
      <c r="A14" s="651"/>
      <c r="B14" s="169" t="s">
        <v>8</v>
      </c>
      <c r="C14" s="149"/>
      <c r="D14" s="149"/>
      <c r="E14" s="149"/>
      <c r="F14" s="158" t="s">
        <v>1562</v>
      </c>
      <c r="G14" s="150" t="s">
        <v>1570</v>
      </c>
      <c r="H14" s="149"/>
      <c r="I14" s="149"/>
      <c r="J14" s="149"/>
      <c r="K14" s="149"/>
      <c r="L14" s="149"/>
      <c r="M14" s="150" t="s">
        <v>1570</v>
      </c>
      <c r="N14" s="151" t="s">
        <v>1565</v>
      </c>
      <c r="O14" s="151" t="s">
        <v>1565</v>
      </c>
      <c r="P14" s="149"/>
      <c r="Q14" s="149"/>
      <c r="R14" s="151" t="s">
        <v>1565</v>
      </c>
      <c r="S14" s="149"/>
      <c r="T14" s="149"/>
      <c r="U14" s="240" t="s">
        <v>1568</v>
      </c>
      <c r="V14" s="167" t="s">
        <v>1779</v>
      </c>
      <c r="W14" s="168" t="s">
        <v>2172</v>
      </c>
      <c r="X14" s="167" t="s">
        <v>1796</v>
      </c>
      <c r="Y14" s="162" t="s">
        <v>1793</v>
      </c>
    </row>
    <row r="15" spans="1:25" x14ac:dyDescent="0.45">
      <c r="A15" s="651"/>
      <c r="B15" s="166" t="s">
        <v>12</v>
      </c>
      <c r="C15" s="149"/>
      <c r="D15" s="149"/>
      <c r="E15" s="151" t="s">
        <v>1565</v>
      </c>
      <c r="F15" s="150" t="s">
        <v>1570</v>
      </c>
      <c r="G15" s="151" t="s">
        <v>1565</v>
      </c>
      <c r="H15" s="151" t="s">
        <v>1565</v>
      </c>
      <c r="I15" s="150" t="s">
        <v>1570</v>
      </c>
      <c r="J15" s="149"/>
      <c r="K15" s="151" t="s">
        <v>1565</v>
      </c>
      <c r="L15" s="151" t="s">
        <v>1565</v>
      </c>
      <c r="M15" s="150" t="s">
        <v>1570</v>
      </c>
      <c r="N15" s="149"/>
      <c r="O15" s="151" t="s">
        <v>1565</v>
      </c>
      <c r="P15" s="149"/>
      <c r="Q15" s="149"/>
      <c r="R15" s="151" t="s">
        <v>1565</v>
      </c>
      <c r="S15" s="149"/>
      <c r="T15" s="149"/>
      <c r="U15" s="238" t="s">
        <v>1578</v>
      </c>
      <c r="V15" s="165" t="s">
        <v>1780</v>
      </c>
      <c r="W15" s="162" t="s">
        <v>2173</v>
      </c>
      <c r="X15" s="135" t="s">
        <v>2174</v>
      </c>
      <c r="Y15" s="162"/>
    </row>
    <row r="16" spans="1:25" x14ac:dyDescent="0.45">
      <c r="A16" s="651"/>
      <c r="B16" s="164" t="s">
        <v>62</v>
      </c>
      <c r="C16" s="149"/>
      <c r="D16" s="149"/>
      <c r="E16" s="149"/>
      <c r="F16" s="150" t="s">
        <v>1570</v>
      </c>
      <c r="G16" s="150" t="s">
        <v>1570</v>
      </c>
      <c r="H16" s="149"/>
      <c r="I16" s="149"/>
      <c r="J16" s="149"/>
      <c r="K16" s="151" t="s">
        <v>1565</v>
      </c>
      <c r="L16" s="151" t="s">
        <v>1565</v>
      </c>
      <c r="M16" s="151" t="s">
        <v>1565</v>
      </c>
      <c r="N16" s="149"/>
      <c r="O16" s="150" t="s">
        <v>1570</v>
      </c>
      <c r="P16" s="151" t="s">
        <v>1565</v>
      </c>
      <c r="Q16" s="149"/>
      <c r="R16" s="150" t="s">
        <v>1570</v>
      </c>
      <c r="S16" s="149"/>
      <c r="T16" s="149"/>
      <c r="U16" s="242" t="s">
        <v>1566</v>
      </c>
      <c r="V16" s="163" t="s">
        <v>1781</v>
      </c>
      <c r="W16" s="162" t="s">
        <v>2175</v>
      </c>
      <c r="X16" s="156" t="s">
        <v>2176</v>
      </c>
      <c r="Y16" s="162"/>
    </row>
    <row r="17" spans="1:25" x14ac:dyDescent="0.45">
      <c r="A17" s="651"/>
      <c r="B17" s="161" t="s">
        <v>18</v>
      </c>
      <c r="C17" s="149"/>
      <c r="D17" s="150" t="s">
        <v>1570</v>
      </c>
      <c r="E17" s="150" t="s">
        <v>1570</v>
      </c>
      <c r="F17" s="149"/>
      <c r="G17" s="149"/>
      <c r="H17" s="149"/>
      <c r="I17" s="149"/>
      <c r="J17" s="149"/>
      <c r="K17" s="151" t="s">
        <v>1565</v>
      </c>
      <c r="L17" s="149"/>
      <c r="M17" s="149"/>
      <c r="N17" s="149"/>
      <c r="O17" s="149"/>
      <c r="P17" s="149"/>
      <c r="Q17" s="151" t="s">
        <v>1565</v>
      </c>
      <c r="R17" s="149"/>
      <c r="S17" s="158" t="s">
        <v>1562</v>
      </c>
      <c r="T17" s="149"/>
      <c r="U17" s="239" t="s">
        <v>1563</v>
      </c>
      <c r="V17" s="160" t="s">
        <v>1782</v>
      </c>
      <c r="W17" s="136" t="s">
        <v>2177</v>
      </c>
      <c r="X17" s="156" t="s">
        <v>2178</v>
      </c>
      <c r="Y17" s="154" t="s">
        <v>1792</v>
      </c>
    </row>
    <row r="18" spans="1:25" x14ac:dyDescent="0.45">
      <c r="A18" s="651"/>
      <c r="B18" s="159" t="s">
        <v>90</v>
      </c>
      <c r="C18" s="149"/>
      <c r="D18" s="149"/>
      <c r="E18" s="149"/>
      <c r="F18" s="149"/>
      <c r="G18" s="149"/>
      <c r="H18" s="149"/>
      <c r="I18" s="149"/>
      <c r="J18" s="149"/>
      <c r="K18" s="151" t="s">
        <v>1565</v>
      </c>
      <c r="L18" s="149"/>
      <c r="M18" s="149"/>
      <c r="N18" s="149"/>
      <c r="O18" s="149"/>
      <c r="P18" s="149"/>
      <c r="Q18" s="149"/>
      <c r="R18" s="150" t="s">
        <v>1570</v>
      </c>
      <c r="S18" s="149"/>
      <c r="T18" s="158" t="s">
        <v>1562</v>
      </c>
      <c r="U18" s="239" t="s">
        <v>1563</v>
      </c>
      <c r="V18" s="157" t="s">
        <v>1783</v>
      </c>
      <c r="W18" s="157" t="s">
        <v>2179</v>
      </c>
      <c r="X18" s="156" t="s">
        <v>2154</v>
      </c>
      <c r="Y18" s="137" t="s">
        <v>2180</v>
      </c>
    </row>
    <row r="19" spans="1:25" x14ac:dyDescent="0.45">
      <c r="A19" s="651"/>
      <c r="B19" s="155" t="s">
        <v>78</v>
      </c>
      <c r="C19" s="149"/>
      <c r="D19" s="151" t="s">
        <v>1565</v>
      </c>
      <c r="E19" s="149"/>
      <c r="F19" s="149"/>
      <c r="G19" s="149"/>
      <c r="H19" s="149"/>
      <c r="I19" s="149"/>
      <c r="J19" s="150" t="s">
        <v>1570</v>
      </c>
      <c r="K19" s="149"/>
      <c r="L19" s="149"/>
      <c r="M19" s="149"/>
      <c r="N19" s="149"/>
      <c r="O19" s="149"/>
      <c r="P19" s="149"/>
      <c r="Q19" s="150" t="s">
        <v>1570</v>
      </c>
      <c r="R19" s="149"/>
      <c r="S19" s="151" t="s">
        <v>1565</v>
      </c>
      <c r="T19" s="151" t="s">
        <v>1565</v>
      </c>
      <c r="U19" s="241" t="s">
        <v>1560</v>
      </c>
      <c r="V19" s="154" t="s">
        <v>1784</v>
      </c>
      <c r="W19" s="153" t="s">
        <v>2164</v>
      </c>
      <c r="X19" s="136" t="s">
        <v>1797</v>
      </c>
      <c r="Y19" s="137"/>
    </row>
    <row r="20" spans="1:25" x14ac:dyDescent="0.45">
      <c r="A20" s="651"/>
      <c r="B20" s="152" t="s">
        <v>61</v>
      </c>
      <c r="C20" s="149"/>
      <c r="D20" s="150" t="s">
        <v>1570</v>
      </c>
      <c r="E20" s="151" t="s">
        <v>1565</v>
      </c>
      <c r="F20" s="149"/>
      <c r="G20" s="149"/>
      <c r="H20" s="149"/>
      <c r="I20" s="149"/>
      <c r="J20" s="149"/>
      <c r="K20" s="151" t="s">
        <v>1565</v>
      </c>
      <c r="L20" s="151" t="s">
        <v>1565</v>
      </c>
      <c r="M20" s="149"/>
      <c r="N20" s="149"/>
      <c r="O20" s="149"/>
      <c r="P20" s="149"/>
      <c r="Q20" s="149"/>
      <c r="R20" s="150" t="s">
        <v>1570</v>
      </c>
      <c r="S20" s="150" t="s">
        <v>1570</v>
      </c>
      <c r="T20" s="149"/>
      <c r="U20" s="237" t="s">
        <v>1571</v>
      </c>
      <c r="V20" s="137" t="s">
        <v>1785</v>
      </c>
      <c r="W20" s="136" t="s">
        <v>2181</v>
      </c>
      <c r="X20" s="135" t="s">
        <v>2182</v>
      </c>
      <c r="Y20" s="137"/>
    </row>
    <row r="21" spans="1:25" s="144" customFormat="1" x14ac:dyDescent="0.45">
      <c r="A21" s="148"/>
      <c r="W21" s="147"/>
      <c r="X21" s="146"/>
      <c r="Y21" s="145"/>
    </row>
    <row r="22" spans="1:25" s="144" customFormat="1" x14ac:dyDescent="0.45">
      <c r="A22" s="148"/>
      <c r="T22" s="468"/>
      <c r="U22" s="468"/>
      <c r="V22" s="468" t="s">
        <v>1577</v>
      </c>
      <c r="W22" s="147"/>
      <c r="X22" s="146"/>
      <c r="Y22" s="145"/>
    </row>
    <row r="23" spans="1:25" s="144" customFormat="1" x14ac:dyDescent="0.45">
      <c r="T23" s="468"/>
      <c r="U23" s="468" t="s">
        <v>1576</v>
      </c>
      <c r="V23" s="468">
        <v>1.2</v>
      </c>
      <c r="W23" s="147"/>
      <c r="X23" s="146"/>
      <c r="Y23" s="145"/>
    </row>
    <row r="24" spans="1:25" s="144" customFormat="1" x14ac:dyDescent="0.45">
      <c r="B24" s="468" t="s">
        <v>331</v>
      </c>
      <c r="C24" s="468" t="s">
        <v>2932</v>
      </c>
      <c r="D24" s="468" t="s">
        <v>1575</v>
      </c>
      <c r="T24" s="468"/>
      <c r="U24" s="468" t="s">
        <v>1544</v>
      </c>
      <c r="V24" s="468">
        <v>1.2</v>
      </c>
      <c r="W24" s="147"/>
      <c r="X24" s="146"/>
      <c r="Y24" s="145"/>
    </row>
    <row r="25" spans="1:25" s="144" customFormat="1" x14ac:dyDescent="0.45">
      <c r="B25" s="469" t="s">
        <v>1574</v>
      </c>
      <c r="C25" s="483" t="s">
        <v>2886</v>
      </c>
      <c r="D25" s="470" t="s">
        <v>2933</v>
      </c>
      <c r="T25" s="468"/>
      <c r="U25" s="468" t="s">
        <v>1573</v>
      </c>
      <c r="V25" s="468">
        <v>1.3</v>
      </c>
      <c r="W25" s="147"/>
      <c r="X25" s="146"/>
      <c r="Y25" s="145"/>
    </row>
    <row r="26" spans="1:25" s="144" customFormat="1" x14ac:dyDescent="0.45">
      <c r="B26" s="471" t="s">
        <v>1572</v>
      </c>
      <c r="C26" s="484" t="s">
        <v>2887</v>
      </c>
      <c r="D26" s="472" t="s">
        <v>2934</v>
      </c>
      <c r="T26" s="468"/>
      <c r="U26" s="468"/>
      <c r="V26" s="468"/>
      <c r="W26" s="147"/>
      <c r="X26" s="146"/>
      <c r="Y26" s="145"/>
    </row>
    <row r="27" spans="1:25" s="144" customFormat="1" x14ac:dyDescent="0.45">
      <c r="B27" s="473" t="s">
        <v>1571</v>
      </c>
      <c r="C27" s="485" t="s">
        <v>2888</v>
      </c>
      <c r="D27" s="474" t="s">
        <v>2935</v>
      </c>
      <c r="T27" s="612" t="s">
        <v>1570</v>
      </c>
      <c r="U27" s="468" t="s">
        <v>1569</v>
      </c>
      <c r="V27" s="468">
        <v>1.6</v>
      </c>
      <c r="W27" s="147"/>
      <c r="X27" s="146"/>
      <c r="Y27" s="145"/>
    </row>
    <row r="28" spans="1:25" s="144" customFormat="1" x14ac:dyDescent="0.45">
      <c r="B28" s="475" t="s">
        <v>1568</v>
      </c>
      <c r="C28" s="486" t="s">
        <v>1568</v>
      </c>
      <c r="D28" s="476" t="s">
        <v>2936</v>
      </c>
      <c r="T28" s="613"/>
      <c r="U28" s="468" t="s">
        <v>1567</v>
      </c>
      <c r="V28" s="468">
        <v>1</v>
      </c>
      <c r="W28" s="147"/>
      <c r="X28" s="146"/>
      <c r="Y28" s="145"/>
    </row>
    <row r="29" spans="1:25" s="144" customFormat="1" x14ac:dyDescent="0.45">
      <c r="B29" s="477" t="s">
        <v>1566</v>
      </c>
      <c r="C29" s="487" t="s">
        <v>1566</v>
      </c>
      <c r="D29" s="478" t="s">
        <v>2937</v>
      </c>
      <c r="T29" s="614" t="s">
        <v>1565</v>
      </c>
      <c r="U29" s="468" t="s">
        <v>1564</v>
      </c>
      <c r="V29" s="468">
        <v>0.625</v>
      </c>
      <c r="W29" s="147"/>
      <c r="X29" s="146"/>
      <c r="Y29" s="145"/>
    </row>
    <row r="30" spans="1:25" s="140" customFormat="1" x14ac:dyDescent="0.45">
      <c r="B30" s="479" t="s">
        <v>1563</v>
      </c>
      <c r="C30" s="488" t="s">
        <v>2889</v>
      </c>
      <c r="D30" s="480" t="s">
        <v>2938</v>
      </c>
      <c r="E30" s="144"/>
      <c r="F30" s="144"/>
      <c r="G30" s="144"/>
      <c r="H30" s="144"/>
      <c r="I30" s="144"/>
      <c r="J30" s="144"/>
      <c r="K30" s="144"/>
      <c r="L30" s="144"/>
      <c r="M30" s="144"/>
      <c r="N30" s="144"/>
      <c r="O30" s="144"/>
      <c r="P30" s="144"/>
      <c r="Q30" s="144"/>
      <c r="R30" s="144"/>
      <c r="S30" s="144"/>
      <c r="T30" s="615" t="s">
        <v>1562</v>
      </c>
      <c r="U30" s="468" t="s">
        <v>1561</v>
      </c>
      <c r="V30" s="468">
        <v>0.390625</v>
      </c>
      <c r="W30" s="143"/>
      <c r="X30" s="142"/>
      <c r="Y30" s="141"/>
    </row>
    <row r="31" spans="1:25" x14ac:dyDescent="0.45">
      <c r="B31" s="481" t="s">
        <v>1560</v>
      </c>
      <c r="C31" s="489" t="s">
        <v>1560</v>
      </c>
      <c r="D31" s="482" t="s">
        <v>2939</v>
      </c>
      <c r="E31" s="139"/>
      <c r="F31" s="139"/>
      <c r="G31" s="139"/>
      <c r="H31" s="139"/>
      <c r="I31" s="139"/>
      <c r="J31" s="139"/>
      <c r="K31" s="139"/>
      <c r="L31" s="139"/>
      <c r="M31" s="139"/>
      <c r="N31" s="139"/>
      <c r="O31" s="139"/>
      <c r="P31" s="139"/>
      <c r="Q31" s="139"/>
      <c r="R31" s="139"/>
      <c r="S31" s="139"/>
      <c r="T31" s="615"/>
      <c r="U31" s="468"/>
      <c r="V31" s="468"/>
      <c r="W31" s="136"/>
      <c r="X31" s="135"/>
      <c r="Y31" s="137"/>
    </row>
    <row r="32" spans="1:25" x14ac:dyDescent="0.45">
      <c r="C32" s="138"/>
      <c r="T32" s="468" t="s">
        <v>2328</v>
      </c>
      <c r="U32" s="468"/>
      <c r="V32" s="468"/>
      <c r="W32" s="136"/>
      <c r="X32" s="135"/>
      <c r="Y32" s="137"/>
    </row>
    <row r="33" spans="2:25" x14ac:dyDescent="0.45">
      <c r="T33" s="615"/>
      <c r="U33" s="468" t="s">
        <v>3734</v>
      </c>
      <c r="V33" s="468">
        <v>0.5</v>
      </c>
      <c r="W33" s="136"/>
      <c r="X33" s="135"/>
      <c r="Y33" s="137"/>
    </row>
    <row r="34" spans="2:25" x14ac:dyDescent="0.45">
      <c r="B34" s="134"/>
      <c r="T34" s="615"/>
      <c r="U34" s="468" t="s">
        <v>2076</v>
      </c>
      <c r="V34" s="468">
        <v>0</v>
      </c>
      <c r="W34" s="136"/>
      <c r="X34" s="135"/>
      <c r="Y34" s="137"/>
    </row>
    <row r="35" spans="2:25" x14ac:dyDescent="0.45">
      <c r="T35" s="139"/>
      <c r="V35" s="235"/>
      <c r="W35" s="136"/>
      <c r="X35" s="135"/>
      <c r="Y35" s="137"/>
    </row>
    <row r="36" spans="2:25" x14ac:dyDescent="0.45">
      <c r="U36" s="133" t="s">
        <v>1559</v>
      </c>
      <c r="V36" s="235"/>
      <c r="W36" s="136"/>
      <c r="X36" s="135"/>
      <c r="Y36" s="137"/>
    </row>
    <row r="37" spans="2:25" x14ac:dyDescent="0.45">
      <c r="B37" s="134"/>
      <c r="V37" s="235"/>
      <c r="W37" s="136"/>
      <c r="X37" s="135"/>
    </row>
    <row r="38" spans="2:25" x14ac:dyDescent="0.45">
      <c r="B38" s="134"/>
      <c r="U38" s="134"/>
      <c r="V38" s="235"/>
      <c r="W38" s="136"/>
      <c r="X38" s="135"/>
    </row>
    <row r="39" spans="2:25" x14ac:dyDescent="0.45">
      <c r="B39" s="134"/>
      <c r="U39" s="134"/>
      <c r="V39" s="235"/>
    </row>
    <row r="40" spans="2:25" x14ac:dyDescent="0.45">
      <c r="B40" s="134"/>
      <c r="U40" s="134"/>
      <c r="V40" s="235"/>
    </row>
    <row r="41" spans="2:25" x14ac:dyDescent="0.45">
      <c r="B41" s="134"/>
      <c r="U41" s="134"/>
      <c r="V41" s="235"/>
    </row>
    <row r="42" spans="2:25" x14ac:dyDescent="0.45">
      <c r="B42" s="134"/>
      <c r="U42" s="134"/>
      <c r="V42" s="235"/>
    </row>
    <row r="43" spans="2:25" x14ac:dyDescent="0.45">
      <c r="B43" s="134"/>
      <c r="U43" s="134"/>
    </row>
    <row r="44" spans="2:25" x14ac:dyDescent="0.45">
      <c r="B44" s="134"/>
    </row>
    <row r="45" spans="2:25" x14ac:dyDescent="0.45">
      <c r="B45" s="134"/>
      <c r="U45" s="134"/>
    </row>
    <row r="46" spans="2:25" x14ac:dyDescent="0.45">
      <c r="U46"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row r="55" spans="21:21" x14ac:dyDescent="0.45">
      <c r="U55" s="134"/>
    </row>
    <row r="56" spans="21:21" x14ac:dyDescent="0.45">
      <c r="U56" s="134"/>
    </row>
  </sheetData>
  <mergeCells count="1">
    <mergeCell ref="A3:A20"/>
  </mergeCells>
  <phoneticPr fontId="3"/>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21" customWidth="1"/>
    <col min="2" max="2" width="12.33203125" style="421" customWidth="1"/>
    <col min="3" max="3" width="8.44140625" style="408" customWidth="1"/>
    <col min="4" max="4" width="4.21875" style="408" customWidth="1"/>
    <col min="5" max="5" width="8.88671875" style="412"/>
    <col min="6" max="8" width="7.77734375" style="412" customWidth="1"/>
    <col min="9" max="9" width="10.6640625" style="408" customWidth="1"/>
    <col min="10" max="10" width="4.21875" style="408" customWidth="1"/>
    <col min="11" max="12" width="7.44140625" style="408" customWidth="1"/>
    <col min="13" max="13" width="11.5546875" style="408" customWidth="1"/>
    <col min="14" max="14" width="4" style="408" customWidth="1"/>
    <col min="15" max="15" width="5.6640625" style="408" customWidth="1"/>
    <col min="16" max="16" width="3.21875" style="408" customWidth="1"/>
    <col min="17" max="19" width="8.88671875" style="408"/>
    <col min="20" max="20" width="6.6640625" style="408" customWidth="1"/>
    <col min="21" max="21" width="7.109375" style="408" customWidth="1"/>
    <col min="22" max="22" width="6.44140625" style="408" customWidth="1"/>
    <col min="23" max="16384" width="8.88671875" style="408"/>
  </cols>
  <sheetData>
    <row r="1" spans="1:22" ht="17.25" thickBot="1" x14ac:dyDescent="0.5">
      <c r="A1" s="409" t="s">
        <v>1591</v>
      </c>
      <c r="B1" s="410" t="s">
        <v>1590</v>
      </c>
      <c r="C1" s="411" t="s">
        <v>1589</v>
      </c>
      <c r="D1" s="411" t="s">
        <v>1588</v>
      </c>
      <c r="E1" s="431" t="s">
        <v>2874</v>
      </c>
      <c r="F1" s="431" t="s">
        <v>2873</v>
      </c>
      <c r="G1" s="431" t="s">
        <v>2879</v>
      </c>
      <c r="H1" s="431"/>
      <c r="I1" s="408" t="s">
        <v>2214</v>
      </c>
      <c r="J1" s="413" t="s">
        <v>1725</v>
      </c>
      <c r="K1" s="413" t="s">
        <v>1757</v>
      </c>
      <c r="L1" s="413" t="s">
        <v>1758</v>
      </c>
      <c r="N1" s="408" t="s">
        <v>2872</v>
      </c>
      <c r="R1" s="408" t="s">
        <v>2961</v>
      </c>
    </row>
    <row r="2" spans="1:22" ht="17.25" thickBot="1" x14ac:dyDescent="0.5">
      <c r="A2" s="414">
        <v>40</v>
      </c>
      <c r="B2" s="415">
        <v>0.79030001000000005</v>
      </c>
      <c r="C2" s="416">
        <v>10000</v>
      </c>
      <c r="D2" s="416">
        <v>15</v>
      </c>
      <c r="E2" s="417">
        <f>getCPM(CPM表[[#This Row],[PL]])</f>
        <v>0.7903000099974693</v>
      </c>
      <c r="F2" s="417">
        <f>CPM表[[#This Row],[CPM]]-CPM表[[#This Row],[CPMmacro]]</f>
        <v>2.5307533846330443E-12</v>
      </c>
      <c r="G2" s="417">
        <f>getPLbyCPM(CPM表[[#This Row],[CPMmacro]], FALSE)</f>
        <v>40.000000000000014</v>
      </c>
      <c r="H2" s="417"/>
      <c r="I2" s="408" t="s">
        <v>2215</v>
      </c>
      <c r="J2" s="418">
        <v>0</v>
      </c>
      <c r="K2" s="418">
        <v>1</v>
      </c>
      <c r="L2" s="418">
        <v>1</v>
      </c>
      <c r="N2" s="428" t="s">
        <v>2868</v>
      </c>
      <c r="O2" s="429"/>
      <c r="P2" s="430"/>
      <c r="Q2" s="429" t="s">
        <v>2869</v>
      </c>
      <c r="R2" s="429" t="s">
        <v>2867</v>
      </c>
      <c r="S2" s="429" t="s">
        <v>2866</v>
      </c>
      <c r="T2" s="428" t="s">
        <v>2871</v>
      </c>
      <c r="U2" s="429"/>
      <c r="V2" s="430"/>
    </row>
    <row r="3" spans="1:22" ht="17.25" thickBot="1" x14ac:dyDescent="0.5">
      <c r="A3" s="414">
        <v>39.5</v>
      </c>
      <c r="B3" s="415">
        <v>0.78747357799999995</v>
      </c>
      <c r="C3" s="416">
        <v>10000</v>
      </c>
      <c r="D3" s="416">
        <v>15</v>
      </c>
      <c r="E3" s="417">
        <f>getCPM(CPM表[[#This Row],[PL]])</f>
        <v>0.78747358369154197</v>
      </c>
      <c r="F3" s="417">
        <f>CPM表[[#This Row],[CPM]]-CPM表[[#This Row],[CPMmacro]]</f>
        <v>-5.691542015462403E-9</v>
      </c>
      <c r="G3" s="417">
        <f>getPLbyCPM(CPM表[[#This Row],[CPMmacro]], FALSE)</f>
        <v>39.5</v>
      </c>
      <c r="H3" s="417"/>
      <c r="J3" s="418">
        <v>1</v>
      </c>
      <c r="K3" s="418">
        <v>1.25</v>
      </c>
      <c r="L3" s="418">
        <v>0.8</v>
      </c>
      <c r="N3" s="422">
        <v>1</v>
      </c>
      <c r="O3" s="423" t="s">
        <v>2882</v>
      </c>
      <c r="P3" s="426">
        <v>10</v>
      </c>
      <c r="Q3" s="423">
        <v>9.4261254690000008E-3</v>
      </c>
      <c r="R3" s="423">
        <f>2*Q3</f>
        <v>1.8852250938000002E-2</v>
      </c>
      <c r="S3" s="423">
        <f>$Q$8^2 - 2*$Q$3</f>
        <v>-1.0016250938000001E-2</v>
      </c>
      <c r="T3" s="422">
        <f>SQRT($R3*N3+$S3)</f>
        <v>9.4E-2</v>
      </c>
      <c r="U3" s="423" t="s">
        <v>2884</v>
      </c>
      <c r="V3" s="426">
        <f>SQRT($R3*P3+$S3)</f>
        <v>0.42250000999053244</v>
      </c>
    </row>
    <row r="4" spans="1:22" ht="17.25" thickBot="1" x14ac:dyDescent="0.5">
      <c r="A4" s="414">
        <v>39</v>
      </c>
      <c r="B4" s="415">
        <v>0.78463696999999999</v>
      </c>
      <c r="C4" s="416">
        <v>9000</v>
      </c>
      <c r="D4" s="416">
        <v>12</v>
      </c>
      <c r="E4" s="417">
        <f>getCPM(CPM表[[#This Row],[PL]])</f>
        <v>0.78463697607364891</v>
      </c>
      <c r="F4" s="417">
        <f>CPM表[[#This Row],[CPM]]-CPM表[[#This Row],[CPMmacro]]</f>
        <v>-6.0736489171375752E-9</v>
      </c>
      <c r="G4" s="417">
        <f>getPLbyCPM(CPM表[[#This Row],[CPMmacro]], FALSE)</f>
        <v>38.999999999999993</v>
      </c>
      <c r="H4" s="417"/>
      <c r="J4" s="418">
        <v>2</v>
      </c>
      <c r="K4" s="418">
        <v>1.5</v>
      </c>
      <c r="L4" s="418">
        <v>0.67</v>
      </c>
      <c r="N4" s="422">
        <v>10</v>
      </c>
      <c r="O4" s="423" t="s">
        <v>2881</v>
      </c>
      <c r="P4" s="426">
        <v>20</v>
      </c>
      <c r="Q4" s="423">
        <v>8.9190256749999992E-3</v>
      </c>
      <c r="R4" s="423">
        <f>2*Q4</f>
        <v>1.7838051349999998E-2</v>
      </c>
      <c r="S4" s="423">
        <f>$Q$8^2+18*($Q$3-$Q$4)-2*$Q$4</f>
        <v>1.2574494200003061E-4</v>
      </c>
      <c r="T4" s="422">
        <f>SQRT($R4*N4+$S4)</f>
        <v>0.42250000999053244</v>
      </c>
      <c r="U4" s="423" t="s">
        <v>2884</v>
      </c>
      <c r="V4" s="426">
        <f>SQRT($R4*P4+$S4)</f>
        <v>0.59740000999497811</v>
      </c>
    </row>
    <row r="5" spans="1:22" ht="17.25" thickBot="1" x14ac:dyDescent="0.5">
      <c r="A5" s="414">
        <v>38.5</v>
      </c>
      <c r="B5" s="415">
        <v>0.78179005499999998</v>
      </c>
      <c r="C5" s="416">
        <v>9000</v>
      </c>
      <c r="D5" s="416">
        <v>12</v>
      </c>
      <c r="E5" s="417">
        <f>getCPM(CPM表[[#This Row],[PL]])</f>
        <v>0.78179007631972408</v>
      </c>
      <c r="F5" s="417">
        <f>CPM表[[#This Row],[CPM]]-CPM表[[#This Row],[CPMmacro]]</f>
        <v>-2.1319724097246251E-8</v>
      </c>
      <c r="G5" s="417">
        <f>getPLbyCPM(CPM表[[#This Row],[CPMmacro]], FALSE)</f>
        <v>38.5</v>
      </c>
      <c r="H5" s="417"/>
      <c r="J5" s="418">
        <v>3</v>
      </c>
      <c r="K5" s="418">
        <v>1.75</v>
      </c>
      <c r="L5" s="418">
        <v>0.56999999999999995</v>
      </c>
      <c r="N5" s="422">
        <v>20</v>
      </c>
      <c r="O5" s="423" t="s">
        <v>2882</v>
      </c>
      <c r="P5" s="426">
        <v>30</v>
      </c>
      <c r="Q5" s="423">
        <v>8.9249059029999998E-3</v>
      </c>
      <c r="R5" s="423">
        <f>2*Q5</f>
        <v>1.7849811806E-2</v>
      </c>
      <c r="S5" s="423">
        <f>$Q$8^2+18*($Q$3-$Q$4)+38*($Q$4-$Q$5)-2*$Q$5</f>
        <v>-1.0946417799999331E-4</v>
      </c>
      <c r="T5" s="422">
        <f>SQRT($R5*N5+$S5)</f>
        <v>0.59740000999497811</v>
      </c>
      <c r="U5" s="423" t="s">
        <v>2884</v>
      </c>
      <c r="V5" s="426">
        <f>SQRT($R5*P5+$S5)</f>
        <v>0.7317000000013667</v>
      </c>
    </row>
    <row r="6" spans="1:22" ht="17.25" thickBot="1" x14ac:dyDescent="0.5">
      <c r="A6" s="414">
        <v>38</v>
      </c>
      <c r="B6" s="415">
        <v>0.77893274999999995</v>
      </c>
      <c r="C6" s="416">
        <v>9000</v>
      </c>
      <c r="D6" s="416">
        <v>12</v>
      </c>
      <c r="E6" s="417">
        <f>getCPM(CPM表[[#This Row],[PL]])</f>
        <v>0.77893277158044905</v>
      </c>
      <c r="F6" s="417">
        <f>CPM表[[#This Row],[CPM]]-CPM表[[#This Row],[CPMmacro]]</f>
        <v>-2.1580449094393828E-8</v>
      </c>
      <c r="G6" s="417">
        <f>getPLbyCPM(CPM表[[#This Row],[CPMmacro]], FALSE)</f>
        <v>38</v>
      </c>
      <c r="H6" s="417"/>
      <c r="J6" s="418">
        <v>4</v>
      </c>
      <c r="K6" s="418">
        <v>2</v>
      </c>
      <c r="L6" s="418">
        <v>0.5</v>
      </c>
      <c r="N6" s="424">
        <v>30</v>
      </c>
      <c r="O6" s="425" t="s">
        <v>2883</v>
      </c>
      <c r="P6" s="427"/>
      <c r="Q6" s="425">
        <v>4.4594607899999996E-3</v>
      </c>
      <c r="R6" s="425">
        <f>2*Q6</f>
        <v>8.9189215799999992E-3</v>
      </c>
      <c r="S6" s="425">
        <f>$Q$8^2+18*($Q$3-$Q$4)+38*($Q$4-$Q$5)+58*($Q$5-$Q$6)-2*$Q$6</f>
        <v>0.26781724260200002</v>
      </c>
      <c r="T6" s="424">
        <f>SQRT($R6*N6+$S6)</f>
        <v>0.7317000000013667</v>
      </c>
      <c r="U6" s="425" t="s">
        <v>2885</v>
      </c>
      <c r="V6" s="427"/>
    </row>
    <row r="7" spans="1:22" ht="17.25" thickBot="1" x14ac:dyDescent="0.5">
      <c r="A7" s="414">
        <v>37.5</v>
      </c>
      <c r="B7" s="415">
        <v>0.77606496199999997</v>
      </c>
      <c r="C7" s="416">
        <v>9000</v>
      </c>
      <c r="D7" s="416">
        <v>12</v>
      </c>
      <c r="E7" s="417">
        <f>getCPM(CPM表[[#This Row],[PL]])</f>
        <v>0.77606494692905692</v>
      </c>
      <c r="F7" s="417">
        <f>CPM表[[#This Row],[CPM]]-CPM表[[#This Row],[CPMmacro]]</f>
        <v>1.507094304908918E-8</v>
      </c>
      <c r="G7" s="417">
        <f>getPLbyCPM(CPM表[[#This Row],[CPMmacro]], FALSE)</f>
        <v>37.499999999999993</v>
      </c>
      <c r="H7" s="417"/>
    </row>
    <row r="8" spans="1:22" ht="17.25" thickBot="1" x14ac:dyDescent="0.5">
      <c r="A8" s="414">
        <v>37</v>
      </c>
      <c r="B8" s="415">
        <v>0.7731865</v>
      </c>
      <c r="C8" s="416">
        <v>8000</v>
      </c>
      <c r="D8" s="416">
        <v>10</v>
      </c>
      <c r="E8" s="417">
        <f>getCPM(CPM表[[#This Row],[PL]])</f>
        <v>0.77318648530739331</v>
      </c>
      <c r="F8" s="417">
        <f>CPM表[[#This Row],[CPM]]-CPM表[[#This Row],[CPMmacro]]</f>
        <v>1.469260668685024E-8</v>
      </c>
      <c r="G8" s="417">
        <f>getPLbyCPM(CPM表[[#This Row],[CPMmacro]], FALSE)</f>
        <v>36.999999999999993</v>
      </c>
      <c r="H8" s="417"/>
      <c r="P8" s="408" t="s">
        <v>2870</v>
      </c>
      <c r="Q8" s="432">
        <v>9.4E-2</v>
      </c>
    </row>
    <row r="9" spans="1:22" ht="17.25" thickBot="1" x14ac:dyDescent="0.5">
      <c r="A9" s="414">
        <v>36.5</v>
      </c>
      <c r="B9" s="415">
        <v>0.77029726600000004</v>
      </c>
      <c r="C9" s="416">
        <v>8000</v>
      </c>
      <c r="D9" s="416">
        <v>10</v>
      </c>
      <c r="E9" s="417">
        <f>getCPM(CPM表[[#This Row],[PL]])</f>
        <v>0.77029726747016314</v>
      </c>
      <c r="F9" s="417">
        <f>CPM表[[#This Row],[CPM]]-CPM表[[#This Row],[CPMmacro]]</f>
        <v>-1.4701631023683603E-9</v>
      </c>
      <c r="G9" s="417">
        <f>getPLbyCPM(CPM表[[#This Row],[CPMmacro]], FALSE)</f>
        <v>36.500000000000014</v>
      </c>
      <c r="H9" s="417"/>
    </row>
    <row r="10" spans="1:22" ht="17.25" thickBot="1" x14ac:dyDescent="0.5">
      <c r="A10" s="414">
        <v>36</v>
      </c>
      <c r="B10" s="415">
        <v>0.76739716999999996</v>
      </c>
      <c r="C10" s="416">
        <v>8000</v>
      </c>
      <c r="D10" s="416">
        <v>10</v>
      </c>
      <c r="E10" s="417">
        <f>getCPM(CPM表[[#This Row],[PL]])</f>
        <v>0.76739717192728818</v>
      </c>
      <c r="F10" s="417">
        <f>CPM表[[#This Row],[CPM]]-CPM表[[#This Row],[CPMmacro]]</f>
        <v>-1.9272882179066642E-9</v>
      </c>
      <c r="G10" s="417">
        <f>getPLbyCPM(CPM表[[#This Row],[CPMmacro]], FALSE)</f>
        <v>35.999999999999993</v>
      </c>
      <c r="H10" s="417"/>
    </row>
    <row r="11" spans="1:22" ht="17.25" thickBot="1" x14ac:dyDescent="0.5">
      <c r="A11" s="414">
        <v>35.5</v>
      </c>
      <c r="B11" s="415">
        <v>0.76448606500000005</v>
      </c>
      <c r="C11" s="416">
        <v>8000</v>
      </c>
      <c r="D11" s="416">
        <v>10</v>
      </c>
      <c r="E11" s="417">
        <f>getCPM(CPM表[[#This Row],[PL]])</f>
        <v>0.76448607488429765</v>
      </c>
      <c r="F11" s="417">
        <f>CPM表[[#This Row],[CPM]]-CPM表[[#This Row],[CPMmacro]]</f>
        <v>-9.8842976026247698E-9</v>
      </c>
      <c r="G11" s="417">
        <f>getPLbyCPM(CPM表[[#This Row],[CPMmacro]], FALSE)</f>
        <v>35.499999999999993</v>
      </c>
      <c r="H11" s="417"/>
    </row>
    <row r="12" spans="1:22" ht="17.25" thickBot="1" x14ac:dyDescent="0.5">
      <c r="A12" s="414">
        <v>35</v>
      </c>
      <c r="B12" s="415">
        <v>0.76156383999999999</v>
      </c>
      <c r="C12" s="416">
        <v>7000</v>
      </c>
      <c r="D12" s="416">
        <v>8</v>
      </c>
      <c r="E12" s="417">
        <f>getCPM(CPM表[[#This Row],[PL]])</f>
        <v>0.76156385018066608</v>
      </c>
      <c r="F12" s="417">
        <f>CPM表[[#This Row],[CPM]]-CPM表[[#This Row],[CPMmacro]]</f>
        <v>-1.0180666087933332E-8</v>
      </c>
      <c r="G12" s="417">
        <f>getPLbyCPM(CPM表[[#This Row],[CPMmacro]], FALSE)</f>
        <v>35</v>
      </c>
      <c r="H12" s="417"/>
    </row>
    <row r="13" spans="1:22" ht="17.25" thickBot="1" x14ac:dyDescent="0.5">
      <c r="A13" s="414">
        <v>34.5</v>
      </c>
      <c r="B13" s="415">
        <v>0.75863037799999999</v>
      </c>
      <c r="C13" s="416">
        <v>7000</v>
      </c>
      <c r="D13" s="416">
        <v>8</v>
      </c>
      <c r="E13" s="417">
        <f>getCPM(CPM表[[#This Row],[PL]])</f>
        <v>0.75863036922601512</v>
      </c>
      <c r="F13" s="417">
        <f>CPM表[[#This Row],[CPM]]-CPM表[[#This Row],[CPMmacro]]</f>
        <v>8.7739848719792235E-9</v>
      </c>
      <c r="G13" s="417">
        <f>getPLbyCPM(CPM表[[#This Row],[CPMmacro]], FALSE)</f>
        <v>34.500000000000007</v>
      </c>
      <c r="H13" s="417"/>
    </row>
    <row r="14" spans="1:22" ht="17.25" thickBot="1" x14ac:dyDescent="0.5">
      <c r="A14" s="414">
        <v>34</v>
      </c>
      <c r="B14" s="415">
        <v>0.75568550999999995</v>
      </c>
      <c r="C14" s="416">
        <v>7000</v>
      </c>
      <c r="D14" s="416">
        <v>8</v>
      </c>
      <c r="E14" s="417">
        <f>getCPM(CPM表[[#This Row],[PL]])</f>
        <v>0.75568550093408571</v>
      </c>
      <c r="F14" s="417">
        <f>CPM表[[#This Row],[CPM]]-CPM表[[#This Row],[CPMmacro]]</f>
        <v>9.0659142415461247E-9</v>
      </c>
      <c r="G14" s="417">
        <f>getPLbyCPM(CPM表[[#This Row],[CPMmacro]], FALSE)</f>
        <v>34.000000000000007</v>
      </c>
      <c r="H14" s="417"/>
    </row>
    <row r="15" spans="1:22" ht="17.25" thickBot="1" x14ac:dyDescent="0.5">
      <c r="A15" s="414">
        <v>33.5</v>
      </c>
      <c r="B15" s="415">
        <v>0.75272908699999996</v>
      </c>
      <c r="C15" s="416">
        <v>7000</v>
      </c>
      <c r="D15" s="416">
        <v>8</v>
      </c>
      <c r="E15" s="417">
        <f>getCPM(CPM表[[#This Row],[PL]])</f>
        <v>0.75272911165438527</v>
      </c>
      <c r="F15" s="417">
        <f>CPM表[[#This Row],[CPM]]-CPM表[[#This Row],[CPMmacro]]</f>
        <v>-2.4654385311073668E-8</v>
      </c>
      <c r="G15" s="417">
        <f>getPLbyCPM(CPM表[[#This Row],[CPMmacro]], FALSE)</f>
        <v>33.5</v>
      </c>
      <c r="H15" s="417"/>
    </row>
    <row r="16" spans="1:22" ht="17.25" thickBot="1" x14ac:dyDescent="0.5">
      <c r="A16" s="414">
        <v>33</v>
      </c>
      <c r="B16" s="415">
        <v>0.74976103999999999</v>
      </c>
      <c r="C16" s="416">
        <v>6000</v>
      </c>
      <c r="D16" s="416">
        <v>6</v>
      </c>
      <c r="E16" s="417">
        <f>getCPM(CPM表[[#This Row],[PL]])</f>
        <v>0.7497610651014095</v>
      </c>
      <c r="F16" s="417">
        <f>CPM表[[#This Row],[CPM]]-CPM表[[#This Row],[CPMmacro]]</f>
        <v>-2.5101409506511629E-8</v>
      </c>
      <c r="G16" s="417">
        <f>getPLbyCPM(CPM表[[#This Row],[CPMmacro]], FALSE)</f>
        <v>33.000000000000007</v>
      </c>
      <c r="H16" s="417"/>
    </row>
    <row r="17" spans="1:8" ht="17.25" thickBot="1" x14ac:dyDescent="0.5">
      <c r="A17" s="414">
        <v>32.5</v>
      </c>
      <c r="B17" s="415">
        <v>0.74678121099999994</v>
      </c>
      <c r="C17" s="416">
        <v>6000</v>
      </c>
      <c r="D17" s="416">
        <v>6</v>
      </c>
      <c r="E17" s="417">
        <f>getCPM(CPM表[[#This Row],[PL]])</f>
        <v>0.74678122228133192</v>
      </c>
      <c r="F17" s="417">
        <f>CPM表[[#This Row],[CPM]]-CPM表[[#This Row],[CPMmacro]]</f>
        <v>-1.1281331979695608E-8</v>
      </c>
      <c r="G17" s="417">
        <f>getPLbyCPM(CPM表[[#This Row],[CPMmacro]], FALSE)</f>
        <v>32.500000000000007</v>
      </c>
      <c r="H17" s="417"/>
    </row>
    <row r="18" spans="1:8" ht="17.25" thickBot="1" x14ac:dyDescent="0.5">
      <c r="A18" s="414">
        <v>32</v>
      </c>
      <c r="B18" s="415">
        <v>0.74378942999999997</v>
      </c>
      <c r="C18" s="416">
        <v>6000</v>
      </c>
      <c r="D18" s="416">
        <v>6</v>
      </c>
      <c r="E18" s="417">
        <f>getCPM(CPM表[[#This Row],[PL]])</f>
        <v>0.74378944141605019</v>
      </c>
      <c r="F18" s="417">
        <f>CPM表[[#This Row],[CPM]]-CPM表[[#This Row],[CPMmacro]]</f>
        <v>-1.1416050216261908E-8</v>
      </c>
      <c r="G18" s="417">
        <f>getPLbyCPM(CPM表[[#This Row],[CPMmacro]], FALSE)</f>
        <v>32</v>
      </c>
      <c r="H18" s="417"/>
    </row>
    <row r="19" spans="1:8" ht="17.25" thickBot="1" x14ac:dyDescent="0.5">
      <c r="A19" s="414">
        <v>31.5</v>
      </c>
      <c r="B19" s="415">
        <v>0.740785574</v>
      </c>
      <c r="C19" s="416">
        <v>6000</v>
      </c>
      <c r="D19" s="416">
        <v>6</v>
      </c>
      <c r="E19" s="417">
        <f>getCPM(CPM表[[#This Row],[PL]])</f>
        <v>0.74078557786447219</v>
      </c>
      <c r="F19" s="417">
        <f>CPM表[[#This Row],[CPM]]-CPM表[[#This Row],[CPMmacro]]</f>
        <v>-3.8644721866987197E-9</v>
      </c>
      <c r="G19" s="417">
        <f>getPLbyCPM(CPM表[[#This Row],[CPMmacro]], FALSE)</f>
        <v>31.499999999999996</v>
      </c>
      <c r="H19" s="417"/>
    </row>
    <row r="20" spans="1:8" ht="17.25" thickBot="1" x14ac:dyDescent="0.5">
      <c r="A20" s="414">
        <v>31</v>
      </c>
      <c r="B20" s="415">
        <v>0.73776947999999998</v>
      </c>
      <c r="C20" s="416">
        <v>5000</v>
      </c>
      <c r="D20" s="416">
        <v>4</v>
      </c>
      <c r="E20" s="417">
        <f>getCPM(CPM表[[#This Row],[PL]])</f>
        <v>0.73776948404091647</v>
      </c>
      <c r="F20" s="417">
        <f>CPM表[[#This Row],[CPM]]-CPM表[[#This Row],[CPMmacro]]</f>
        <v>-4.0409164903110195E-9</v>
      </c>
      <c r="G20" s="417">
        <f>getPLbyCPM(CPM表[[#This Row],[CPMmacro]], FALSE)</f>
        <v>31.000000000000018</v>
      </c>
      <c r="H20" s="417"/>
    </row>
    <row r="21" spans="1:8" ht="17.25" thickBot="1" x14ac:dyDescent="0.5">
      <c r="A21" s="414">
        <v>30.5</v>
      </c>
      <c r="B21" s="415">
        <v>0.73474100899999994</v>
      </c>
      <c r="C21" s="416">
        <v>5000</v>
      </c>
      <c r="D21" s="416">
        <v>4</v>
      </c>
      <c r="E21" s="417">
        <f>getCPM(CPM表[[#This Row],[PL]])</f>
        <v>0.73474100933049868</v>
      </c>
      <c r="F21" s="417">
        <f>CPM表[[#This Row],[CPM]]-CPM表[[#This Row],[CPMmacro]]</f>
        <v>-3.3049873948698405E-10</v>
      </c>
      <c r="G21" s="417">
        <f>getPLbyCPM(CPM表[[#This Row],[CPMmacro]], FALSE)</f>
        <v>30.5</v>
      </c>
      <c r="H21" s="417"/>
    </row>
    <row r="22" spans="1:8" ht="17.25" thickBot="1" x14ac:dyDescent="0.5">
      <c r="A22" s="414">
        <v>30</v>
      </c>
      <c r="B22" s="415">
        <v>0.73170000000000002</v>
      </c>
      <c r="C22" s="416">
        <v>5000</v>
      </c>
      <c r="D22" s="416">
        <v>4</v>
      </c>
      <c r="E22" s="417">
        <f>getCPM(CPM表[[#This Row],[PL]])</f>
        <v>0.7317000000013667</v>
      </c>
      <c r="F22" s="417">
        <f>CPM表[[#This Row],[CPM]]-CPM表[[#This Row],[CPMmacro]]</f>
        <v>-1.3666845433135677E-12</v>
      </c>
      <c r="G22" s="417">
        <f>getPLbyCPM(CPM表[[#This Row],[CPMmacro]], FALSE)</f>
        <v>30.000000000000004</v>
      </c>
      <c r="H22" s="417"/>
    </row>
    <row r="23" spans="1:8" ht="17.25" thickBot="1" x14ac:dyDescent="0.5">
      <c r="A23" s="414">
        <v>29.5</v>
      </c>
      <c r="B23" s="415">
        <v>0.72557155200000001</v>
      </c>
      <c r="C23" s="416">
        <v>5000</v>
      </c>
      <c r="D23" s="416">
        <v>4</v>
      </c>
      <c r="E23" s="417">
        <f>getCPM(CPM表[[#This Row],[PL]])</f>
        <v>0.72557562259147057</v>
      </c>
      <c r="F23" s="417">
        <f>CPM表[[#This Row],[CPM]]-CPM表[[#This Row],[CPMmacro]]</f>
        <v>-4.0705914705618795E-6</v>
      </c>
      <c r="G23" s="417">
        <f>getPLbyCPM(CPM表[[#This Row],[CPMmacro]], FALSE)</f>
        <v>29.500000000000007</v>
      </c>
      <c r="H23" s="417"/>
    </row>
    <row r="24" spans="1:8" ht="17.25" thickBot="1" x14ac:dyDescent="0.5">
      <c r="A24" s="414">
        <v>29</v>
      </c>
      <c r="B24" s="415">
        <v>0.71939909000000002</v>
      </c>
      <c r="C24" s="416">
        <v>4500</v>
      </c>
      <c r="D24" s="416">
        <v>4</v>
      </c>
      <c r="E24" s="417">
        <f>getCPM(CPM表[[#This Row],[PL]])</f>
        <v>0.71939910911537841</v>
      </c>
      <c r="F24" s="417">
        <f>CPM表[[#This Row],[CPM]]-CPM表[[#This Row],[CPMmacro]]</f>
        <v>-1.9115378391276749E-8</v>
      </c>
      <c r="G24" s="417">
        <f>getPLbyCPM(CPM表[[#This Row],[CPMmacro]], FALSE)</f>
        <v>29.000000000000004</v>
      </c>
      <c r="H24" s="417"/>
    </row>
    <row r="25" spans="1:8" ht="19.5" customHeight="1" thickBot="1" x14ac:dyDescent="0.5">
      <c r="A25" s="414">
        <v>28.5</v>
      </c>
      <c r="B25" s="415">
        <v>0.71316499600000005</v>
      </c>
      <c r="C25" s="416">
        <v>4500</v>
      </c>
      <c r="D25" s="416">
        <v>4</v>
      </c>
      <c r="E25" s="417">
        <f>getCPM(CPM表[[#This Row],[PL]])</f>
        <v>0.71316910497651254</v>
      </c>
      <c r="F25" s="417">
        <f>CPM表[[#This Row],[CPM]]-CPM表[[#This Row],[CPMmacro]]</f>
        <v>-4.1089765124846522E-6</v>
      </c>
      <c r="G25" s="417">
        <f>getPLbyCPM(CPM表[[#This Row],[CPMmacro]], FALSE)</f>
        <v>28.499999999999996</v>
      </c>
      <c r="H25" s="417"/>
    </row>
    <row r="26" spans="1:8" ht="17.25" thickBot="1" x14ac:dyDescent="0.5">
      <c r="A26" s="414">
        <v>28</v>
      </c>
      <c r="B26" s="415">
        <v>0.70688421000000001</v>
      </c>
      <c r="C26" s="416">
        <v>4500</v>
      </c>
      <c r="D26" s="416">
        <v>4</v>
      </c>
      <c r="E26" s="417">
        <f>getCPM(CPM表[[#This Row],[PL]])</f>
        <v>0.7068841958835973</v>
      </c>
      <c r="F26" s="417">
        <f>CPM表[[#This Row],[CPM]]-CPM表[[#This Row],[CPMmacro]]</f>
        <v>1.4116402713426623E-8</v>
      </c>
      <c r="G26" s="417">
        <f>getPLbyCPM(CPM表[[#This Row],[CPMmacro]], FALSE)</f>
        <v>27.999999999999996</v>
      </c>
      <c r="H26" s="417"/>
    </row>
    <row r="27" spans="1:8" ht="17.25" thickBot="1" x14ac:dyDescent="0.5">
      <c r="A27" s="414">
        <v>27.5</v>
      </c>
      <c r="B27" s="415">
        <v>0.70053867299999995</v>
      </c>
      <c r="C27" s="416">
        <v>4500</v>
      </c>
      <c r="D27" s="416">
        <v>4</v>
      </c>
      <c r="E27" s="417">
        <f>getCPM(CPM表[[#This Row],[PL]])</f>
        <v>0.70054290410152609</v>
      </c>
      <c r="F27" s="417">
        <f>CPM表[[#This Row],[CPM]]-CPM表[[#This Row],[CPMmacro]]</f>
        <v>-4.2311015261420337E-6</v>
      </c>
      <c r="G27" s="417">
        <f>getPLbyCPM(CPM表[[#This Row],[CPMmacro]], FALSE)</f>
        <v>27.5</v>
      </c>
      <c r="H27" s="417"/>
    </row>
    <row r="28" spans="1:8" ht="17.25" thickBot="1" x14ac:dyDescent="0.5">
      <c r="A28" s="414">
        <v>27</v>
      </c>
      <c r="B28" s="415">
        <v>0.69414365</v>
      </c>
      <c r="C28" s="416">
        <v>4000</v>
      </c>
      <c r="D28" s="416">
        <v>4</v>
      </c>
      <c r="E28" s="417">
        <f>getCPM(CPM表[[#This Row],[PL]])</f>
        <v>0.69414368439394447</v>
      </c>
      <c r="F28" s="417">
        <f>CPM表[[#This Row],[CPM]]-CPM表[[#This Row],[CPMmacro]]</f>
        <v>-3.4393944470245685E-8</v>
      </c>
      <c r="G28" s="417">
        <f>getPLbyCPM(CPM表[[#This Row],[CPMmacro]], FALSE)</f>
        <v>27</v>
      </c>
      <c r="H28" s="417"/>
    </row>
    <row r="29" spans="1:8" ht="17.25" thickBot="1" x14ac:dyDescent="0.5">
      <c r="A29" s="414">
        <v>26.5</v>
      </c>
      <c r="B29" s="415">
        <v>0.68768064799999995</v>
      </c>
      <c r="C29" s="416">
        <v>4000</v>
      </c>
      <c r="D29" s="416">
        <v>4</v>
      </c>
      <c r="E29" s="417">
        <f>getCPM(CPM表[[#This Row],[PL]])</f>
        <v>0.68768491962598688</v>
      </c>
      <c r="F29" s="417">
        <f>CPM表[[#This Row],[CPM]]-CPM表[[#This Row],[CPMmacro]]</f>
        <v>-4.2716259869290951E-6</v>
      </c>
      <c r="G29" s="417">
        <f>getPLbyCPM(CPM表[[#This Row],[CPMmacro]], FALSE)</f>
        <v>26.500000000000004</v>
      </c>
      <c r="H29" s="417"/>
    </row>
    <row r="30" spans="1:8" ht="17.25" thickBot="1" x14ac:dyDescent="0.5">
      <c r="A30" s="414">
        <v>26</v>
      </c>
      <c r="B30" s="415">
        <v>0.68116491999999995</v>
      </c>
      <c r="C30" s="416">
        <v>4000</v>
      </c>
      <c r="D30" s="416">
        <v>3</v>
      </c>
      <c r="E30" s="417">
        <f>getCPM(CPM表[[#This Row],[PL]])</f>
        <v>0.68116491599171491</v>
      </c>
      <c r="F30" s="417">
        <f>CPM表[[#This Row],[CPM]]-CPM表[[#This Row],[CPMmacro]]</f>
        <v>4.0082850372158418E-9</v>
      </c>
      <c r="G30" s="417">
        <f>getPLbyCPM(CPM表[[#This Row],[CPMmacro]], FALSE)</f>
        <v>26.000000000000004</v>
      </c>
      <c r="H30" s="417"/>
    </row>
    <row r="31" spans="1:8" ht="17.25" thickBot="1" x14ac:dyDescent="0.5">
      <c r="A31" s="414">
        <v>25.5</v>
      </c>
      <c r="B31" s="415">
        <v>0.674577537</v>
      </c>
      <c r="C31" s="416">
        <v>4000</v>
      </c>
      <c r="D31" s="416">
        <v>3</v>
      </c>
      <c r="E31" s="417">
        <f>getCPM(CPM表[[#This Row],[PL]])</f>
        <v>0.67458189782634992</v>
      </c>
      <c r="F31" s="417">
        <f>CPM表[[#This Row],[CPM]]-CPM表[[#This Row],[CPMmacro]]</f>
        <v>-4.360826349913971E-6</v>
      </c>
      <c r="G31" s="417">
        <f>getPLbyCPM(CPM表[[#This Row],[CPMmacro]], FALSE)</f>
        <v>25.5</v>
      </c>
      <c r="H31" s="417"/>
    </row>
    <row r="32" spans="1:8" ht="17.25" thickBot="1" x14ac:dyDescent="0.5">
      <c r="A32" s="414">
        <v>25</v>
      </c>
      <c r="B32" s="415">
        <v>0.66793400000000003</v>
      </c>
      <c r="C32" s="416">
        <v>3500</v>
      </c>
      <c r="D32" s="416">
        <v>3</v>
      </c>
      <c r="E32" s="417">
        <f>getCPM(CPM表[[#This Row],[PL]])</f>
        <v>0.66793400195827735</v>
      </c>
      <c r="F32" s="417">
        <f>CPM表[[#This Row],[CPM]]-CPM表[[#This Row],[CPMmacro]]</f>
        <v>-1.9582773180815138E-9</v>
      </c>
      <c r="G32" s="417">
        <f>getPLbyCPM(CPM表[[#This Row],[CPMmacro]], FALSE)</f>
        <v>25.000000000000004</v>
      </c>
      <c r="H32" s="417"/>
    </row>
    <row r="33" spans="1:8" ht="17.25" thickBot="1" x14ac:dyDescent="0.5">
      <c r="A33" s="414">
        <v>24.5</v>
      </c>
      <c r="B33" s="415">
        <v>0.66121480600000004</v>
      </c>
      <c r="C33" s="416">
        <v>3500</v>
      </c>
      <c r="D33" s="416">
        <v>3</v>
      </c>
      <c r="E33" s="417">
        <f>getCPM(CPM表[[#This Row],[PL]])</f>
        <v>0.66121927154991478</v>
      </c>
      <c r="F33" s="417">
        <f>CPM表[[#This Row],[CPM]]-CPM表[[#This Row],[CPMmacro]]</f>
        <v>-4.4655499147339128E-6</v>
      </c>
      <c r="G33" s="417">
        <f>getPLbyCPM(CPM表[[#This Row],[CPMmacro]], FALSE)</f>
        <v>24.499999999999996</v>
      </c>
      <c r="H33" s="417"/>
    </row>
    <row r="34" spans="1:8" ht="17.25" thickBot="1" x14ac:dyDescent="0.5">
      <c r="A34" s="414">
        <v>24</v>
      </c>
      <c r="B34" s="415">
        <v>0.65443563000000005</v>
      </c>
      <c r="C34" s="416">
        <v>3500</v>
      </c>
      <c r="D34" s="416">
        <v>3</v>
      </c>
      <c r="E34" s="417">
        <f>getCPM(CPM表[[#This Row],[PL]])</f>
        <v>0.65443564936974519</v>
      </c>
      <c r="F34" s="417">
        <f>CPM表[[#This Row],[CPM]]-CPM表[[#This Row],[CPMmacro]]</f>
        <v>-1.9369745141162298E-8</v>
      </c>
      <c r="G34" s="417">
        <f>getPLbyCPM(CPM表[[#This Row],[CPMmacro]], FALSE)</f>
        <v>24.000000000000004</v>
      </c>
      <c r="H34" s="417"/>
    </row>
    <row r="35" spans="1:8" ht="17.25" thickBot="1" x14ac:dyDescent="0.5">
      <c r="A35" s="414">
        <v>23.5</v>
      </c>
      <c r="B35" s="415">
        <v>0.64757642599999998</v>
      </c>
      <c r="C35" s="416">
        <v>3500</v>
      </c>
      <c r="D35" s="416">
        <v>3</v>
      </c>
      <c r="E35" s="417">
        <f>getCPM(CPM表[[#This Row],[PL]])</f>
        <v>0.64758097042995322</v>
      </c>
      <c r="F35" s="417">
        <f>CPM表[[#This Row],[CPM]]-CPM表[[#This Row],[CPMmacro]]</f>
        <v>-4.5444299532348964E-6</v>
      </c>
      <c r="G35" s="417">
        <f>getPLbyCPM(CPM表[[#This Row],[CPMmacro]], FALSE)</f>
        <v>23.5</v>
      </c>
      <c r="H35" s="417"/>
    </row>
    <row r="36" spans="1:8" ht="17.25" thickBot="1" x14ac:dyDescent="0.5">
      <c r="A36" s="414">
        <v>23</v>
      </c>
      <c r="B36" s="415">
        <v>0.64065295</v>
      </c>
      <c r="C36" s="416">
        <v>3000</v>
      </c>
      <c r="D36" s="416">
        <v>3</v>
      </c>
      <c r="E36" s="417">
        <f>getCPM(CPM表[[#This Row],[PL]])</f>
        <v>0.64065295391498822</v>
      </c>
      <c r="F36" s="417">
        <f>CPM表[[#This Row],[CPM]]-CPM表[[#This Row],[CPMmacro]]</f>
        <v>-3.914988222497584E-9</v>
      </c>
      <c r="G36" s="417">
        <f>getPLbyCPM(CPM表[[#This Row],[CPMmacro]], FALSE)</f>
        <v>23.000000000000004</v>
      </c>
      <c r="H36" s="417"/>
    </row>
    <row r="37" spans="1:8" ht="17.25" thickBot="1" x14ac:dyDescent="0.5">
      <c r="A37" s="414">
        <v>22.5</v>
      </c>
      <c r="B37" s="415">
        <v>0.63364453300000001</v>
      </c>
      <c r="C37" s="416">
        <v>3000</v>
      </c>
      <c r="D37" s="416">
        <v>3</v>
      </c>
      <c r="E37" s="417">
        <f>getCPM(CPM表[[#This Row],[PL]])</f>
        <v>0.63364919431575073</v>
      </c>
      <c r="F37" s="417">
        <f>CPM表[[#This Row],[CPM]]-CPM表[[#This Row],[CPMmacro]]</f>
        <v>-4.6613157507202629E-6</v>
      </c>
      <c r="G37" s="417">
        <f>getPLbyCPM(CPM表[[#This Row],[CPMmacro]], FALSE)</f>
        <v>22.500000000000004</v>
      </c>
      <c r="H37" s="417"/>
    </row>
    <row r="38" spans="1:8" ht="17.25" thickBot="1" x14ac:dyDescent="0.5">
      <c r="A38" s="414">
        <v>22</v>
      </c>
      <c r="B38" s="415">
        <v>0.62656712999999997</v>
      </c>
      <c r="C38" s="416">
        <v>3000</v>
      </c>
      <c r="D38" s="416">
        <v>3</v>
      </c>
      <c r="E38" s="417">
        <f>getCPM(CPM表[[#This Row],[PL]])</f>
        <v>0.62656715167171029</v>
      </c>
      <c r="F38" s="417">
        <f>CPM表[[#This Row],[CPM]]-CPM表[[#This Row],[CPMmacro]]</f>
        <v>-2.1671710315196435E-8</v>
      </c>
      <c r="G38" s="417">
        <f>getPLbyCPM(CPM表[[#This Row],[CPMmacro]], FALSE)</f>
        <v>22</v>
      </c>
      <c r="H38" s="417"/>
    </row>
    <row r="39" spans="1:8" ht="17.25" thickBot="1" x14ac:dyDescent="0.5">
      <c r="A39" s="414">
        <v>21.5</v>
      </c>
      <c r="B39" s="415">
        <v>0.61939936500000004</v>
      </c>
      <c r="C39" s="416">
        <v>3000</v>
      </c>
      <c r="D39" s="416">
        <v>3</v>
      </c>
      <c r="E39" s="417">
        <f>getCPM(CPM表[[#This Row],[PL]])</f>
        <v>0.61940414080872919</v>
      </c>
      <c r="F39" s="417">
        <f>CPM表[[#This Row],[CPM]]-CPM表[[#This Row],[CPMmacro]]</f>
        <v>-4.7758087291516205E-6</v>
      </c>
      <c r="G39" s="417">
        <f>getPLbyCPM(CPM表[[#This Row],[CPMmacro]], FALSE)</f>
        <v>21.5</v>
      </c>
      <c r="H39" s="417"/>
    </row>
    <row r="40" spans="1:8" ht="17.25" thickBot="1" x14ac:dyDescent="0.5">
      <c r="A40" s="414">
        <v>21</v>
      </c>
      <c r="B40" s="415">
        <v>0.61215728999999997</v>
      </c>
      <c r="C40" s="416">
        <v>2500</v>
      </c>
      <c r="D40" s="416">
        <v>2</v>
      </c>
      <c r="E40" s="417">
        <f>getCPM(CPM表[[#This Row],[PL]])</f>
        <v>0.61215731944329477</v>
      </c>
      <c r="F40" s="417">
        <f>CPM表[[#This Row],[CPM]]-CPM表[[#This Row],[CPMmacro]]</f>
        <v>-2.9443294802256048E-8</v>
      </c>
      <c r="G40" s="417">
        <f>getPLbyCPM(CPM表[[#This Row],[CPMmacro]], FALSE)</f>
        <v>21</v>
      </c>
      <c r="H40" s="417"/>
    </row>
    <row r="41" spans="1:8" ht="17.25" thickBot="1" x14ac:dyDescent="0.5">
      <c r="A41" s="414">
        <v>20.5</v>
      </c>
      <c r="B41" s="415">
        <v>0.60481881400000004</v>
      </c>
      <c r="C41" s="416">
        <v>2500</v>
      </c>
      <c r="D41" s="416">
        <v>2</v>
      </c>
      <c r="E41" s="417">
        <f>getCPM(CPM表[[#This Row],[PL]])</f>
        <v>0.60482367500371537</v>
      </c>
      <c r="F41" s="417">
        <f>CPM表[[#This Row],[CPM]]-CPM表[[#This Row],[CPMmacro]]</f>
        <v>-4.8610037153284935E-6</v>
      </c>
      <c r="G41" s="417">
        <f>getPLbyCPM(CPM表[[#This Row],[CPMmacro]], FALSE)</f>
        <v>20.499999999999996</v>
      </c>
      <c r="H41" s="417"/>
    </row>
    <row r="42" spans="1:8" ht="17.25" thickBot="1" x14ac:dyDescent="0.5">
      <c r="A42" s="414">
        <v>20</v>
      </c>
      <c r="B42" s="415">
        <v>0.59740000999999998</v>
      </c>
      <c r="C42" s="416">
        <v>2500</v>
      </c>
      <c r="D42" s="416">
        <v>2</v>
      </c>
      <c r="E42" s="417">
        <f>getCPM(CPM表[[#This Row],[PL]])</f>
        <v>0.59740000999497811</v>
      </c>
      <c r="F42" s="417">
        <f>CPM表[[#This Row],[CPM]]-CPM表[[#This Row],[CPMmacro]]</f>
        <v>5.0218718072869706E-12</v>
      </c>
      <c r="G42" s="417">
        <f>getPLbyCPM(CPM表[[#This Row],[CPMmacro]], FALSE)</f>
        <v>20</v>
      </c>
      <c r="H42" s="417"/>
    </row>
    <row r="43" spans="1:8" ht="17.25" thickBot="1" x14ac:dyDescent="0.5">
      <c r="A43" s="414">
        <v>19.5</v>
      </c>
      <c r="B43" s="415">
        <v>0.58988791699999998</v>
      </c>
      <c r="C43" s="416">
        <v>2500</v>
      </c>
      <c r="D43" s="416">
        <v>2</v>
      </c>
      <c r="E43" s="417">
        <f>getCPM(CPM表[[#This Row],[PL]])</f>
        <v>0.58988790991763851</v>
      </c>
      <c r="F43" s="417">
        <f>CPM表[[#This Row],[CPM]]-CPM表[[#This Row],[CPMmacro]]</f>
        <v>7.0823614750636921E-9</v>
      </c>
      <c r="G43" s="417">
        <f>getPLbyCPM(CPM表[[#This Row],[CPMmacro]], FALSE)</f>
        <v>19.5</v>
      </c>
      <c r="H43" s="417"/>
    </row>
    <row r="44" spans="1:8" ht="17.25" thickBot="1" x14ac:dyDescent="0.5">
      <c r="A44" s="414">
        <v>19</v>
      </c>
      <c r="B44" s="415">
        <v>0.58227890999999998</v>
      </c>
      <c r="C44" s="416">
        <v>2200</v>
      </c>
      <c r="D44" s="416">
        <v>2</v>
      </c>
      <c r="E44" s="417">
        <f>getCPM(CPM表[[#This Row],[PL]])</f>
        <v>0.58227890275365457</v>
      </c>
      <c r="F44" s="417">
        <f>CPM表[[#This Row],[CPM]]-CPM表[[#This Row],[CPMmacro]]</f>
        <v>7.2463454126037163E-9</v>
      </c>
      <c r="G44" s="417">
        <f>getPLbyCPM(CPM表[[#This Row],[CPMmacro]], FALSE)</f>
        <v>18.999999999999996</v>
      </c>
      <c r="H44" s="417"/>
    </row>
    <row r="45" spans="1:8" ht="17.25" thickBot="1" x14ac:dyDescent="0.5">
      <c r="A45" s="414">
        <v>18.5</v>
      </c>
      <c r="B45" s="415">
        <v>0.574569153</v>
      </c>
      <c r="C45" s="416">
        <v>2200</v>
      </c>
      <c r="D45" s="416">
        <v>2</v>
      </c>
      <c r="E45" s="417">
        <f>getCPM(CPM表[[#This Row],[PL]])</f>
        <v>0.5745691385003201</v>
      </c>
      <c r="F45" s="417">
        <f>CPM表[[#This Row],[CPM]]-CPM表[[#This Row],[CPMmacro]]</f>
        <v>1.4499679901192053E-8</v>
      </c>
      <c r="G45" s="417">
        <f>getPLbyCPM(CPM表[[#This Row],[CPMmacro]], FALSE)</f>
        <v>18.5</v>
      </c>
      <c r="H45" s="417"/>
    </row>
    <row r="46" spans="1:8" ht="17.25" thickBot="1" x14ac:dyDescent="0.5">
      <c r="A46" s="414">
        <v>18</v>
      </c>
      <c r="B46" s="415">
        <v>0.56675452000000004</v>
      </c>
      <c r="C46" s="416">
        <v>2200</v>
      </c>
      <c r="D46" s="416">
        <v>2</v>
      </c>
      <c r="E46" s="417">
        <f>getCPM(CPM表[[#This Row],[PL]])</f>
        <v>0.56675450526837456</v>
      </c>
      <c r="F46" s="417">
        <f>CPM表[[#This Row],[CPM]]-CPM表[[#This Row],[CPMmacro]]</f>
        <v>1.4731625475050691E-8</v>
      </c>
      <c r="G46" s="417">
        <f>getPLbyCPM(CPM表[[#This Row],[CPMmacro]], FALSE)</f>
        <v>18.000000000000004</v>
      </c>
      <c r="H46" s="417"/>
    </row>
    <row r="47" spans="1:8" ht="17.25" thickBot="1" x14ac:dyDescent="0.5">
      <c r="A47" s="414">
        <v>17.5</v>
      </c>
      <c r="B47" s="415">
        <v>0.55883057599999997</v>
      </c>
      <c r="C47" s="416">
        <v>2200</v>
      </c>
      <c r="D47" s="416">
        <v>2</v>
      </c>
      <c r="E47" s="417">
        <f>getCPM(CPM表[[#This Row],[PL]])</f>
        <v>0.55883060364210546</v>
      </c>
      <c r="F47" s="417">
        <f>CPM表[[#This Row],[CPM]]-CPM表[[#This Row],[CPMmacro]]</f>
        <v>-2.7642105493441704E-8</v>
      </c>
      <c r="G47" s="417">
        <f>getPLbyCPM(CPM表[[#This Row],[CPMmacro]], FALSE)</f>
        <v>17.499999999999996</v>
      </c>
      <c r="H47" s="417"/>
    </row>
    <row r="48" spans="1:8" ht="17.25" thickBot="1" x14ac:dyDescent="0.5">
      <c r="A48" s="414">
        <v>17</v>
      </c>
      <c r="B48" s="415">
        <v>0.55079268999999997</v>
      </c>
      <c r="C48" s="416">
        <v>1900</v>
      </c>
      <c r="D48" s="416">
        <v>2</v>
      </c>
      <c r="E48" s="417">
        <f>getCPM(CPM表[[#This Row],[PL]])</f>
        <v>0.55079271771874394</v>
      </c>
      <c r="F48" s="417">
        <f>CPM表[[#This Row],[CPM]]-CPM表[[#This Row],[CPMmacro]]</f>
        <v>-2.7718743966786974E-8</v>
      </c>
      <c r="G48" s="417">
        <f>getPLbyCPM(CPM表[[#This Row],[CPMmacro]], FALSE)</f>
        <v>16.999999999999996</v>
      </c>
      <c r="H48" s="417"/>
    </row>
    <row r="49" spans="1:8" ht="17.25" thickBot="1" x14ac:dyDescent="0.5">
      <c r="A49" s="414">
        <v>16.5</v>
      </c>
      <c r="B49" s="415">
        <v>0.54263576700000005</v>
      </c>
      <c r="C49" s="416">
        <v>1900</v>
      </c>
      <c r="D49" s="416">
        <v>2</v>
      </c>
      <c r="E49" s="417">
        <f>getCPM(CPM表[[#This Row],[PL]])</f>
        <v>0.54263578228587173</v>
      </c>
      <c r="F49" s="417">
        <f>CPM表[[#This Row],[CPM]]-CPM表[[#This Row],[CPMmacro]]</f>
        <v>-1.5285871679537877E-8</v>
      </c>
      <c r="G49" s="417">
        <f>getPLbyCPM(CPM表[[#This Row],[CPMmacro]], FALSE)</f>
        <v>16.5</v>
      </c>
      <c r="H49" s="417"/>
    </row>
    <row r="50" spans="1:8" ht="17.25" thickBot="1" x14ac:dyDescent="0.5">
      <c r="A50" s="414">
        <v>16</v>
      </c>
      <c r="B50" s="415">
        <v>0.53435432999999999</v>
      </c>
      <c r="C50" s="416">
        <v>1900</v>
      </c>
      <c r="D50" s="416">
        <v>2</v>
      </c>
      <c r="E50" s="417">
        <f>getCPM(CPM表[[#This Row],[PL]])</f>
        <v>0.53435434548808525</v>
      </c>
      <c r="F50" s="417">
        <f>CPM表[[#This Row],[CPM]]-CPM表[[#This Row],[CPMmacro]]</f>
        <v>-1.5488085258752449E-8</v>
      </c>
      <c r="G50" s="417">
        <f>getPLbyCPM(CPM表[[#This Row],[CPMmacro]], FALSE)</f>
        <v>16</v>
      </c>
      <c r="H50" s="417"/>
    </row>
    <row r="51" spans="1:8" ht="17.25" thickBot="1" x14ac:dyDescent="0.5">
      <c r="A51" s="414">
        <v>15.5</v>
      </c>
      <c r="B51" s="415">
        <v>0.525942511</v>
      </c>
      <c r="C51" s="416">
        <v>1900</v>
      </c>
      <c r="D51" s="416">
        <v>2</v>
      </c>
      <c r="E51" s="417">
        <f>getCPM(CPM表[[#This Row],[PL]])</f>
        <v>0.52594252620129511</v>
      </c>
      <c r="F51" s="417">
        <f>CPM表[[#This Row],[CPM]]-CPM表[[#This Row],[CPMmacro]]</f>
        <v>-1.5201295111566537E-8</v>
      </c>
      <c r="G51" s="417">
        <f>getPLbyCPM(CPM表[[#This Row],[CPMmacro]], FALSE)</f>
        <v>15.500000000000002</v>
      </c>
      <c r="H51" s="417"/>
    </row>
    <row r="52" spans="1:8" ht="17.25" thickBot="1" x14ac:dyDescent="0.5">
      <c r="A52" s="414">
        <v>15</v>
      </c>
      <c r="B52" s="415">
        <v>0.51739394999999999</v>
      </c>
      <c r="C52" s="416">
        <v>1600</v>
      </c>
      <c r="D52" s="416">
        <v>2</v>
      </c>
      <c r="E52" s="417">
        <f>getCPM(CPM表[[#This Row],[PL]])</f>
        <v>0.51739396516774327</v>
      </c>
      <c r="F52" s="417">
        <f>CPM表[[#This Row],[CPM]]-CPM表[[#This Row],[CPMmacro]]</f>
        <v>-1.5167743283583945E-8</v>
      </c>
      <c r="G52" s="417">
        <f>getPLbyCPM(CPM表[[#This Row],[CPMmacro]], FALSE)</f>
        <v>14.999999999999996</v>
      </c>
      <c r="H52" s="417"/>
    </row>
    <row r="53" spans="1:8" ht="17.25" thickBot="1" x14ac:dyDescent="0.5">
      <c r="A53" s="414">
        <v>14.5</v>
      </c>
      <c r="B53" s="415">
        <v>0.50870176499999997</v>
      </c>
      <c r="C53" s="416">
        <v>1600</v>
      </c>
      <c r="D53" s="416">
        <v>2</v>
      </c>
      <c r="E53" s="417">
        <f>getCPM(CPM表[[#This Row],[PL]])</f>
        <v>0.50870176873783324</v>
      </c>
      <c r="F53" s="417">
        <f>CPM表[[#This Row],[CPM]]-CPM表[[#This Row],[CPMmacro]]</f>
        <v>-3.7378332651272217E-9</v>
      </c>
      <c r="G53" s="417">
        <f>getPLbyCPM(CPM表[[#This Row],[CPMmacro]], FALSE)</f>
        <v>14.499999999999998</v>
      </c>
      <c r="H53" s="417"/>
    </row>
    <row r="54" spans="1:8" ht="17.25" thickBot="1" x14ac:dyDescent="0.5">
      <c r="A54" s="414">
        <v>14</v>
      </c>
      <c r="B54" s="415">
        <v>0.49985844000000001</v>
      </c>
      <c r="C54" s="416">
        <v>1600</v>
      </c>
      <c r="D54" s="416">
        <v>2</v>
      </c>
      <c r="E54" s="417">
        <f>getCPM(CPM表[[#This Row],[PL]])</f>
        <v>0.49985844380384337</v>
      </c>
      <c r="F54" s="417">
        <f>CPM表[[#This Row],[CPM]]-CPM表[[#This Row],[CPMmacro]]</f>
        <v>-3.8038433514131498E-9</v>
      </c>
      <c r="G54" s="417">
        <f>getPLbyCPM(CPM表[[#This Row],[CPMmacro]], FALSE)</f>
        <v>14</v>
      </c>
      <c r="H54" s="417"/>
    </row>
    <row r="55" spans="1:8" ht="17.25" thickBot="1" x14ac:dyDescent="0.5">
      <c r="A55" s="414">
        <v>13.5</v>
      </c>
      <c r="B55" s="415">
        <v>0.49085580000000001</v>
      </c>
      <c r="C55" s="416">
        <v>1600</v>
      </c>
      <c r="D55" s="416">
        <v>2</v>
      </c>
      <c r="E55" s="417">
        <f>getCPM(CPM表[[#This Row],[PL]])</f>
        <v>0.49085582217897755</v>
      </c>
      <c r="F55" s="417">
        <f>CPM表[[#This Row],[CPM]]-CPM表[[#This Row],[CPMmacro]]</f>
        <v>-2.217897754341891E-8</v>
      </c>
      <c r="G55" s="417">
        <f>getPLbyCPM(CPM表[[#This Row],[CPMmacro]], FALSE)</f>
        <v>13.5</v>
      </c>
      <c r="H55" s="417"/>
    </row>
    <row r="56" spans="1:8" ht="17.25" thickBot="1" x14ac:dyDescent="0.5">
      <c r="A56" s="414">
        <v>13</v>
      </c>
      <c r="B56" s="415">
        <v>0.48168495</v>
      </c>
      <c r="C56" s="416">
        <v>1300</v>
      </c>
      <c r="D56" s="416">
        <v>2</v>
      </c>
      <c r="E56" s="417">
        <f>getCPM(CPM表[[#This Row],[PL]])</f>
        <v>0.48168497225053641</v>
      </c>
      <c r="F56" s="417">
        <f>CPM表[[#This Row],[CPM]]-CPM表[[#This Row],[CPMmacro]]</f>
        <v>-2.2250536413359612E-8</v>
      </c>
      <c r="G56" s="417">
        <f>getPLbyCPM(CPM表[[#This Row],[CPMmacro]], FALSE)</f>
        <v>13</v>
      </c>
      <c r="H56" s="417"/>
    </row>
    <row r="57" spans="1:8" ht="17.25" thickBot="1" x14ac:dyDescent="0.5">
      <c r="A57" s="414">
        <v>12.5</v>
      </c>
      <c r="B57" s="415">
        <v>0.47233608300000002</v>
      </c>
      <c r="C57" s="416">
        <v>1300</v>
      </c>
      <c r="D57" s="416">
        <v>2</v>
      </c>
      <c r="E57" s="417">
        <f>getCPM(CPM表[[#This Row],[PL]])</f>
        <v>0.47233609518752645</v>
      </c>
      <c r="F57" s="417">
        <f>CPM表[[#This Row],[CPM]]-CPM表[[#This Row],[CPMmacro]]</f>
        <v>-1.2187526432505535E-8</v>
      </c>
      <c r="G57" s="417">
        <f>getPLbyCPM(CPM表[[#This Row],[CPMmacro]], FALSE)</f>
        <v>12.5</v>
      </c>
      <c r="H57" s="417"/>
    </row>
    <row r="58" spans="1:8" ht="17.25" thickBot="1" x14ac:dyDescent="0.5">
      <c r="A58" s="414">
        <v>12</v>
      </c>
      <c r="B58" s="415">
        <v>0.46279839</v>
      </c>
      <c r="C58" s="416">
        <v>1300</v>
      </c>
      <c r="D58" s="416">
        <v>2</v>
      </c>
      <c r="E58" s="417">
        <f>getCPM(CPM表[[#This Row],[PL]])</f>
        <v>0.46279840226820146</v>
      </c>
      <c r="F58" s="417">
        <f>CPM表[[#This Row],[CPM]]-CPM表[[#This Row],[CPMmacro]]</f>
        <v>-1.2268201454723737E-8</v>
      </c>
      <c r="G58" s="417">
        <f>getPLbyCPM(CPM表[[#This Row],[CPMmacro]], FALSE)</f>
        <v>12</v>
      </c>
      <c r="H58" s="417"/>
    </row>
    <row r="59" spans="1:8" ht="17.25" thickBot="1" x14ac:dyDescent="0.5">
      <c r="A59" s="414">
        <v>11.5</v>
      </c>
      <c r="B59" s="415">
        <v>0.45305995780000002</v>
      </c>
      <c r="C59" s="416">
        <v>1300</v>
      </c>
      <c r="D59" s="416">
        <v>2</v>
      </c>
      <c r="E59" s="417">
        <f>getCPM(CPM表[[#This Row],[PL]])</f>
        <v>0.45305996895223488</v>
      </c>
      <c r="F59" s="417">
        <f>CPM表[[#This Row],[CPM]]-CPM表[[#This Row],[CPMmacro]]</f>
        <v>-1.1152234857814136E-8</v>
      </c>
      <c r="G59" s="417">
        <f>getPLbyCPM(CPM表[[#This Row],[CPMmacro]], FALSE)</f>
        <v>11.5</v>
      </c>
      <c r="H59" s="417"/>
    </row>
    <row r="60" spans="1:8" ht="17.25" thickBot="1" x14ac:dyDescent="0.5">
      <c r="A60" s="414">
        <v>11</v>
      </c>
      <c r="B60" s="415">
        <v>0.44310755000000002</v>
      </c>
      <c r="C60" s="416">
        <v>1000</v>
      </c>
      <c r="D60" s="416">
        <v>1</v>
      </c>
      <c r="E60" s="417">
        <f>getCPM(CPM表[[#This Row],[PL]])</f>
        <v>0.44310756007091551</v>
      </c>
      <c r="F60" s="417">
        <f>CPM表[[#This Row],[CPM]]-CPM表[[#This Row],[CPMmacro]]</f>
        <v>-1.0070915490434373E-8</v>
      </c>
      <c r="G60" s="417">
        <f>getPLbyCPM(CPM表[[#This Row],[CPMmacro]], FALSE)</f>
        <v>10.999999999999998</v>
      </c>
      <c r="H60" s="417"/>
    </row>
    <row r="61" spans="1:8" ht="17.25" thickBot="1" x14ac:dyDescent="0.5">
      <c r="A61" s="414">
        <v>10.5</v>
      </c>
      <c r="B61" s="415">
        <v>0.43292641900000001</v>
      </c>
      <c r="C61" s="416">
        <v>1000</v>
      </c>
      <c r="D61" s="416">
        <v>1</v>
      </c>
      <c r="E61" s="417">
        <f>getCPM(CPM表[[#This Row],[PL]])</f>
        <v>0.4329264188254166</v>
      </c>
      <c r="F61" s="417">
        <f>CPM表[[#This Row],[CPM]]-CPM表[[#This Row],[CPMmacro]]</f>
        <v>1.7458340328957433E-10</v>
      </c>
      <c r="G61" s="417">
        <f>getPLbyCPM(CPM表[[#This Row],[CPMmacro]], FALSE)</f>
        <v>10.5</v>
      </c>
      <c r="H61" s="417"/>
    </row>
    <row r="62" spans="1:8" ht="17.25" thickBot="1" x14ac:dyDescent="0.5">
      <c r="A62" s="414">
        <v>10</v>
      </c>
      <c r="B62" s="415">
        <v>0.42250000999999998</v>
      </c>
      <c r="C62" s="416">
        <v>1000</v>
      </c>
      <c r="D62" s="416">
        <v>1</v>
      </c>
      <c r="E62" s="417">
        <f>getCPM(CPM表[[#This Row],[PL]])</f>
        <v>0.42250000999053244</v>
      </c>
      <c r="F62" s="417">
        <f>CPM表[[#This Row],[CPM]]-CPM表[[#This Row],[CPMmacro]]</f>
        <v>9.4675378647934849E-12</v>
      </c>
      <c r="G62" s="417">
        <f>getPLbyCPM(CPM表[[#This Row],[CPMmacro]], FALSE)</f>
        <v>10</v>
      </c>
      <c r="H62" s="417"/>
    </row>
    <row r="63" spans="1:8" ht="17.25" thickBot="1" x14ac:dyDescent="0.5">
      <c r="A63" s="414">
        <v>9.5</v>
      </c>
      <c r="B63" s="415">
        <v>0.41119355099999999</v>
      </c>
      <c r="C63" s="416">
        <v>1000</v>
      </c>
      <c r="D63" s="416">
        <v>1</v>
      </c>
      <c r="E63" s="417">
        <f>getCPM(CPM表[[#This Row],[PL]])</f>
        <v>0.41119354685233089</v>
      </c>
      <c r="F63" s="417">
        <f>CPM表[[#This Row],[CPM]]-CPM表[[#This Row],[CPMmacro]]</f>
        <v>4.1476690970654317E-9</v>
      </c>
      <c r="G63" s="417">
        <f>getPLbyCPM(CPM表[[#This Row],[CPMmacro]], FALSE)</f>
        <v>9.5</v>
      </c>
      <c r="H63" s="417"/>
    </row>
    <row r="64" spans="1:8" ht="17.25" thickBot="1" x14ac:dyDescent="0.5">
      <c r="A64" s="414">
        <v>9</v>
      </c>
      <c r="B64" s="415">
        <v>0.39956728000000002</v>
      </c>
      <c r="C64" s="416">
        <v>800</v>
      </c>
      <c r="D64" s="416">
        <v>1</v>
      </c>
      <c r="E64" s="417">
        <f>getCPM(CPM表[[#This Row],[PL]])</f>
        <v>0.39956727531668557</v>
      </c>
      <c r="F64" s="417">
        <f>CPM表[[#This Row],[CPM]]-CPM表[[#This Row],[CPMmacro]]</f>
        <v>4.6833144584645936E-9</v>
      </c>
      <c r="G64" s="417">
        <f>getPLbyCPM(CPM表[[#This Row],[CPMmacro]], FALSE)</f>
        <v>8.9999999999999982</v>
      </c>
      <c r="H64" s="417"/>
    </row>
    <row r="65" spans="1:8" ht="17.25" thickBot="1" x14ac:dyDescent="0.5">
      <c r="A65" s="414">
        <v>8.5</v>
      </c>
      <c r="B65" s="415">
        <v>0.387592406</v>
      </c>
      <c r="C65" s="416">
        <v>800</v>
      </c>
      <c r="D65" s="416">
        <v>1</v>
      </c>
      <c r="E65" s="417">
        <f>getCPM(CPM表[[#This Row],[PL]])</f>
        <v>0.38759241741164135</v>
      </c>
      <c r="F65" s="417">
        <f>CPM表[[#This Row],[CPM]]-CPM表[[#This Row],[CPMmacro]]</f>
        <v>-1.1411641354097668E-8</v>
      </c>
      <c r="G65" s="417">
        <f>getPLbyCPM(CPM表[[#This Row],[CPMmacro]], FALSE)</f>
        <v>8.5</v>
      </c>
      <c r="H65" s="417"/>
    </row>
    <row r="66" spans="1:8" ht="17.25" thickBot="1" x14ac:dyDescent="0.5">
      <c r="A66" s="414">
        <v>8</v>
      </c>
      <c r="B66" s="415">
        <v>0.37523559000000001</v>
      </c>
      <c r="C66" s="416">
        <v>800</v>
      </c>
      <c r="D66" s="416">
        <v>1</v>
      </c>
      <c r="E66" s="417">
        <f>getCPM(CPM表[[#This Row],[PL]])</f>
        <v>0.37523560141063378</v>
      </c>
      <c r="F66" s="417">
        <f>CPM表[[#This Row],[CPM]]-CPM表[[#This Row],[CPMmacro]]</f>
        <v>-1.1410633771191669E-8</v>
      </c>
      <c r="G66" s="417">
        <f>getPLbyCPM(CPM表[[#This Row],[CPMmacro]], FALSE)</f>
        <v>8</v>
      </c>
      <c r="H66" s="417"/>
    </row>
    <row r="67" spans="1:8" ht="17.25" thickBot="1" x14ac:dyDescent="0.5">
      <c r="A67" s="414">
        <v>7.5</v>
      </c>
      <c r="B67" s="415">
        <v>0.36245775099999999</v>
      </c>
      <c r="C67" s="416">
        <v>800</v>
      </c>
      <c r="D67" s="416">
        <v>1</v>
      </c>
      <c r="E67" s="417">
        <f>getCPM(CPM表[[#This Row],[PL]])</f>
        <v>0.36245776456988754</v>
      </c>
      <c r="F67" s="417">
        <f>CPM表[[#This Row],[CPM]]-CPM表[[#This Row],[CPMmacro]]</f>
        <v>-1.3569887546971415E-8</v>
      </c>
      <c r="G67" s="417">
        <f>getPLbyCPM(CPM表[[#This Row],[CPMmacro]], FALSE)</f>
        <v>7.4999999999999991</v>
      </c>
      <c r="H67" s="417"/>
    </row>
    <row r="68" spans="1:8" ht="17.25" thickBot="1" x14ac:dyDescent="0.5">
      <c r="A68" s="414">
        <v>7</v>
      </c>
      <c r="B68" s="415">
        <v>0.34921268</v>
      </c>
      <c r="C68" s="416">
        <v>600</v>
      </c>
      <c r="D68" s="416">
        <v>1</v>
      </c>
      <c r="E68" s="417">
        <f>getCPM(CPM表[[#This Row],[PL]])</f>
        <v>0.34921269396744448</v>
      </c>
      <c r="F68" s="417">
        <f>CPM表[[#This Row],[CPM]]-CPM表[[#This Row],[CPMmacro]]</f>
        <v>-1.3967444478790725E-8</v>
      </c>
      <c r="G68" s="417">
        <f>getPLbyCPM(CPM表[[#This Row],[CPMmacro]], FALSE)</f>
        <v>7</v>
      </c>
      <c r="H68" s="417"/>
    </row>
    <row r="69" spans="1:8" ht="17.25" thickBot="1" x14ac:dyDescent="0.5">
      <c r="A69" s="414">
        <v>6.5</v>
      </c>
      <c r="B69" s="415">
        <v>0.33544503599999997</v>
      </c>
      <c r="C69" s="416">
        <v>600</v>
      </c>
      <c r="D69" s="416">
        <v>1</v>
      </c>
      <c r="E69" s="417">
        <f>getCPM(CPM表[[#This Row],[PL]])</f>
        <v>0.33544504789756552</v>
      </c>
      <c r="F69" s="417">
        <f>CPM表[[#This Row],[CPM]]-CPM表[[#This Row],[CPMmacro]]</f>
        <v>-1.1897565543872446E-8</v>
      </c>
      <c r="G69" s="417">
        <f>getPLbyCPM(CPM表[[#This Row],[CPMmacro]], FALSE)</f>
        <v>6.5000000000000009</v>
      </c>
      <c r="H69" s="417"/>
    </row>
    <row r="70" spans="1:8" ht="17.25" thickBot="1" x14ac:dyDescent="0.5">
      <c r="A70" s="414">
        <v>6</v>
      </c>
      <c r="B70" s="415">
        <v>0.32108759999999997</v>
      </c>
      <c r="C70" s="416">
        <v>600</v>
      </c>
      <c r="D70" s="416">
        <v>1</v>
      </c>
      <c r="E70" s="417">
        <f>getCPM(CPM表[[#This Row],[PL]])</f>
        <v>0.32108761217150689</v>
      </c>
      <c r="F70" s="417">
        <f>CPM表[[#This Row],[CPM]]-CPM表[[#This Row],[CPMmacro]]</f>
        <v>-1.2171506913460917E-8</v>
      </c>
      <c r="G70" s="417">
        <f>getPLbyCPM(CPM表[[#This Row],[CPMmacro]], FALSE)</f>
        <v>6</v>
      </c>
      <c r="H70" s="417"/>
    </row>
    <row r="71" spans="1:8" ht="17.25" thickBot="1" x14ac:dyDescent="0.5">
      <c r="A71" s="414">
        <v>5.5</v>
      </c>
      <c r="B71" s="415">
        <v>0.30605737700000002</v>
      </c>
      <c r="C71" s="416">
        <v>600</v>
      </c>
      <c r="D71" s="416">
        <v>1</v>
      </c>
      <c r="E71" s="417">
        <f>getCPM(CPM表[[#This Row],[PL]])</f>
        <v>0.30605739530519438</v>
      </c>
      <c r="F71" s="417">
        <f>CPM表[[#This Row],[CPM]]-CPM表[[#This Row],[CPMmacro]]</f>
        <v>-1.8305194360301869E-8</v>
      </c>
      <c r="G71" s="417">
        <f>getPLbyCPM(CPM表[[#This Row],[CPMmacro]], FALSE)</f>
        <v>5.5000000000000009</v>
      </c>
      <c r="H71" s="417"/>
    </row>
    <row r="72" spans="1:8" ht="17.25" thickBot="1" x14ac:dyDescent="0.5">
      <c r="A72" s="414">
        <v>5</v>
      </c>
      <c r="B72" s="415">
        <v>0.29024988000000002</v>
      </c>
      <c r="C72" s="416">
        <v>400</v>
      </c>
      <c r="D72" s="416">
        <v>1</v>
      </c>
      <c r="E72" s="417">
        <f>getCPM(CPM表[[#This Row],[PL]])</f>
        <v>0.29024989879757063</v>
      </c>
      <c r="F72" s="417">
        <f>CPM表[[#This Row],[CPM]]-CPM表[[#This Row],[CPMmacro]]</f>
        <v>-1.8797570611184256E-8</v>
      </c>
      <c r="G72" s="417">
        <f>getPLbyCPM(CPM表[[#This Row],[CPMmacro]], FALSE)</f>
        <v>4.9999999999999991</v>
      </c>
      <c r="H72" s="417"/>
    </row>
    <row r="73" spans="1:8" ht="17.25" thickBot="1" x14ac:dyDescent="0.5">
      <c r="A73" s="414">
        <v>4.5</v>
      </c>
      <c r="B73" s="415">
        <v>0.27353038099999999</v>
      </c>
      <c r="C73" s="416">
        <v>400</v>
      </c>
      <c r="D73" s="416">
        <v>1</v>
      </c>
      <c r="E73" s="417">
        <f>getCPM(CPM表[[#This Row],[PL]])</f>
        <v>0.27353039736563101</v>
      </c>
      <c r="F73" s="417">
        <f>CPM表[[#This Row],[CPM]]-CPM表[[#This Row],[CPMmacro]]</f>
        <v>-1.6365631017034588E-8</v>
      </c>
      <c r="G73" s="417">
        <f>getPLbyCPM(CPM表[[#This Row],[CPMmacro]], FALSE)</f>
        <v>4.5</v>
      </c>
      <c r="H73" s="417"/>
    </row>
    <row r="74" spans="1:8" ht="17.25" thickBot="1" x14ac:dyDescent="0.5">
      <c r="A74" s="414">
        <v>4</v>
      </c>
      <c r="B74" s="415">
        <v>0.25572004999999998</v>
      </c>
      <c r="C74" s="416">
        <v>400</v>
      </c>
      <c r="D74" s="416">
        <v>1</v>
      </c>
      <c r="E74" s="417">
        <f>getCPM(CPM表[[#This Row],[PL]])</f>
        <v>0.25572006728843166</v>
      </c>
      <c r="F74" s="417">
        <f>CPM表[[#This Row],[CPM]]-CPM表[[#This Row],[CPMmacro]]</f>
        <v>-1.7288431686246497E-8</v>
      </c>
      <c r="G74" s="417">
        <f>getPLbyCPM(CPM表[[#This Row],[CPMmacro]], FALSE)</f>
        <v>4.0000000000000009</v>
      </c>
      <c r="H74" s="417"/>
    </row>
    <row r="75" spans="1:8" ht="17.25" thickBot="1" x14ac:dyDescent="0.5">
      <c r="A75" s="414">
        <v>3.5</v>
      </c>
      <c r="B75" s="415">
        <v>0.23657266099999999</v>
      </c>
      <c r="C75" s="416">
        <v>400</v>
      </c>
      <c r="D75" s="416">
        <v>1</v>
      </c>
      <c r="E75" s="417">
        <f>getCPM(CPM表[[#This Row],[PL]])</f>
        <v>0.23657266821211617</v>
      </c>
      <c r="F75" s="417">
        <f>CPM表[[#This Row],[CPM]]-CPM表[[#This Row],[CPMmacro]]</f>
        <v>-7.2121161820426494E-9</v>
      </c>
      <c r="G75" s="417">
        <f>getPLbyCPM(CPM表[[#This Row],[CPMmacro]], FALSE)</f>
        <v>3.4999999999999996</v>
      </c>
      <c r="H75" s="417"/>
    </row>
    <row r="76" spans="1:8" ht="17.25" thickBot="1" x14ac:dyDescent="0.5">
      <c r="A76" s="414">
        <v>3</v>
      </c>
      <c r="B76" s="415">
        <v>0.21573247000000001</v>
      </c>
      <c r="C76" s="416">
        <v>200</v>
      </c>
      <c r="D76" s="416">
        <v>1</v>
      </c>
      <c r="E76" s="417">
        <f>getCPM(CPM表[[#This Row],[PL]])</f>
        <v>0.2157324775642277</v>
      </c>
      <c r="F76" s="417">
        <f>CPM表[[#This Row],[CPM]]-CPM表[[#This Row],[CPMmacro]]</f>
        <v>-7.5642276886611626E-9</v>
      </c>
      <c r="G76" s="417">
        <f>getPLbyCPM(CPM表[[#This Row],[CPMmacro]], FALSE)</f>
        <v>3</v>
      </c>
      <c r="H76" s="417"/>
    </row>
    <row r="77" spans="1:8" ht="17.25" thickBot="1" x14ac:dyDescent="0.5">
      <c r="A77" s="414">
        <v>2.5</v>
      </c>
      <c r="B77" s="415">
        <v>0.192650919</v>
      </c>
      <c r="C77" s="416">
        <v>200</v>
      </c>
      <c r="D77" s="416">
        <v>1</v>
      </c>
      <c r="E77" s="417">
        <f>getCPM(CPM表[[#This Row],[PL]])</f>
        <v>0.19265091852103899</v>
      </c>
      <c r="F77" s="417">
        <f>CPM表[[#This Row],[CPM]]-CPM表[[#This Row],[CPMmacro]]</f>
        <v>4.7896100974220701E-10</v>
      </c>
      <c r="G77" s="417">
        <f>getPLbyCPM(CPM表[[#This Row],[CPMmacro]], FALSE)</f>
        <v>2.5000000000000004</v>
      </c>
      <c r="H77" s="417"/>
    </row>
    <row r="78" spans="1:8" ht="17.25" thickBot="1" x14ac:dyDescent="0.5">
      <c r="A78" s="414">
        <v>2</v>
      </c>
      <c r="B78" s="415">
        <v>0.16639787</v>
      </c>
      <c r="C78" s="416">
        <v>200</v>
      </c>
      <c r="D78" s="416">
        <v>1</v>
      </c>
      <c r="E78" s="417">
        <f>getCPM(CPM表[[#This Row],[PL]])</f>
        <v>0.16639786939140777</v>
      </c>
      <c r="F78" s="417">
        <f>CPM表[[#This Row],[CPM]]-CPM表[[#This Row],[CPMmacro]]</f>
        <v>6.0859223216525038E-10</v>
      </c>
      <c r="G78" s="417">
        <f>getPLbyCPM(CPM表[[#This Row],[CPMmacro]], FALSE)</f>
        <v>1.9999999999999996</v>
      </c>
      <c r="H78" s="417"/>
    </row>
    <row r="79" spans="1:8" ht="17.25" thickBot="1" x14ac:dyDescent="0.5">
      <c r="A79" s="414">
        <v>1.5</v>
      </c>
      <c r="B79" s="415">
        <v>0.135137432</v>
      </c>
      <c r="C79" s="416">
        <v>200</v>
      </c>
      <c r="D79" s="416">
        <v>1</v>
      </c>
      <c r="E79" s="417">
        <f>getCPM(CPM表[[#This Row],[PL]])</f>
        <v>0.13513743178335158</v>
      </c>
      <c r="F79" s="417">
        <f>CPM表[[#This Row],[CPM]]-CPM表[[#This Row],[CPMmacro]]</f>
        <v>2.1664842142499197E-10</v>
      </c>
      <c r="G79" s="417">
        <f>getPLbyCPM(CPM表[[#This Row],[CPMmacro]], FALSE)</f>
        <v>1.5</v>
      </c>
      <c r="H79" s="417"/>
    </row>
    <row r="80" spans="1:8" x14ac:dyDescent="0.45">
      <c r="A80" s="419">
        <v>1</v>
      </c>
      <c r="B80" s="420">
        <v>9.4E-2</v>
      </c>
      <c r="C80" s="416">
        <v>0</v>
      </c>
      <c r="D80" s="416">
        <v>0</v>
      </c>
      <c r="E80" s="417">
        <f>getCPM(CPM表[[#This Row],[PL]])</f>
        <v>9.4000000000000014E-2</v>
      </c>
      <c r="F80" s="417">
        <f>CPM表[[#This Row],[CPM]]-CPM表[[#This Row],[CPMmacro]]</f>
        <v>0</v>
      </c>
      <c r="G80" s="417">
        <f>getPLbyCPM(CPM表[[#This Row],[CPMmacro]], FALSE)</f>
        <v>1</v>
      </c>
      <c r="H80" s="417"/>
    </row>
  </sheetData>
  <phoneticPr fontId="3"/>
  <pageMargins left="0.7" right="0.7" top="0.75" bottom="0.75" header="0.3" footer="0.3"/>
  <pageSetup paperSize="9" orientation="portrait" horizontalDpi="1200" verticalDpi="12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1597</v>
      </c>
      <c r="B1" s="352" t="s">
        <v>1596</v>
      </c>
      <c r="C1" s="353" t="s">
        <v>334</v>
      </c>
      <c r="D1" s="353" t="s">
        <v>1595</v>
      </c>
      <c r="E1" s="353" t="s">
        <v>333</v>
      </c>
      <c r="F1" s="212"/>
      <c r="G1" s="214" t="s">
        <v>317</v>
      </c>
      <c r="H1" s="212"/>
      <c r="I1" s="212"/>
      <c r="J1" s="212"/>
      <c r="K1" s="212"/>
      <c r="L1" s="212"/>
    </row>
    <row r="2" spans="1:24" x14ac:dyDescent="0.45">
      <c r="A2" s="351" t="s">
        <v>2210</v>
      </c>
      <c r="B2" s="225">
        <f>MAX(種族元表[CP])</f>
        <v>4431</v>
      </c>
      <c r="C2" s="225">
        <f>MAX(種族元表[ATK])</f>
        <v>414</v>
      </c>
      <c r="D2" s="225">
        <f>MAX(種族元表[DEF])</f>
        <v>396</v>
      </c>
      <c r="E2" s="225">
        <f>MAX(種族元表[HP])</f>
        <v>496</v>
      </c>
      <c r="G2" s="213">
        <v>40</v>
      </c>
    </row>
    <row r="3" spans="1:24" x14ac:dyDescent="0.45">
      <c r="A3" s="351" t="s">
        <v>2211</v>
      </c>
      <c r="B3" s="225">
        <f>AVERAGE(種族元表[CP])</f>
        <v>1895.3584615384616</v>
      </c>
      <c r="C3" s="225">
        <f>AVERAGE(種族元表[ATK])</f>
        <v>159.80461538461537</v>
      </c>
      <c r="D3" s="225">
        <f>AVERAGE(種族元表[DEF])</f>
        <v>140.4</v>
      </c>
      <c r="E3" s="225">
        <f>AVERAGE(種族元表[HP])</f>
        <v>168.21538461538461</v>
      </c>
      <c r="G3" s="342"/>
    </row>
    <row r="5" spans="1:24" ht="18.75" x14ac:dyDescent="0.45">
      <c r="A5" s="84" t="s">
        <v>320</v>
      </c>
      <c r="B5" s="343" t="s">
        <v>2186</v>
      </c>
      <c r="C5" s="343" t="s">
        <v>2207</v>
      </c>
      <c r="D5" s="343" t="s">
        <v>2192</v>
      </c>
      <c r="E5" s="343" t="s">
        <v>1547</v>
      </c>
      <c r="F5" s="343" t="s">
        <v>1594</v>
      </c>
      <c r="G5" s="343" t="s">
        <v>2202</v>
      </c>
      <c r="H5" s="343" t="s">
        <v>2187</v>
      </c>
      <c r="I5" s="343" t="s">
        <v>2208</v>
      </c>
      <c r="J5" s="343" t="s">
        <v>2209</v>
      </c>
      <c r="K5" s="343" t="s">
        <v>1546</v>
      </c>
      <c r="L5" s="343" t="s">
        <v>1545</v>
      </c>
    </row>
    <row r="6" spans="1:24" x14ac:dyDescent="0.45">
      <c r="A6" s="351" t="s">
        <v>2210</v>
      </c>
      <c r="B6" s="344">
        <f>MAX(通常わざ表[威力_g])</f>
        <v>20</v>
      </c>
      <c r="C6" s="344">
        <f>MAX(通常わざ表[チャージ_g])</f>
        <v>21</v>
      </c>
      <c r="D6" s="344">
        <f>MAX(通常わざ表[時間_it])</f>
        <v>2.23</v>
      </c>
      <c r="E6" s="344">
        <f>MAX(通常わざ表[DPS])</f>
        <v>13.75</v>
      </c>
      <c r="F6" s="344">
        <f>MAX(通常わざ表[EPS])</f>
        <v>20</v>
      </c>
      <c r="G6" s="344">
        <f>MAX(通常わざ表[時間_dd])</f>
        <v>1.5</v>
      </c>
      <c r="H6" s="344">
        <f>MAX(通常わざ表[威力_m])</f>
        <v>16</v>
      </c>
      <c r="I6" s="344">
        <f>MAX(通常わざ表[チャージ_m])</f>
        <v>16</v>
      </c>
      <c r="J6" s="344">
        <f>MAX(通常わざ表[ターン_it])</f>
        <v>4</v>
      </c>
      <c r="K6" s="344">
        <f>MAX(通常わざ表[DPT])</f>
        <v>5.5</v>
      </c>
      <c r="L6" s="344">
        <f>MAX(通常わざ表[EPT])</f>
        <v>5</v>
      </c>
    </row>
    <row r="7" spans="1:24" x14ac:dyDescent="0.45">
      <c r="A7" s="351" t="s">
        <v>2211</v>
      </c>
      <c r="B7" s="344">
        <f>AVERAGE(通常わざ表[威力_g])</f>
        <v>10.341463414634147</v>
      </c>
      <c r="C7" s="344">
        <f>AVERAGE(通常わざ表[チャージ_g])</f>
        <v>10.536585365853659</v>
      </c>
      <c r="D7" s="344">
        <f>AVERAGE(通常わざ表[時間_it])</f>
        <v>1.0714634146341464</v>
      </c>
      <c r="E7" s="344">
        <f>AVERAGE(通常わざ表[DPS])</f>
        <v>9.9130994344409018</v>
      </c>
      <c r="F7" s="344">
        <f>AVERAGE(通常わざ表[EPS])</f>
        <v>10.199804878048781</v>
      </c>
      <c r="G7" s="344">
        <f>AVERAGE(通常わざ表[時間_dd])</f>
        <v>0.67164634146341506</v>
      </c>
      <c r="H7" s="344">
        <f>AVERAGE(通常わざ表[威力_m])</f>
        <v>6.6585365853658534</v>
      </c>
      <c r="I7" s="344">
        <f>AVERAGE(通常わざ表[チャージ_m])</f>
        <v>7.3048780487804876</v>
      </c>
      <c r="J7" s="344">
        <f>AVERAGE(通常わざ表[ターン_it])</f>
        <v>2.4512195121951219</v>
      </c>
      <c r="K7" s="344">
        <f>AVERAGE(通常わざ表[DPT])</f>
        <v>2.772357723577239</v>
      </c>
      <c r="L7" s="344">
        <f>AVERAGE(通常わざ表[EPT])</f>
        <v>2.9939024390243945</v>
      </c>
    </row>
    <row r="9" spans="1:24" ht="18.75" x14ac:dyDescent="0.45">
      <c r="A9" s="113" t="s">
        <v>332</v>
      </c>
      <c r="B9" s="345" t="s">
        <v>2186</v>
      </c>
      <c r="C9" s="345" t="s">
        <v>2192</v>
      </c>
      <c r="D9" s="345" t="s">
        <v>1547</v>
      </c>
      <c r="E9" s="345" t="s">
        <v>2205</v>
      </c>
      <c r="F9" s="345" t="s">
        <v>2202</v>
      </c>
      <c r="G9" s="345" t="s">
        <v>2187</v>
      </c>
      <c r="H9" s="345" t="s">
        <v>2206</v>
      </c>
      <c r="I9" s="345" t="s">
        <v>1558</v>
      </c>
    </row>
    <row r="10" spans="1:24" x14ac:dyDescent="0.45">
      <c r="A10" s="351" t="s">
        <v>2210</v>
      </c>
      <c r="B10" s="346">
        <f>MAX(ゲージわざ表[威力_g])</f>
        <v>200</v>
      </c>
      <c r="C10" s="346">
        <f>MAX(ゲージわざ表[時間_it])</f>
        <v>4.9000000000000004</v>
      </c>
      <c r="D10" s="346">
        <f>MAX(ゲージわざ表[DPS])</f>
        <v>76.470588235294002</v>
      </c>
      <c r="E10" s="346">
        <f>MAX(ゲージわざ表[数_gg])</f>
        <v>3</v>
      </c>
      <c r="F10" s="346">
        <f>MAX(ゲージわざ表[時間_dd])</f>
        <v>3.5</v>
      </c>
      <c r="G10" s="346">
        <f>MAX(ゲージわざ表[威力_m])</f>
        <v>150</v>
      </c>
      <c r="H10" s="346">
        <f>MAX(ゲージわざ表[量_gg])</f>
        <v>100</v>
      </c>
      <c r="I10" s="346">
        <f>MAX(ゲージわざ表[DPE])</f>
        <v>2.3636363636364002</v>
      </c>
    </row>
    <row r="11" spans="1:24" x14ac:dyDescent="0.45">
      <c r="A11" s="351" t="s">
        <v>2211</v>
      </c>
      <c r="B11" s="346">
        <f>AVERAGE(ゲージわざ表[威力_g])</f>
        <v>77.260273972602747</v>
      </c>
      <c r="C11" s="346">
        <f>AVERAGE(ゲージわざ表[時間_it])</f>
        <v>2.6171232876712329</v>
      </c>
      <c r="D11" s="346">
        <f>AVERAGE(ゲージわざ表[DPS])</f>
        <v>30.106588041277565</v>
      </c>
      <c r="E11" s="346">
        <f>AVERAGE(ゲージわざ表[数_gg])</f>
        <v>2.2000000000000002</v>
      </c>
      <c r="F11" s="346">
        <f>AVERAGE(ゲージわざ表[時間_dd])</f>
        <v>1.6726027397260268</v>
      </c>
      <c r="G11" s="346">
        <f>AVERAGE(ゲージわざ表[威力_m])</f>
        <v>76.541095890410958</v>
      </c>
      <c r="H11" s="346">
        <f>AVERAGE(ゲージわざ表[量_gg])</f>
        <v>51.027397260273972</v>
      </c>
      <c r="I11" s="346">
        <f>AVERAGE(ゲージわざ表[DPE])</f>
        <v>1.4908658692905219</v>
      </c>
    </row>
    <row r="13" spans="1:24" x14ac:dyDescent="0.45">
      <c r="B13" s="347"/>
      <c r="C13" s="347"/>
      <c r="D13" s="347"/>
      <c r="E13" s="347"/>
      <c r="F13" s="347"/>
      <c r="G13" s="347"/>
      <c r="H13" s="347"/>
      <c r="I13" s="347"/>
      <c r="J13" s="347"/>
      <c r="K13" s="347" t="s">
        <v>2117</v>
      </c>
      <c r="L13" s="347"/>
      <c r="M13" s="347"/>
      <c r="N13" s="347" t="s">
        <v>2118</v>
      </c>
      <c r="O13" s="347"/>
      <c r="P13" s="347"/>
      <c r="Q13" s="347" t="s">
        <v>2119</v>
      </c>
      <c r="R13" s="347"/>
      <c r="S13" s="347"/>
      <c r="T13" s="347" t="s">
        <v>2120</v>
      </c>
      <c r="U13" s="347"/>
      <c r="V13" s="558"/>
      <c r="W13" s="347" t="s">
        <v>3468</v>
      </c>
      <c r="X13" s="347"/>
    </row>
    <row r="14" spans="1:24" ht="18.75" x14ac:dyDescent="0.45">
      <c r="A14" s="9" t="s">
        <v>1593</v>
      </c>
      <c r="B14" s="348" t="s">
        <v>1532</v>
      </c>
      <c r="C14" s="348" t="s">
        <v>1531</v>
      </c>
      <c r="D14" s="348" t="s">
        <v>1463</v>
      </c>
      <c r="E14" s="348" t="s">
        <v>1464</v>
      </c>
      <c r="F14" s="348" t="s">
        <v>1530</v>
      </c>
      <c r="G14" s="348" t="s">
        <v>1529</v>
      </c>
      <c r="H14" s="348" t="s">
        <v>1528</v>
      </c>
      <c r="I14" s="551" t="s">
        <v>3434</v>
      </c>
      <c r="J14" s="551" t="s">
        <v>3433</v>
      </c>
      <c r="K14" s="348" t="s">
        <v>2096</v>
      </c>
      <c r="L14" s="348" t="s">
        <v>2097</v>
      </c>
      <c r="M14" s="348" t="s">
        <v>2098</v>
      </c>
      <c r="N14" s="348" t="s">
        <v>2099</v>
      </c>
      <c r="O14" s="348" t="s">
        <v>2100</v>
      </c>
      <c r="P14" s="348" t="s">
        <v>2101</v>
      </c>
      <c r="Q14" s="348" t="s">
        <v>2102</v>
      </c>
      <c r="R14" s="348" t="s">
        <v>2103</v>
      </c>
      <c r="S14" s="348" t="s">
        <v>2104</v>
      </c>
      <c r="T14" s="348" t="s">
        <v>2105</v>
      </c>
      <c r="U14" s="348" t="s">
        <v>2106</v>
      </c>
      <c r="V14" s="559" t="s">
        <v>2107</v>
      </c>
      <c r="W14" s="347" t="s">
        <v>3469</v>
      </c>
      <c r="X14" s="347" t="s">
        <v>3470</v>
      </c>
    </row>
    <row r="15" spans="1:24" x14ac:dyDescent="0.45">
      <c r="A15" s="351" t="s">
        <v>2210</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519.12213230208101</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60">
        <f>MAX(種族分析1[cDPT_mCdps1])</f>
        <v>23.384334534371416</v>
      </c>
      <c r="W15" s="225">
        <f>MAX(種族分析1[mTCP_l1])</f>
        <v>162.62779924301211</v>
      </c>
      <c r="X15" s="225">
        <f>MAX(種族分析1[個体値_l3])</f>
        <v>0</v>
      </c>
    </row>
    <row r="16" spans="1:24" x14ac:dyDescent="0.45">
      <c r="A16" s="351" t="s">
        <v>2211</v>
      </c>
      <c r="B16" s="225">
        <f>AVERAGE(種族分析1[攻撃力])</f>
        <v>138.14808928606524</v>
      </c>
      <c r="C16" s="225">
        <f>AVERAGE(種族分析1[防御力])</f>
        <v>122.81262155360682</v>
      </c>
      <c r="D16" s="225">
        <f>AVERAGE(種族分析1[HP])</f>
        <v>144.79512029322854</v>
      </c>
      <c r="E16" s="225">
        <f>AVERAGE(種族分析1[CP])</f>
        <v>1895.856340184966</v>
      </c>
      <c r="F16" s="225">
        <f>AVERAGE(種族分析1[SCP])</f>
        <v>1857.0919401922422</v>
      </c>
      <c r="G16" s="225">
        <f>AVERAGE(種族分析1[DCP])</f>
        <v>1837.0618879386529</v>
      </c>
      <c r="H16" s="225">
        <f>AVERAGE(種族分析1[耐久力])</f>
        <v>16.011361653271461</v>
      </c>
      <c r="I16" s="225">
        <f>AVERAGE(種族分析1[gTCP])</f>
        <v>272.24966282306372</v>
      </c>
      <c r="J16" s="225">
        <f>AVERAGE(種族分析1[mTCP])</f>
        <v>163.1027313172689</v>
      </c>
      <c r="K16" s="225">
        <f>AVERAGE(種族分析1[ダメージ_gnD])</f>
        <v>10.710743285458424</v>
      </c>
      <c r="L16" s="225">
        <f>AVERAGE(種族分析1[tDPS_gnDps])</f>
        <v>10.520794738795543</v>
      </c>
      <c r="M16" s="225">
        <f>AVERAGE(種族分析1[EPS_gnEps])</f>
        <v>11.386987673343603</v>
      </c>
      <c r="N16" s="225">
        <f>AVERAGE(種族分析1[ダメージ_gsD])</f>
        <v>88.481706396662759</v>
      </c>
      <c r="O16" s="225">
        <f>AVERAGE(種族分析1[tDPS_gsDps])</f>
        <v>30.618510407833686</v>
      </c>
      <c r="P16" s="225">
        <f>AVERAGE(種族分析1[cDPS_gCdps1])</f>
        <v>15.707737718520503</v>
      </c>
      <c r="Q16" s="225">
        <f>AVERAGE(種族分析1[ダメージ_mnD])</f>
        <v>9.586913083826353</v>
      </c>
      <c r="R16" s="225">
        <f>AVERAGE(種族分析1[tDPT_mnDps])</f>
        <v>4.12895640514565</v>
      </c>
      <c r="S16" s="225">
        <f>AVERAGE(種族分析1[EPT_mnEps])</f>
        <v>3.4375963020030804</v>
      </c>
      <c r="T16" s="225">
        <f>AVERAGE(種族分析1[ダメージ_msD])</f>
        <v>115.10104970740342</v>
      </c>
      <c r="U16" s="225">
        <f>AVERAGE(種族分析1[tDPE_msDps])</f>
        <v>1.8759657171162651</v>
      </c>
      <c r="V16" s="560">
        <f>AVERAGE(種族分析1[cDPT_mCdps1])</f>
        <v>9.3222179874537527</v>
      </c>
      <c r="W16" s="225">
        <f>AVERAGE(種族分析1[mTCP_l1])</f>
        <v>104.67476883419815</v>
      </c>
      <c r="X16" s="225" t="e">
        <f>AVERAGE(種族分析1[個体値_l3])</f>
        <v>#DIV/0!</v>
      </c>
    </row>
    <row r="18" spans="1:19" ht="18.75" x14ac:dyDescent="0.45">
      <c r="A18" s="9" t="s">
        <v>1592</v>
      </c>
      <c r="B18" s="349" t="s">
        <v>1464</v>
      </c>
      <c r="C18" s="349" t="s">
        <v>1463</v>
      </c>
      <c r="D18" s="349" t="s">
        <v>2108</v>
      </c>
      <c r="E18" s="349" t="s">
        <v>2109</v>
      </c>
      <c r="F18" s="349" t="s">
        <v>2110</v>
      </c>
      <c r="G18" s="349" t="s">
        <v>1591</v>
      </c>
      <c r="H18" s="349" t="s">
        <v>316</v>
      </c>
      <c r="I18" s="349" t="s">
        <v>315</v>
      </c>
      <c r="J18" s="349" t="s">
        <v>314</v>
      </c>
      <c r="K18" s="349" t="s">
        <v>1530</v>
      </c>
      <c r="L18" s="349" t="s">
        <v>1529</v>
      </c>
      <c r="M18" s="349" t="s">
        <v>311</v>
      </c>
      <c r="N18" s="349" t="s">
        <v>2111</v>
      </c>
      <c r="O18" s="350" t="s">
        <v>2112</v>
      </c>
      <c r="P18" s="350" t="s">
        <v>2113</v>
      </c>
      <c r="Q18" s="349" t="s">
        <v>2114</v>
      </c>
      <c r="R18" s="350" t="s">
        <v>2115</v>
      </c>
      <c r="S18" s="350" t="s">
        <v>2116</v>
      </c>
    </row>
    <row r="19" spans="1:19" x14ac:dyDescent="0.45">
      <c r="A19" s="351" t="s">
        <v>2210</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0</v>
      </c>
      <c r="O19" s="225">
        <f>MAX(個体表[ダメージ_gs1], 個体表[ダメージ_gs2])</f>
        <v>0</v>
      </c>
      <c r="P19" s="225">
        <f>MAX(個体表[cDPS_gs1], 個体表[cDPS_gs2])</f>
        <v>0</v>
      </c>
      <c r="Q19" s="225">
        <f>MAX(個体表[ダメージ_mn])</f>
        <v>0</v>
      </c>
      <c r="R19" s="225">
        <f>MAX(個体表[ダメージ_ms1], 個体表[ダメージ_ms2])</f>
        <v>0</v>
      </c>
      <c r="S19" s="225">
        <f>MAX(個体表[cDPT_ms1], 個体表[cDPT_ms2])</f>
        <v>0</v>
      </c>
    </row>
    <row r="20" spans="1:19" x14ac:dyDescent="0.45">
      <c r="A20" s="351" t="s">
        <v>2211</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t="e">
        <f>AVERAGE(個体表[ダメージ_gn])</f>
        <v>#DIV/0!</v>
      </c>
      <c r="O20" s="225" t="e">
        <f>AVERAGE(個体表[ダメージ_gs1], 個体表[ダメージ_gs2])</f>
        <v>#DIV/0!</v>
      </c>
      <c r="P20" s="225" t="e">
        <f>AVERAGE(個体表[cDPS_gs1], 個体表[cDPS_gs2])</f>
        <v>#DIV/0!</v>
      </c>
      <c r="Q20" s="225" t="e">
        <f>AVERAGE(個体表[ダメージ_mn])</f>
        <v>#DIV/0!</v>
      </c>
      <c r="R20" s="225" t="e">
        <f>AVERAGE(個体表[ダメージ_ms1], 個体表[ダメージ_ms2])</f>
        <v>#DIV/0!</v>
      </c>
      <c r="S20" s="225" t="e">
        <f>AVERAGE(個体表[cDPT_ms1], 個体表[cDPT_ms2])</f>
        <v>#DIV/0!</v>
      </c>
    </row>
  </sheetData>
  <phoneticPr fontId="3"/>
  <pageMargins left="0.7" right="0.7" top="0.75" bottom="0.75" header="0.3" footer="0.3"/>
  <pageSetup paperSize="9"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V112"/>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22" x14ac:dyDescent="0.45">
      <c r="A1" s="79" t="s">
        <v>1759</v>
      </c>
      <c r="B1" s="17" t="s">
        <v>1760</v>
      </c>
      <c r="C1" s="17" t="s">
        <v>1761</v>
      </c>
      <c r="D1" s="17" t="s">
        <v>1762</v>
      </c>
      <c r="E1" s="17" t="s">
        <v>1763</v>
      </c>
      <c r="F1" s="17" t="s">
        <v>1764</v>
      </c>
      <c r="G1" s="17" t="s">
        <v>1765</v>
      </c>
      <c r="H1" s="17" t="s">
        <v>1766</v>
      </c>
      <c r="I1" s="17" t="s">
        <v>1767</v>
      </c>
      <c r="J1" s="17"/>
      <c r="K1" s="1">
        <v>652</v>
      </c>
    </row>
    <row r="2" spans="1:22" ht="18.75" x14ac:dyDescent="0.45">
      <c r="A2" s="13" t="s">
        <v>68</v>
      </c>
      <c r="B2"/>
      <c r="C2" s="53" t="s">
        <v>1798</v>
      </c>
      <c r="D2" s="13" t="s">
        <v>3308</v>
      </c>
      <c r="E2"/>
      <c r="F2" s="66" t="s">
        <v>1789</v>
      </c>
      <c r="G2"/>
      <c r="H2">
        <v>55</v>
      </c>
      <c r="I2" t="s">
        <v>3414</v>
      </c>
      <c r="J2" s="9"/>
      <c r="V2" s="53"/>
    </row>
    <row r="3" spans="1:22" ht="18.75" x14ac:dyDescent="0.45">
      <c r="A3" s="13" t="s">
        <v>3218</v>
      </c>
      <c r="B3"/>
      <c r="C3" s="50" t="s">
        <v>1907</v>
      </c>
      <c r="D3" s="13" t="s">
        <v>3309</v>
      </c>
      <c r="E3" s="67" t="s">
        <v>1819</v>
      </c>
      <c r="F3" s="69" t="s">
        <v>1892</v>
      </c>
      <c r="G3"/>
      <c r="H3">
        <v>22</v>
      </c>
      <c r="I3" t="s">
        <v>3415</v>
      </c>
    </row>
    <row r="4" spans="1:22" ht="18.75" x14ac:dyDescent="0.45">
      <c r="A4" s="13" t="s">
        <v>3219</v>
      </c>
      <c r="B4"/>
      <c r="C4" s="53" t="s">
        <v>2049</v>
      </c>
      <c r="D4" s="13" t="s">
        <v>3311</v>
      </c>
      <c r="E4" s="51" t="s">
        <v>1901</v>
      </c>
      <c r="F4" s="66" t="s">
        <v>1789</v>
      </c>
      <c r="G4"/>
      <c r="H4">
        <v>1</v>
      </c>
      <c r="I4" t="s">
        <v>676</v>
      </c>
    </row>
    <row r="5" spans="1:22" ht="18.75" x14ac:dyDescent="0.45">
      <c r="A5" s="13" t="s">
        <v>3220</v>
      </c>
      <c r="B5"/>
      <c r="C5" s="67" t="s">
        <v>1925</v>
      </c>
      <c r="D5" s="13" t="s">
        <v>3312</v>
      </c>
      <c r="E5" s="66" t="s">
        <v>1995</v>
      </c>
      <c r="F5"/>
      <c r="G5"/>
      <c r="H5">
        <v>1</v>
      </c>
      <c r="I5" t="s">
        <v>1090</v>
      </c>
    </row>
    <row r="6" spans="1:22" ht="18.75" x14ac:dyDescent="0.45">
      <c r="A6" s="13" t="s">
        <v>3221</v>
      </c>
      <c r="B6" s="53" t="s">
        <v>1798</v>
      </c>
      <c r="C6" s="67" t="s">
        <v>1908</v>
      </c>
      <c r="D6" s="13" t="s">
        <v>3313</v>
      </c>
      <c r="E6" s="65" t="s">
        <v>1792</v>
      </c>
      <c r="F6" s="55" t="s">
        <v>1800</v>
      </c>
      <c r="G6" s="66" t="s">
        <v>1789</v>
      </c>
      <c r="H6">
        <v>5</v>
      </c>
      <c r="I6" t="s">
        <v>3969</v>
      </c>
    </row>
    <row r="7" spans="1:22" ht="18.75" x14ac:dyDescent="0.45">
      <c r="A7" s="13" t="s">
        <v>3222</v>
      </c>
      <c r="B7"/>
      <c r="C7" s="52" t="s">
        <v>1920</v>
      </c>
      <c r="D7" s="13" t="s">
        <v>3314</v>
      </c>
      <c r="E7" s="67" t="s">
        <v>1925</v>
      </c>
      <c r="F7" s="66" t="s">
        <v>1890</v>
      </c>
      <c r="G7"/>
      <c r="H7">
        <v>4</v>
      </c>
      <c r="I7" t="s">
        <v>1655</v>
      </c>
    </row>
    <row r="8" spans="1:22" ht="18.75" x14ac:dyDescent="0.45">
      <c r="A8" s="53" t="s">
        <v>47</v>
      </c>
      <c r="B8"/>
      <c r="C8" s="14" t="s">
        <v>1934</v>
      </c>
      <c r="D8" s="13" t="s">
        <v>3315</v>
      </c>
      <c r="E8" s="67" t="s">
        <v>1935</v>
      </c>
      <c r="F8"/>
      <c r="G8"/>
      <c r="H8">
        <v>18</v>
      </c>
      <c r="I8" t="s">
        <v>3970</v>
      </c>
    </row>
    <row r="9" spans="1:22" ht="18.75" x14ac:dyDescent="0.45">
      <c r="A9" s="53" t="s">
        <v>3223</v>
      </c>
      <c r="B9" s="55" t="s">
        <v>1800</v>
      </c>
      <c r="C9" s="69" t="s">
        <v>1851</v>
      </c>
      <c r="D9" s="13" t="s">
        <v>3316</v>
      </c>
      <c r="E9" s="53" t="s">
        <v>2053</v>
      </c>
      <c r="F9" s="67" t="s">
        <v>1788</v>
      </c>
      <c r="G9"/>
      <c r="H9">
        <v>2</v>
      </c>
      <c r="I9" t="s">
        <v>1654</v>
      </c>
    </row>
    <row r="10" spans="1:22" ht="18.75" x14ac:dyDescent="0.45">
      <c r="A10" s="53" t="s">
        <v>3224</v>
      </c>
      <c r="B10" s="14" t="s">
        <v>1791</v>
      </c>
      <c r="C10" s="68" t="s">
        <v>2000</v>
      </c>
      <c r="D10" s="13" t="s">
        <v>3317</v>
      </c>
      <c r="E10" s="53" t="s">
        <v>2001</v>
      </c>
      <c r="F10"/>
      <c r="G10"/>
      <c r="H10">
        <v>1</v>
      </c>
      <c r="I10" t="s">
        <v>1070</v>
      </c>
    </row>
    <row r="11" spans="1:22" ht="18.75" x14ac:dyDescent="0.45">
      <c r="A11" s="53" t="s">
        <v>3225</v>
      </c>
      <c r="B11"/>
      <c r="C11" s="53" t="s">
        <v>2067</v>
      </c>
      <c r="D11" s="14" t="s">
        <v>3318</v>
      </c>
      <c r="E11" s="13" t="s">
        <v>2068</v>
      </c>
      <c r="F11"/>
      <c r="G11"/>
      <c r="H11">
        <v>1</v>
      </c>
      <c r="I11" t="s">
        <v>1706</v>
      </c>
    </row>
    <row r="12" spans="1:22" ht="18.75" x14ac:dyDescent="0.45">
      <c r="A12" s="53" t="s">
        <v>3226</v>
      </c>
      <c r="B12"/>
      <c r="C12" s="53" t="s">
        <v>2042</v>
      </c>
      <c r="D12" s="14" t="s">
        <v>3319</v>
      </c>
      <c r="E12" s="13" t="s">
        <v>2051</v>
      </c>
      <c r="F12" s="52" t="s">
        <v>2052</v>
      </c>
      <c r="G12"/>
      <c r="H12">
        <v>2</v>
      </c>
      <c r="I12" t="s">
        <v>1653</v>
      </c>
    </row>
    <row r="13" spans="1:22" ht="18.75" x14ac:dyDescent="0.45">
      <c r="A13" s="53" t="s">
        <v>3227</v>
      </c>
      <c r="B13"/>
      <c r="C13" s="69" t="s">
        <v>2015</v>
      </c>
      <c r="D13" s="13" t="s">
        <v>3320</v>
      </c>
      <c r="E13" s="51" t="s">
        <v>2016</v>
      </c>
      <c r="F13" s="67" t="s">
        <v>1788</v>
      </c>
      <c r="G13"/>
      <c r="H13">
        <v>6</v>
      </c>
      <c r="I13" t="s">
        <v>1652</v>
      </c>
    </row>
    <row r="14" spans="1:22" ht="18.75" x14ac:dyDescent="0.45">
      <c r="A14" s="53" t="s">
        <v>3228</v>
      </c>
      <c r="B14"/>
      <c r="C14" s="14" t="s">
        <v>1936</v>
      </c>
      <c r="D14" s="13" t="s">
        <v>3321</v>
      </c>
      <c r="E14" s="67" t="s">
        <v>1937</v>
      </c>
      <c r="F14"/>
      <c r="G14"/>
      <c r="H14">
        <v>1</v>
      </c>
      <c r="I14" t="s">
        <v>1342</v>
      </c>
    </row>
    <row r="15" spans="1:22" ht="18.75" x14ac:dyDescent="0.45">
      <c r="A15" s="53" t="s">
        <v>3229</v>
      </c>
      <c r="B15" s="14" t="s">
        <v>1791</v>
      </c>
      <c r="C15" s="52" t="s">
        <v>2022</v>
      </c>
      <c r="D15" s="13" t="s">
        <v>3322</v>
      </c>
      <c r="E15" s="69" t="s">
        <v>2023</v>
      </c>
      <c r="F15"/>
      <c r="G15"/>
      <c r="H15">
        <v>2</v>
      </c>
      <c r="I15" t="s">
        <v>2147</v>
      </c>
    </row>
    <row r="16" spans="1:22" ht="18.75" x14ac:dyDescent="0.45">
      <c r="A16" s="53" t="s">
        <v>3230</v>
      </c>
      <c r="B16"/>
      <c r="C16" s="14" t="s">
        <v>2029</v>
      </c>
      <c r="D16" s="13" t="s">
        <v>3323</v>
      </c>
      <c r="E16" s="53" t="s">
        <v>1894</v>
      </c>
      <c r="F16"/>
      <c r="G16"/>
      <c r="H16">
        <v>3</v>
      </c>
      <c r="I16" t="s">
        <v>1651</v>
      </c>
    </row>
    <row r="17" spans="1:9" ht="18.75" x14ac:dyDescent="0.45">
      <c r="A17" s="53" t="s">
        <v>3231</v>
      </c>
      <c r="B17" s="12" t="s">
        <v>1795</v>
      </c>
      <c r="C17" s="53" t="s">
        <v>2859</v>
      </c>
      <c r="D17" s="13" t="s">
        <v>3324</v>
      </c>
      <c r="E17" s="50" t="s">
        <v>2860</v>
      </c>
      <c r="F17" s="65" t="s">
        <v>1792</v>
      </c>
      <c r="G17"/>
      <c r="H17">
        <v>2</v>
      </c>
      <c r="I17" t="s">
        <v>2857</v>
      </c>
    </row>
    <row r="18" spans="1:9" ht="18.75" x14ac:dyDescent="0.45">
      <c r="A18" s="52" t="s">
        <v>32</v>
      </c>
      <c r="B18"/>
      <c r="C18" s="69" t="s">
        <v>1876</v>
      </c>
      <c r="D18" s="13" t="s">
        <v>3325</v>
      </c>
      <c r="E18" s="53" t="s">
        <v>1909</v>
      </c>
      <c r="F18"/>
      <c r="G18"/>
      <c r="H18">
        <v>15</v>
      </c>
      <c r="I18" t="s">
        <v>2656</v>
      </c>
    </row>
    <row r="19" spans="1:9" ht="18.75" x14ac:dyDescent="0.45">
      <c r="A19" s="52" t="s">
        <v>3232</v>
      </c>
      <c r="B19"/>
      <c r="C19" s="69" t="s">
        <v>1917</v>
      </c>
      <c r="D19" s="13" t="s">
        <v>3326</v>
      </c>
      <c r="E19" s="53" t="s">
        <v>1918</v>
      </c>
      <c r="F19" s="52" t="s">
        <v>1919</v>
      </c>
      <c r="G19"/>
      <c r="H19">
        <v>2</v>
      </c>
      <c r="I19" t="s">
        <v>1650</v>
      </c>
    </row>
    <row r="20" spans="1:9" ht="18.75" x14ac:dyDescent="0.45">
      <c r="A20" s="52" t="s">
        <v>3233</v>
      </c>
      <c r="B20"/>
      <c r="C20" s="50" t="s">
        <v>1926</v>
      </c>
      <c r="D20" s="13" t="s">
        <v>3327</v>
      </c>
      <c r="E20" s="52" t="s">
        <v>1927</v>
      </c>
      <c r="F20" s="53" t="s">
        <v>1928</v>
      </c>
      <c r="G20"/>
      <c r="H20">
        <v>3</v>
      </c>
      <c r="I20" t="s">
        <v>1649</v>
      </c>
    </row>
    <row r="21" spans="1:9" ht="18.75" x14ac:dyDescent="0.45">
      <c r="A21" s="52" t="s">
        <v>3234</v>
      </c>
      <c r="B21"/>
      <c r="C21" s="14" t="s">
        <v>1905</v>
      </c>
      <c r="D21" s="13" t="s">
        <v>3328</v>
      </c>
      <c r="E21" s="52" t="s">
        <v>1906</v>
      </c>
      <c r="F21" s="53" t="s">
        <v>1865</v>
      </c>
      <c r="G21"/>
      <c r="H21">
        <v>12</v>
      </c>
      <c r="I21" t="s">
        <v>2657</v>
      </c>
    </row>
    <row r="22" spans="1:9" ht="18.75" x14ac:dyDescent="0.45">
      <c r="A22" s="52" t="s">
        <v>3235</v>
      </c>
      <c r="B22"/>
      <c r="C22" s="69" t="s">
        <v>1951</v>
      </c>
      <c r="D22" s="14" t="s">
        <v>3329</v>
      </c>
      <c r="E22" s="70" t="s">
        <v>1952</v>
      </c>
      <c r="F22" s="13" t="s">
        <v>1953</v>
      </c>
      <c r="G22" s="53" t="s">
        <v>1798</v>
      </c>
      <c r="H22">
        <v>3</v>
      </c>
      <c r="I22" t="s">
        <v>1648</v>
      </c>
    </row>
    <row r="23" spans="1:9" ht="18.75" x14ac:dyDescent="0.45">
      <c r="A23" s="52" t="s">
        <v>3236</v>
      </c>
      <c r="B23"/>
      <c r="C23" s="69" t="s">
        <v>1939</v>
      </c>
      <c r="D23" s="13" t="s">
        <v>3330</v>
      </c>
      <c r="E23" s="53" t="s">
        <v>1940</v>
      </c>
      <c r="F23"/>
      <c r="G23"/>
      <c r="H23">
        <v>3</v>
      </c>
      <c r="I23" t="s">
        <v>1647</v>
      </c>
    </row>
    <row r="24" spans="1:9" ht="18.75" x14ac:dyDescent="0.45">
      <c r="A24" s="52" t="s">
        <v>3237</v>
      </c>
      <c r="B24"/>
      <c r="C24" s="14" t="s">
        <v>1895</v>
      </c>
      <c r="D24" s="13" t="s">
        <v>3331</v>
      </c>
      <c r="E24" s="53" t="s">
        <v>1896</v>
      </c>
      <c r="F24" s="70" t="s">
        <v>1803</v>
      </c>
      <c r="G24"/>
      <c r="H24">
        <v>14</v>
      </c>
      <c r="I24" t="s">
        <v>1646</v>
      </c>
    </row>
    <row r="25" spans="1:9" ht="18.75" x14ac:dyDescent="0.45">
      <c r="A25" s="52" t="s">
        <v>3238</v>
      </c>
      <c r="B25"/>
      <c r="C25" s="69" t="s">
        <v>1793</v>
      </c>
      <c r="D25" s="13" t="s">
        <v>3332</v>
      </c>
      <c r="E25" s="52" t="s">
        <v>1950</v>
      </c>
      <c r="F25"/>
      <c r="G25"/>
      <c r="H25">
        <v>5</v>
      </c>
      <c r="I25" t="s">
        <v>1645</v>
      </c>
    </row>
    <row r="26" spans="1:9" ht="18.75" x14ac:dyDescent="0.45">
      <c r="A26" s="52" t="s">
        <v>3239</v>
      </c>
      <c r="B26"/>
      <c r="C26" s="69" t="s">
        <v>1961</v>
      </c>
      <c r="D26" s="13" t="s">
        <v>3333</v>
      </c>
      <c r="E26" s="70" t="s">
        <v>1962</v>
      </c>
      <c r="F26" s="53" t="s">
        <v>1963</v>
      </c>
      <c r="G26"/>
      <c r="H26">
        <v>1</v>
      </c>
      <c r="I26" t="s">
        <v>1255</v>
      </c>
    </row>
    <row r="27" spans="1:9" ht="18.75" x14ac:dyDescent="0.45">
      <c r="A27" s="69" t="s">
        <v>3</v>
      </c>
      <c r="B27"/>
      <c r="C27" s="71" t="s">
        <v>1913</v>
      </c>
      <c r="D27" s="13" t="s">
        <v>3334</v>
      </c>
      <c r="E27" s="52" t="s">
        <v>1914</v>
      </c>
      <c r="F27" s="49" t="s">
        <v>1804</v>
      </c>
      <c r="G27"/>
      <c r="H27">
        <v>13</v>
      </c>
      <c r="I27" t="s">
        <v>1644</v>
      </c>
    </row>
    <row r="28" spans="1:9" ht="18.75" x14ac:dyDescent="0.45">
      <c r="A28" s="69" t="s">
        <v>3240</v>
      </c>
      <c r="B28" s="72" t="s">
        <v>1799</v>
      </c>
      <c r="C28" s="71" t="s">
        <v>1805</v>
      </c>
      <c r="D28" s="13" t="s">
        <v>3335</v>
      </c>
      <c r="E28" s="53" t="s">
        <v>1997</v>
      </c>
      <c r="F28" s="69" t="s">
        <v>1793</v>
      </c>
      <c r="G28"/>
      <c r="H28">
        <v>3</v>
      </c>
      <c r="I28" t="s">
        <v>3464</v>
      </c>
    </row>
    <row r="29" spans="1:9" ht="18.75" x14ac:dyDescent="0.45">
      <c r="A29" s="69" t="s">
        <v>3241</v>
      </c>
      <c r="B29"/>
      <c r="C29" s="14" t="s">
        <v>1981</v>
      </c>
      <c r="D29" s="13" t="s">
        <v>3336</v>
      </c>
      <c r="E29" s="53" t="s">
        <v>2024</v>
      </c>
      <c r="F29" s="49" t="s">
        <v>1804</v>
      </c>
      <c r="G29"/>
      <c r="H29">
        <v>2</v>
      </c>
      <c r="I29" t="s">
        <v>1643</v>
      </c>
    </row>
    <row r="30" spans="1:9" ht="18.75" x14ac:dyDescent="0.45">
      <c r="A30" s="69" t="s">
        <v>3242</v>
      </c>
      <c r="B30" s="71" t="s">
        <v>1862</v>
      </c>
      <c r="C30" s="53" t="s">
        <v>1941</v>
      </c>
      <c r="D30" s="67" t="s">
        <v>3337</v>
      </c>
      <c r="E30" s="13" t="s">
        <v>1942</v>
      </c>
      <c r="F30" s="52" t="s">
        <v>1919</v>
      </c>
      <c r="G30"/>
      <c r="H30">
        <v>9</v>
      </c>
      <c r="I30" t="s">
        <v>1642</v>
      </c>
    </row>
    <row r="31" spans="1:9" ht="18.75" x14ac:dyDescent="0.45">
      <c r="A31" s="69" t="s">
        <v>3243</v>
      </c>
      <c r="B31"/>
      <c r="C31" s="66" t="s">
        <v>2063</v>
      </c>
      <c r="D31" s="69" t="s">
        <v>3338</v>
      </c>
      <c r="E31" s="67" t="s">
        <v>1852</v>
      </c>
      <c r="F31" s="13" t="s">
        <v>2064</v>
      </c>
      <c r="G31"/>
      <c r="H31">
        <v>2</v>
      </c>
      <c r="I31" t="s">
        <v>1641</v>
      </c>
    </row>
    <row r="32" spans="1:9" ht="18.75" x14ac:dyDescent="0.45">
      <c r="A32" s="69" t="s">
        <v>3244</v>
      </c>
      <c r="B32"/>
      <c r="C32" s="53" t="s">
        <v>1931</v>
      </c>
      <c r="D32" s="66" t="s">
        <v>3339</v>
      </c>
      <c r="E32" s="13" t="s">
        <v>1932</v>
      </c>
      <c r="F32" s="50" t="s">
        <v>1824</v>
      </c>
      <c r="G32" s="52" t="s">
        <v>1801</v>
      </c>
      <c r="H32">
        <v>5</v>
      </c>
      <c r="I32" t="s">
        <v>3971</v>
      </c>
    </row>
    <row r="33" spans="1:9" ht="18.75" x14ac:dyDescent="0.45">
      <c r="A33" s="69" t="s">
        <v>3245</v>
      </c>
      <c r="B33" s="71" t="s">
        <v>1805</v>
      </c>
      <c r="C33" s="69" t="s">
        <v>1793</v>
      </c>
      <c r="D33" s="13" t="s">
        <v>3340</v>
      </c>
      <c r="E33" s="52" t="s">
        <v>2032</v>
      </c>
      <c r="F33" s="49" t="s">
        <v>1804</v>
      </c>
      <c r="G33"/>
      <c r="H33">
        <v>2</v>
      </c>
      <c r="I33" t="s">
        <v>1640</v>
      </c>
    </row>
    <row r="34" spans="1:9" ht="18.75" x14ac:dyDescent="0.45">
      <c r="A34" s="69" t="s">
        <v>3246</v>
      </c>
      <c r="B34" s="70" t="s">
        <v>1803</v>
      </c>
      <c r="C34"/>
      <c r="D34" s="13" t="s">
        <v>3341</v>
      </c>
      <c r="E34" s="52" t="s">
        <v>1991</v>
      </c>
      <c r="F34"/>
      <c r="G34"/>
      <c r="H34">
        <v>10</v>
      </c>
      <c r="I34" t="s">
        <v>2658</v>
      </c>
    </row>
    <row r="35" spans="1:9" ht="18.75" x14ac:dyDescent="0.45">
      <c r="A35" s="69" t="s">
        <v>3460</v>
      </c>
      <c r="B35"/>
      <c r="C35" s="69" t="s">
        <v>3461</v>
      </c>
      <c r="D35" s="13" t="s">
        <v>3462</v>
      </c>
      <c r="E35" s="52" t="s">
        <v>3463</v>
      </c>
      <c r="F35"/>
      <c r="G35" s="49" t="s">
        <v>1804</v>
      </c>
      <c r="H35">
        <v>1</v>
      </c>
      <c r="I35" t="s">
        <v>3450</v>
      </c>
    </row>
    <row r="36" spans="1:9" ht="18.75" x14ac:dyDescent="0.45">
      <c r="A36" s="69" t="s">
        <v>3247</v>
      </c>
      <c r="B36" s="72" t="s">
        <v>1799</v>
      </c>
      <c r="C36" s="14" t="s">
        <v>2046</v>
      </c>
      <c r="D36" s="13" t="s">
        <v>3342</v>
      </c>
      <c r="E36" s="69" t="s">
        <v>1823</v>
      </c>
      <c r="F36"/>
      <c r="G36" s="49" t="s">
        <v>1804</v>
      </c>
      <c r="H36">
        <v>1</v>
      </c>
      <c r="I36" t="s">
        <v>200</v>
      </c>
    </row>
    <row r="37" spans="1:9" ht="18.75" x14ac:dyDescent="0.45">
      <c r="A37" s="69" t="s">
        <v>3248</v>
      </c>
      <c r="B37"/>
      <c r="C37" s="53" t="s">
        <v>2005</v>
      </c>
      <c r="D37" s="13" t="s">
        <v>3343</v>
      </c>
      <c r="E37" s="52" t="s">
        <v>1801</v>
      </c>
      <c r="F37" s="49" t="s">
        <v>1804</v>
      </c>
      <c r="G37"/>
      <c r="H37">
        <v>3</v>
      </c>
      <c r="I37" t="s">
        <v>1639</v>
      </c>
    </row>
    <row r="38" spans="1:9" ht="18.75" x14ac:dyDescent="0.45">
      <c r="A38" s="69" t="s">
        <v>3249</v>
      </c>
      <c r="B38"/>
      <c r="C38" s="67" t="s">
        <v>2035</v>
      </c>
      <c r="D38" s="13" t="s">
        <v>3344</v>
      </c>
      <c r="E38" s="53" t="s">
        <v>2036</v>
      </c>
      <c r="F38" s="49" t="s">
        <v>1804</v>
      </c>
      <c r="G38"/>
      <c r="H38">
        <v>2</v>
      </c>
      <c r="I38" t="s">
        <v>1638</v>
      </c>
    </row>
    <row r="39" spans="1:9" ht="18.75" x14ac:dyDescent="0.45">
      <c r="A39" s="69" t="s">
        <v>3250</v>
      </c>
      <c r="B39" s="72" t="s">
        <v>1799</v>
      </c>
      <c r="C39" s="64" t="s">
        <v>2011</v>
      </c>
      <c r="D39" s="13" t="s">
        <v>3345</v>
      </c>
      <c r="E39" s="52" t="s">
        <v>1923</v>
      </c>
      <c r="F39"/>
      <c r="G39" s="49" t="s">
        <v>1804</v>
      </c>
      <c r="H39">
        <v>5</v>
      </c>
      <c r="I39" t="s">
        <v>1637</v>
      </c>
    </row>
    <row r="40" spans="1:9" ht="18.75" x14ac:dyDescent="0.45">
      <c r="A40" s="14" t="s">
        <v>72</v>
      </c>
      <c r="B40"/>
      <c r="C40" s="50" t="s">
        <v>1907</v>
      </c>
      <c r="D40" s="13" t="s">
        <v>3346</v>
      </c>
      <c r="E40" s="53" t="s">
        <v>1928</v>
      </c>
      <c r="F40" s="69" t="s">
        <v>1793</v>
      </c>
      <c r="G40"/>
      <c r="H40">
        <v>1</v>
      </c>
      <c r="I40" t="s">
        <v>3201</v>
      </c>
    </row>
    <row r="41" spans="1:9" ht="18.75" x14ac:dyDescent="0.45">
      <c r="A41" s="14" t="s">
        <v>3251</v>
      </c>
      <c r="B41" s="50" t="s">
        <v>1806</v>
      </c>
      <c r="C41" s="14" t="s">
        <v>1904</v>
      </c>
      <c r="D41" s="13" t="s">
        <v>3347</v>
      </c>
      <c r="E41" s="67" t="s">
        <v>1788</v>
      </c>
      <c r="F41" s="53" t="s">
        <v>1865</v>
      </c>
      <c r="G41" s="69" t="s">
        <v>1793</v>
      </c>
      <c r="H41">
        <v>12</v>
      </c>
      <c r="I41" t="s">
        <v>1636</v>
      </c>
    </row>
    <row r="42" spans="1:9" ht="18.75" x14ac:dyDescent="0.45">
      <c r="A42" s="14" t="s">
        <v>3252</v>
      </c>
      <c r="B42"/>
      <c r="C42" s="50" t="s">
        <v>1972</v>
      </c>
      <c r="D42" s="53" t="s">
        <v>3348</v>
      </c>
      <c r="E42" s="13" t="s">
        <v>1973</v>
      </c>
      <c r="F42"/>
      <c r="G42"/>
      <c r="H42">
        <v>3</v>
      </c>
      <c r="I42" t="s">
        <v>2659</v>
      </c>
    </row>
    <row r="43" spans="1:9" ht="18.75" x14ac:dyDescent="0.45">
      <c r="A43" s="14" t="s">
        <v>3253</v>
      </c>
      <c r="B43"/>
      <c r="C43" s="50" t="s">
        <v>1984</v>
      </c>
      <c r="D43" s="14" t="s">
        <v>3349</v>
      </c>
      <c r="E43" s="52" t="s">
        <v>1807</v>
      </c>
      <c r="F43" s="13" t="s">
        <v>2050</v>
      </c>
      <c r="G43" s="53" t="s">
        <v>1798</v>
      </c>
      <c r="H43">
        <v>2</v>
      </c>
      <c r="I43" t="s">
        <v>1635</v>
      </c>
    </row>
    <row r="44" spans="1:9" ht="18.75" x14ac:dyDescent="0.45">
      <c r="A44" s="14" t="s">
        <v>3254</v>
      </c>
      <c r="B44"/>
      <c r="C44" s="68" t="s">
        <v>2006</v>
      </c>
      <c r="D44" s="53" t="s">
        <v>3350</v>
      </c>
      <c r="E44" s="13" t="s">
        <v>2007</v>
      </c>
      <c r="F44" s="52" t="s">
        <v>2008</v>
      </c>
      <c r="G44"/>
      <c r="H44">
        <v>1</v>
      </c>
      <c r="I44" t="s">
        <v>229</v>
      </c>
    </row>
    <row r="45" spans="1:9" ht="18.75" x14ac:dyDescent="0.45">
      <c r="A45" s="14" t="s">
        <v>3255</v>
      </c>
      <c r="B45" s="50" t="s">
        <v>1806</v>
      </c>
      <c r="C45" s="71" t="s">
        <v>1842</v>
      </c>
      <c r="D45" s="13" t="s">
        <v>3351</v>
      </c>
      <c r="E45" s="53" t="s">
        <v>1899</v>
      </c>
      <c r="F45" s="67" t="s">
        <v>1819</v>
      </c>
      <c r="G45"/>
      <c r="H45">
        <v>3</v>
      </c>
      <c r="I45" t="s">
        <v>1634</v>
      </c>
    </row>
    <row r="46" spans="1:9" ht="18.75" x14ac:dyDescent="0.45">
      <c r="A46" s="14" t="s">
        <v>3256</v>
      </c>
      <c r="B46" s="49" t="s">
        <v>1804</v>
      </c>
      <c r="C46" s="50" t="s">
        <v>1806</v>
      </c>
      <c r="D46" s="13" t="s">
        <v>3352</v>
      </c>
      <c r="E46" s="53" t="s">
        <v>1969</v>
      </c>
      <c r="F46" s="69" t="s">
        <v>1793</v>
      </c>
      <c r="G46"/>
      <c r="H46">
        <v>7</v>
      </c>
      <c r="I46" t="s">
        <v>5391</v>
      </c>
    </row>
    <row r="47" spans="1:9" ht="18.75" x14ac:dyDescent="0.45">
      <c r="A47" s="14" t="s">
        <v>3257</v>
      </c>
      <c r="B47"/>
      <c r="C47" s="50" t="s">
        <v>1975</v>
      </c>
      <c r="D47" s="13" t="s">
        <v>3353</v>
      </c>
      <c r="E47" s="53" t="s">
        <v>1976</v>
      </c>
      <c r="F47"/>
      <c r="G47"/>
      <c r="H47">
        <v>2</v>
      </c>
      <c r="I47" t="s">
        <v>3416</v>
      </c>
    </row>
    <row r="48" spans="1:9" ht="18.75" x14ac:dyDescent="0.45">
      <c r="A48" s="14" t="s">
        <v>3258</v>
      </c>
      <c r="B48" s="72" t="s">
        <v>1799</v>
      </c>
      <c r="C48" s="52" t="s">
        <v>1990</v>
      </c>
      <c r="D48" s="13" t="s">
        <v>3354</v>
      </c>
      <c r="E48" s="53" t="s">
        <v>1821</v>
      </c>
      <c r="F48" s="70" t="s">
        <v>1803</v>
      </c>
      <c r="G48" s="69" t="s">
        <v>1793</v>
      </c>
      <c r="H48">
        <v>4</v>
      </c>
      <c r="I48" t="s">
        <v>1633</v>
      </c>
    </row>
    <row r="49" spans="1:9" ht="18.75" x14ac:dyDescent="0.45">
      <c r="A49" s="14" t="s">
        <v>3259</v>
      </c>
      <c r="B49" s="50" t="s">
        <v>1806</v>
      </c>
      <c r="C49" s="51" t="s">
        <v>1974</v>
      </c>
      <c r="D49" s="13" t="s">
        <v>3355</v>
      </c>
      <c r="E49" s="67" t="s">
        <v>1819</v>
      </c>
      <c r="F49" s="69" t="s">
        <v>1793</v>
      </c>
      <c r="G49"/>
      <c r="H49">
        <v>2</v>
      </c>
      <c r="I49" t="s">
        <v>1632</v>
      </c>
    </row>
    <row r="50" spans="1:9" ht="18.75" x14ac:dyDescent="0.45">
      <c r="A50" s="14" t="s">
        <v>3260</v>
      </c>
      <c r="B50"/>
      <c r="C50" s="50" t="s">
        <v>1984</v>
      </c>
      <c r="D50" s="13" t="s">
        <v>3356</v>
      </c>
      <c r="E50" s="70" t="s">
        <v>1830</v>
      </c>
      <c r="F50" s="53" t="s">
        <v>1985</v>
      </c>
      <c r="G50"/>
      <c r="H50">
        <v>6</v>
      </c>
      <c r="I50" t="s">
        <v>3417</v>
      </c>
    </row>
    <row r="51" spans="1:9" ht="18.75" x14ac:dyDescent="0.45">
      <c r="A51" s="14" t="s">
        <v>3261</v>
      </c>
      <c r="B51" s="72" t="s">
        <v>1799</v>
      </c>
      <c r="C51" s="50" t="s">
        <v>1979</v>
      </c>
      <c r="D51" s="13" t="s">
        <v>3357</v>
      </c>
      <c r="E51" s="53" t="s">
        <v>1980</v>
      </c>
      <c r="F51" s="69" t="s">
        <v>1880</v>
      </c>
      <c r="G51"/>
      <c r="H51">
        <v>4</v>
      </c>
      <c r="I51" t="s">
        <v>1631</v>
      </c>
    </row>
    <row r="52" spans="1:9" ht="18.75" x14ac:dyDescent="0.45">
      <c r="A52" s="14" t="s">
        <v>3262</v>
      </c>
      <c r="B52"/>
      <c r="C52" s="50" t="s">
        <v>1992</v>
      </c>
      <c r="D52" s="13" t="s">
        <v>3358</v>
      </c>
      <c r="E52" s="66" t="s">
        <v>1993</v>
      </c>
      <c r="F52" s="69" t="s">
        <v>1876</v>
      </c>
      <c r="G52"/>
      <c r="H52">
        <v>2</v>
      </c>
      <c r="I52" t="s">
        <v>1630</v>
      </c>
    </row>
    <row r="53" spans="1:9" ht="18.75" x14ac:dyDescent="0.45">
      <c r="A53" s="14" t="s">
        <v>3263</v>
      </c>
      <c r="B53"/>
      <c r="C53" s="52" t="s">
        <v>1982</v>
      </c>
      <c r="D53" s="13" t="s">
        <v>3359</v>
      </c>
      <c r="E53" s="70" t="s">
        <v>1863</v>
      </c>
      <c r="F53" s="53" t="s">
        <v>1983</v>
      </c>
      <c r="G53"/>
      <c r="H53">
        <v>2</v>
      </c>
      <c r="I53" t="s">
        <v>1629</v>
      </c>
    </row>
    <row r="54" spans="1:9" ht="18.75" x14ac:dyDescent="0.45">
      <c r="A54" s="67" t="s">
        <v>29</v>
      </c>
      <c r="B54"/>
      <c r="C54" s="14" t="s">
        <v>1902</v>
      </c>
      <c r="D54" s="13" t="s">
        <v>3360</v>
      </c>
      <c r="E54" s="53" t="s">
        <v>1903</v>
      </c>
      <c r="F54"/>
      <c r="G54"/>
      <c r="H54">
        <v>17</v>
      </c>
      <c r="I54" t="s">
        <v>2660</v>
      </c>
    </row>
    <row r="55" spans="1:9" ht="18.75" x14ac:dyDescent="0.45">
      <c r="A55" s="67" t="s">
        <v>3264</v>
      </c>
      <c r="B55"/>
      <c r="C55" s="50" t="s">
        <v>1998</v>
      </c>
      <c r="D55" s="53" t="s">
        <v>3361</v>
      </c>
      <c r="E55" s="13" t="s">
        <v>1999</v>
      </c>
      <c r="F55"/>
      <c r="G55"/>
      <c r="H55">
        <v>5</v>
      </c>
      <c r="I55" t="s">
        <v>2661</v>
      </c>
    </row>
    <row r="56" spans="1:9" ht="18.75" x14ac:dyDescent="0.45">
      <c r="A56" s="67" t="s">
        <v>3265</v>
      </c>
      <c r="B56"/>
      <c r="C56" s="14" t="s">
        <v>2025</v>
      </c>
      <c r="D56" s="51" t="s">
        <v>3362</v>
      </c>
      <c r="E56" s="52" t="s">
        <v>2026</v>
      </c>
      <c r="F56" s="13" t="s">
        <v>1790</v>
      </c>
      <c r="G56" s="53" t="s">
        <v>1798</v>
      </c>
      <c r="H56">
        <v>1</v>
      </c>
      <c r="I56" t="s">
        <v>921</v>
      </c>
    </row>
    <row r="57" spans="1:9" ht="18.75" x14ac:dyDescent="0.45">
      <c r="A57" s="67" t="s">
        <v>3266</v>
      </c>
      <c r="B57" s="68" t="s">
        <v>1802</v>
      </c>
      <c r="C57"/>
      <c r="D57" s="53" t="s">
        <v>3363</v>
      </c>
      <c r="E57" s="13" t="s">
        <v>1996</v>
      </c>
      <c r="F57" s="52" t="s">
        <v>1807</v>
      </c>
      <c r="G57"/>
      <c r="H57">
        <v>6</v>
      </c>
      <c r="I57" t="s">
        <v>3418</v>
      </c>
    </row>
    <row r="58" spans="1:9" ht="18.75" x14ac:dyDescent="0.45">
      <c r="A58" s="67" t="s">
        <v>3267</v>
      </c>
      <c r="B58"/>
      <c r="C58" s="14" t="s">
        <v>2020</v>
      </c>
      <c r="D58" s="13" t="s">
        <v>3364</v>
      </c>
      <c r="E58" s="53" t="s">
        <v>2021</v>
      </c>
      <c r="F58"/>
      <c r="G58"/>
      <c r="H58">
        <v>1</v>
      </c>
      <c r="I58" t="s">
        <v>942</v>
      </c>
    </row>
    <row r="59" spans="1:9" ht="18.75" x14ac:dyDescent="0.45">
      <c r="A59" s="67" t="s">
        <v>3268</v>
      </c>
      <c r="B59"/>
      <c r="C59" s="50" t="s">
        <v>1855</v>
      </c>
      <c r="D59" s="13" t="s">
        <v>3365</v>
      </c>
      <c r="E59" s="53" t="s">
        <v>2666</v>
      </c>
      <c r="F59"/>
      <c r="G59"/>
      <c r="H59">
        <v>2</v>
      </c>
      <c r="I59" t="s">
        <v>2662</v>
      </c>
    </row>
    <row r="60" spans="1:9" ht="18.75" x14ac:dyDescent="0.45">
      <c r="A60" s="67" t="s">
        <v>3269</v>
      </c>
      <c r="B60" s="14" t="s">
        <v>1808</v>
      </c>
      <c r="C60" s="52" t="s">
        <v>1929</v>
      </c>
      <c r="D60" s="13" t="s">
        <v>3366</v>
      </c>
      <c r="E60" s="53" t="s">
        <v>1930</v>
      </c>
      <c r="F60" s="69" t="s">
        <v>1880</v>
      </c>
      <c r="G60"/>
      <c r="H60">
        <v>3</v>
      </c>
      <c r="I60" t="s">
        <v>1628</v>
      </c>
    </row>
    <row r="61" spans="1:9" ht="18.75" x14ac:dyDescent="0.45">
      <c r="A61" s="50" t="s">
        <v>43</v>
      </c>
      <c r="B61"/>
      <c r="C61" s="53" t="s">
        <v>1988</v>
      </c>
      <c r="D61" s="67" t="s">
        <v>3367</v>
      </c>
      <c r="E61" s="13" t="s">
        <v>1989</v>
      </c>
      <c r="F61"/>
      <c r="G61"/>
      <c r="H61">
        <v>9</v>
      </c>
      <c r="I61" t="s">
        <v>2663</v>
      </c>
    </row>
    <row r="62" spans="1:9" ht="18.75" x14ac:dyDescent="0.45">
      <c r="A62" s="50" t="s">
        <v>3270</v>
      </c>
      <c r="B62" s="53" t="s">
        <v>1985</v>
      </c>
      <c r="C62" s="71" t="s">
        <v>1805</v>
      </c>
      <c r="D62" s="66" t="s">
        <v>3368</v>
      </c>
      <c r="E62" s="67" t="s">
        <v>2028</v>
      </c>
      <c r="F62" s="13" t="s">
        <v>1811</v>
      </c>
      <c r="G62" s="52" t="s">
        <v>1801</v>
      </c>
      <c r="H62">
        <v>6</v>
      </c>
      <c r="I62" t="s">
        <v>1627</v>
      </c>
    </row>
    <row r="63" spans="1:9" ht="18.75" x14ac:dyDescent="0.45">
      <c r="A63" s="50" t="s">
        <v>3271</v>
      </c>
      <c r="B63" s="69" t="s">
        <v>1847</v>
      </c>
      <c r="C63" s="53" t="s">
        <v>1894</v>
      </c>
      <c r="D63" s="66" t="s">
        <v>3369</v>
      </c>
      <c r="E63" s="13" t="s">
        <v>2004</v>
      </c>
      <c r="F63" s="68" t="s">
        <v>1802</v>
      </c>
      <c r="G63"/>
      <c r="H63">
        <v>1</v>
      </c>
      <c r="I63" t="s">
        <v>1058</v>
      </c>
    </row>
    <row r="64" spans="1:9" ht="18.75" x14ac:dyDescent="0.45">
      <c r="A64" s="50" t="s">
        <v>3272</v>
      </c>
      <c r="B64" s="70" t="s">
        <v>1803</v>
      </c>
      <c r="C64" s="53" t="s">
        <v>1970</v>
      </c>
      <c r="D64" s="67" t="s">
        <v>3370</v>
      </c>
      <c r="E64" s="13" t="s">
        <v>1971</v>
      </c>
      <c r="F64" s="68" t="s">
        <v>1802</v>
      </c>
      <c r="G64"/>
      <c r="H64">
        <v>8</v>
      </c>
      <c r="I64" t="s">
        <v>2858</v>
      </c>
    </row>
    <row r="65" spans="1:9" ht="18.75" x14ac:dyDescent="0.45">
      <c r="A65" s="50" t="s">
        <v>3273</v>
      </c>
      <c r="B65" s="69" t="s">
        <v>1793</v>
      </c>
      <c r="C65" s="53" t="s">
        <v>1943</v>
      </c>
      <c r="D65" s="67" t="s">
        <v>3371</v>
      </c>
      <c r="E65" s="13" t="s">
        <v>1944</v>
      </c>
      <c r="F65" s="14" t="s">
        <v>1791</v>
      </c>
      <c r="G65"/>
      <c r="H65">
        <v>3</v>
      </c>
      <c r="I65" t="s">
        <v>1626</v>
      </c>
    </row>
    <row r="66" spans="1:9" ht="18.75" x14ac:dyDescent="0.45">
      <c r="A66" s="50" t="s">
        <v>3274</v>
      </c>
      <c r="B66"/>
      <c r="C66" s="53" t="s">
        <v>2037</v>
      </c>
      <c r="D66" s="52" t="s">
        <v>3372</v>
      </c>
      <c r="E66" s="13" t="s">
        <v>2038</v>
      </c>
      <c r="F66"/>
      <c r="G66"/>
      <c r="H66">
        <v>2</v>
      </c>
      <c r="I66" t="s">
        <v>1625</v>
      </c>
    </row>
    <row r="67" spans="1:9" ht="18.75" x14ac:dyDescent="0.45">
      <c r="A67" s="50" t="s">
        <v>3275</v>
      </c>
      <c r="B67"/>
      <c r="C67" s="69" t="s">
        <v>2033</v>
      </c>
      <c r="D67" s="53" t="s">
        <v>3373</v>
      </c>
      <c r="E67" s="13" t="s">
        <v>2034</v>
      </c>
      <c r="F67"/>
      <c r="G67"/>
      <c r="H67">
        <v>2</v>
      </c>
      <c r="I67" t="s">
        <v>1624</v>
      </c>
    </row>
    <row r="68" spans="1:9" ht="18.75" x14ac:dyDescent="0.45">
      <c r="A68" s="50" t="s">
        <v>3276</v>
      </c>
      <c r="B68" s="53" t="s">
        <v>1798</v>
      </c>
      <c r="C68" s="69" t="s">
        <v>2013</v>
      </c>
      <c r="D68" s="50" t="s">
        <v>3374</v>
      </c>
      <c r="E68" s="13" t="s">
        <v>2014</v>
      </c>
      <c r="F68" s="55" t="s">
        <v>1800</v>
      </c>
      <c r="G68"/>
      <c r="H68">
        <v>1</v>
      </c>
      <c r="I68" t="s">
        <v>292</v>
      </c>
    </row>
    <row r="69" spans="1:9" ht="18.75" x14ac:dyDescent="0.45">
      <c r="A69" s="66" t="s">
        <v>16</v>
      </c>
      <c r="B69"/>
      <c r="C69" s="66" t="s">
        <v>1868</v>
      </c>
      <c r="D69" s="69" t="s">
        <v>3310</v>
      </c>
      <c r="E69" s="52" t="s">
        <v>1810</v>
      </c>
      <c r="F69" s="13" t="s">
        <v>1994</v>
      </c>
      <c r="G69"/>
      <c r="H69">
        <v>9</v>
      </c>
      <c r="I69" t="s">
        <v>1623</v>
      </c>
    </row>
    <row r="70" spans="1:9" ht="18.75" x14ac:dyDescent="0.45">
      <c r="A70" s="66" t="s">
        <v>3277</v>
      </c>
      <c r="B70"/>
      <c r="C70" s="69" t="s">
        <v>1958</v>
      </c>
      <c r="D70" s="14" t="s">
        <v>3375</v>
      </c>
      <c r="E70" s="52" t="s">
        <v>1959</v>
      </c>
      <c r="F70" s="13" t="s">
        <v>1960</v>
      </c>
      <c r="G70"/>
      <c r="H70">
        <v>4</v>
      </c>
      <c r="I70" t="s">
        <v>1622</v>
      </c>
    </row>
    <row r="71" spans="1:9" x14ac:dyDescent="0.45">
      <c r="A71" s="66" t="s">
        <v>3278</v>
      </c>
      <c r="C71" s="50" t="s">
        <v>2055</v>
      </c>
      <c r="D71" s="69" t="s">
        <v>3376</v>
      </c>
      <c r="E71" s="53" t="s">
        <v>2056</v>
      </c>
      <c r="F71" s="13" t="s">
        <v>1790</v>
      </c>
      <c r="H71" s="79">
        <v>1</v>
      </c>
      <c r="I71" s="1" t="s">
        <v>491</v>
      </c>
    </row>
    <row r="72" spans="1:9" x14ac:dyDescent="0.45">
      <c r="A72" s="66" t="s">
        <v>3279</v>
      </c>
      <c r="C72" s="66" t="s">
        <v>2060</v>
      </c>
      <c r="D72" s="69" t="s">
        <v>3377</v>
      </c>
      <c r="E72" s="52" t="s">
        <v>2061</v>
      </c>
      <c r="F72" s="13" t="s">
        <v>1994</v>
      </c>
      <c r="H72" s="79">
        <v>2</v>
      </c>
      <c r="I72" s="1" t="s">
        <v>1621</v>
      </c>
    </row>
    <row r="73" spans="1:9" x14ac:dyDescent="0.45">
      <c r="A73" s="66" t="s">
        <v>3280</v>
      </c>
      <c r="C73" s="12" t="s">
        <v>1795</v>
      </c>
      <c r="D73" s="69" t="s">
        <v>3378</v>
      </c>
      <c r="E73" s="53" t="s">
        <v>1885</v>
      </c>
      <c r="F73" s="13" t="s">
        <v>1849</v>
      </c>
      <c r="H73" s="79">
        <v>2</v>
      </c>
      <c r="I73" s="1" t="s">
        <v>1620</v>
      </c>
    </row>
    <row r="74" spans="1:9" x14ac:dyDescent="0.45">
      <c r="A74" s="51" t="s">
        <v>4</v>
      </c>
      <c r="C74" s="53" t="s">
        <v>2042</v>
      </c>
      <c r="D74" s="66" t="s">
        <v>3379</v>
      </c>
      <c r="E74" s="13" t="s">
        <v>2043</v>
      </c>
      <c r="F74" s="52" t="s">
        <v>1801</v>
      </c>
      <c r="H74" s="79">
        <v>8</v>
      </c>
      <c r="I74" s="1" t="s">
        <v>3972</v>
      </c>
    </row>
    <row r="75" spans="1:9" x14ac:dyDescent="0.45">
      <c r="A75" s="51" t="s">
        <v>3281</v>
      </c>
      <c r="B75" s="69" t="s">
        <v>1793</v>
      </c>
      <c r="C75" s="53" t="s">
        <v>1821</v>
      </c>
      <c r="D75" s="50" t="s">
        <v>3380</v>
      </c>
      <c r="E75" s="13" t="s">
        <v>2058</v>
      </c>
      <c r="F75" s="52" t="s">
        <v>2059</v>
      </c>
      <c r="H75" s="79">
        <v>1</v>
      </c>
      <c r="I75" s="1" t="s">
        <v>475</v>
      </c>
    </row>
    <row r="76" spans="1:9" x14ac:dyDescent="0.45">
      <c r="A76" s="51" t="s">
        <v>3282</v>
      </c>
      <c r="C76" s="53" t="s">
        <v>1970</v>
      </c>
      <c r="D76" s="66" t="s">
        <v>3381</v>
      </c>
      <c r="E76" s="13" t="s">
        <v>2047</v>
      </c>
      <c r="F76" s="52" t="s">
        <v>2048</v>
      </c>
      <c r="H76" s="79">
        <v>1</v>
      </c>
      <c r="I76" s="1" t="s">
        <v>688</v>
      </c>
    </row>
    <row r="77" spans="1:9" x14ac:dyDescent="0.45">
      <c r="A77" s="51" t="s">
        <v>3283</v>
      </c>
      <c r="B77" s="69" t="s">
        <v>1793</v>
      </c>
      <c r="C77" s="53" t="s">
        <v>1861</v>
      </c>
      <c r="D77" s="66" t="s">
        <v>3382</v>
      </c>
      <c r="E77" s="13" t="s">
        <v>1947</v>
      </c>
      <c r="F77" s="52" t="s">
        <v>1948</v>
      </c>
      <c r="H77" s="79">
        <v>3</v>
      </c>
      <c r="I77" s="1" t="s">
        <v>1619</v>
      </c>
    </row>
    <row r="78" spans="1:9" x14ac:dyDescent="0.45">
      <c r="A78" s="51" t="s">
        <v>3284</v>
      </c>
      <c r="B78" s="68" t="s">
        <v>1802</v>
      </c>
      <c r="C78" s="53" t="s">
        <v>1798</v>
      </c>
      <c r="D78" s="69" t="s">
        <v>3383</v>
      </c>
      <c r="E78" s="13" t="s">
        <v>2062</v>
      </c>
      <c r="F78" s="70" t="s">
        <v>1803</v>
      </c>
      <c r="H78" s="79">
        <v>2</v>
      </c>
      <c r="I78" s="1" t="s">
        <v>1618</v>
      </c>
    </row>
    <row r="79" spans="1:9" x14ac:dyDescent="0.45">
      <c r="A79" s="51" t="s">
        <v>3285</v>
      </c>
      <c r="B79" s="53" t="s">
        <v>1861</v>
      </c>
      <c r="C79" s="69" t="s">
        <v>1793</v>
      </c>
      <c r="D79" s="50" t="s">
        <v>3384</v>
      </c>
      <c r="E79" s="13" t="s">
        <v>1915</v>
      </c>
      <c r="F79" s="52" t="s">
        <v>1916</v>
      </c>
      <c r="H79" s="79">
        <v>2</v>
      </c>
      <c r="I79" s="1" t="s">
        <v>1617</v>
      </c>
    </row>
    <row r="80" spans="1:9" x14ac:dyDescent="0.45">
      <c r="A80" s="51" t="s">
        <v>3286</v>
      </c>
      <c r="C80" s="69" t="s">
        <v>2039</v>
      </c>
      <c r="D80" s="53" t="s">
        <v>3385</v>
      </c>
      <c r="E80" s="13" t="s">
        <v>2040</v>
      </c>
      <c r="F80" s="52" t="s">
        <v>2041</v>
      </c>
      <c r="H80" s="79">
        <v>6</v>
      </c>
      <c r="I80" s="1" t="s">
        <v>1616</v>
      </c>
    </row>
    <row r="81" spans="1:9" x14ac:dyDescent="0.45">
      <c r="A81" s="51" t="s">
        <v>3287</v>
      </c>
      <c r="C81" s="53" t="s">
        <v>1985</v>
      </c>
      <c r="D81" s="66" t="s">
        <v>3386</v>
      </c>
      <c r="E81" s="13" t="s">
        <v>2057</v>
      </c>
      <c r="F81" s="52" t="s">
        <v>1807</v>
      </c>
      <c r="H81" s="79">
        <v>1</v>
      </c>
      <c r="I81" s="1" t="s">
        <v>481</v>
      </c>
    </row>
    <row r="82" spans="1:9" x14ac:dyDescent="0.45">
      <c r="A82" s="51" t="s">
        <v>3288</v>
      </c>
      <c r="C82" s="69" t="s">
        <v>1873</v>
      </c>
      <c r="D82" s="53" t="s">
        <v>3387</v>
      </c>
      <c r="E82" s="13" t="s">
        <v>2027</v>
      </c>
      <c r="F82" s="67" t="s">
        <v>1788</v>
      </c>
      <c r="G82" s="64" t="s">
        <v>1794</v>
      </c>
      <c r="H82" s="79">
        <v>1</v>
      </c>
      <c r="I82" s="1" t="s">
        <v>895</v>
      </c>
    </row>
    <row r="83" spans="1:9" x14ac:dyDescent="0.45">
      <c r="A83" s="68" t="s">
        <v>22</v>
      </c>
      <c r="C83" s="69" t="s">
        <v>1897</v>
      </c>
      <c r="D83" s="13" t="s">
        <v>3388</v>
      </c>
      <c r="E83" s="67" t="s">
        <v>1898</v>
      </c>
      <c r="H83" s="79">
        <v>28</v>
      </c>
      <c r="I83" s="1" t="s">
        <v>5392</v>
      </c>
    </row>
    <row r="84" spans="1:9" x14ac:dyDescent="0.45">
      <c r="A84" s="68" t="s">
        <v>3959</v>
      </c>
      <c r="C84" s="69" t="s">
        <v>3962</v>
      </c>
      <c r="D84" s="13" t="s">
        <v>3963</v>
      </c>
      <c r="E84" s="67" t="s">
        <v>3964</v>
      </c>
      <c r="F84" s="68" t="s">
        <v>3965</v>
      </c>
      <c r="H84" s="79">
        <v>1</v>
      </c>
      <c r="I84" s="1" t="s">
        <v>3937</v>
      </c>
    </row>
    <row r="85" spans="1:9" x14ac:dyDescent="0.45">
      <c r="A85" s="68" t="s">
        <v>3289</v>
      </c>
      <c r="C85" s="53" t="s">
        <v>2009</v>
      </c>
      <c r="D85" s="13" t="s">
        <v>3389</v>
      </c>
      <c r="E85" s="66" t="s">
        <v>2010</v>
      </c>
      <c r="F85" s="55" t="s">
        <v>1800</v>
      </c>
      <c r="H85" s="79">
        <v>2</v>
      </c>
      <c r="I85" s="1" t="s">
        <v>1615</v>
      </c>
    </row>
    <row r="86" spans="1:9" x14ac:dyDescent="0.45">
      <c r="A86" s="71" t="s">
        <v>111</v>
      </c>
      <c r="C86" s="49" t="s">
        <v>1900</v>
      </c>
      <c r="D86" s="13" t="s">
        <v>3390</v>
      </c>
      <c r="E86" s="51" t="s">
        <v>1901</v>
      </c>
      <c r="H86" s="79">
        <v>54</v>
      </c>
      <c r="I86" s="1" t="s">
        <v>3419</v>
      </c>
    </row>
    <row r="87" spans="1:9" x14ac:dyDescent="0.45">
      <c r="A87" s="71" t="s">
        <v>3290</v>
      </c>
      <c r="C87" s="69" t="s">
        <v>1880</v>
      </c>
      <c r="D87" s="13" t="s">
        <v>3391</v>
      </c>
      <c r="E87" s="14" t="s">
        <v>1981</v>
      </c>
      <c r="F87" s="51" t="s">
        <v>1787</v>
      </c>
      <c r="H87" s="79">
        <v>2</v>
      </c>
      <c r="I87" s="1" t="s">
        <v>1614</v>
      </c>
    </row>
    <row r="88" spans="1:9" x14ac:dyDescent="0.45">
      <c r="A88" s="71" t="s">
        <v>3291</v>
      </c>
      <c r="C88" s="52" t="s">
        <v>2017</v>
      </c>
      <c r="D88" s="13" t="s">
        <v>3392</v>
      </c>
      <c r="E88" s="69" t="s">
        <v>1820</v>
      </c>
      <c r="F88" s="71" t="s">
        <v>1805</v>
      </c>
      <c r="H88" s="79">
        <v>3</v>
      </c>
      <c r="I88" s="1" t="s">
        <v>1613</v>
      </c>
    </row>
    <row r="89" spans="1:9" x14ac:dyDescent="0.45">
      <c r="A89" s="71" t="s">
        <v>3292</v>
      </c>
      <c r="C89" s="53" t="s">
        <v>1949</v>
      </c>
      <c r="D89" s="13" t="s">
        <v>3393</v>
      </c>
      <c r="E89" s="71" t="s">
        <v>1805</v>
      </c>
      <c r="F89" s="72" t="s">
        <v>1799</v>
      </c>
      <c r="H89" s="79">
        <v>6</v>
      </c>
      <c r="I89" s="1" t="s">
        <v>1612</v>
      </c>
    </row>
    <row r="90" spans="1:9" x14ac:dyDescent="0.45">
      <c r="A90" s="71" t="s">
        <v>3293</v>
      </c>
      <c r="C90" s="67" t="s">
        <v>1945</v>
      </c>
      <c r="D90" s="13" t="s">
        <v>3394</v>
      </c>
      <c r="E90" s="53" t="s">
        <v>1946</v>
      </c>
      <c r="H90" s="79">
        <v>4</v>
      </c>
      <c r="I90" s="1" t="s">
        <v>1611</v>
      </c>
    </row>
    <row r="91" spans="1:9" x14ac:dyDescent="0.45">
      <c r="A91" s="71" t="s">
        <v>3294</v>
      </c>
      <c r="C91" s="64" t="s">
        <v>2011</v>
      </c>
      <c r="D91" s="13" t="s">
        <v>3395</v>
      </c>
      <c r="E91" s="51" t="s">
        <v>1787</v>
      </c>
      <c r="F91" s="68" t="s">
        <v>2012</v>
      </c>
      <c r="H91" s="79">
        <v>2</v>
      </c>
      <c r="I91" s="1" t="s">
        <v>1610</v>
      </c>
    </row>
    <row r="92" spans="1:9" x14ac:dyDescent="0.45">
      <c r="A92" s="71" t="s">
        <v>3295</v>
      </c>
      <c r="C92" s="53" t="s">
        <v>2030</v>
      </c>
      <c r="D92" s="13" t="s">
        <v>3396</v>
      </c>
      <c r="E92" s="66" t="s">
        <v>2031</v>
      </c>
      <c r="F92" s="55" t="s">
        <v>1800</v>
      </c>
      <c r="H92" s="79">
        <v>3</v>
      </c>
      <c r="I92" s="1" t="s">
        <v>1609</v>
      </c>
    </row>
    <row r="93" spans="1:9" x14ac:dyDescent="0.45">
      <c r="A93" s="71" t="s">
        <v>3296</v>
      </c>
      <c r="C93" s="52" t="s">
        <v>1986</v>
      </c>
      <c r="D93" s="13" t="s">
        <v>3397</v>
      </c>
      <c r="E93" s="53" t="s">
        <v>1987</v>
      </c>
      <c r="F93" s="64" t="s">
        <v>1794</v>
      </c>
      <c r="H93" s="79">
        <v>2</v>
      </c>
      <c r="I93" s="1" t="s">
        <v>1608</v>
      </c>
    </row>
    <row r="94" spans="1:9" x14ac:dyDescent="0.45">
      <c r="A94" s="49" t="s">
        <v>8</v>
      </c>
      <c r="C94" s="69" t="s">
        <v>1793</v>
      </c>
      <c r="D94" s="13" t="s">
        <v>3398</v>
      </c>
      <c r="E94" s="14" t="s">
        <v>1910</v>
      </c>
      <c r="H94" s="79">
        <v>25</v>
      </c>
      <c r="I94" s="1" t="s">
        <v>5393</v>
      </c>
    </row>
    <row r="95" spans="1:9" x14ac:dyDescent="0.45">
      <c r="A95" s="49" t="s">
        <v>3297</v>
      </c>
      <c r="C95" s="69" t="s">
        <v>1911</v>
      </c>
      <c r="D95" s="13" t="s">
        <v>3399</v>
      </c>
      <c r="E95" s="53" t="s">
        <v>1912</v>
      </c>
      <c r="H95" s="79">
        <v>1</v>
      </c>
      <c r="I95" s="1" t="s">
        <v>1419</v>
      </c>
    </row>
    <row r="96" spans="1:9" x14ac:dyDescent="0.45">
      <c r="A96" s="49" t="s">
        <v>3960</v>
      </c>
      <c r="C96" s="69" t="s">
        <v>3966</v>
      </c>
      <c r="D96" s="13" t="s">
        <v>3967</v>
      </c>
      <c r="E96" s="14" t="s">
        <v>3968</v>
      </c>
      <c r="F96" s="49" t="s">
        <v>1804</v>
      </c>
      <c r="H96" s="79">
        <v>1</v>
      </c>
      <c r="I96" s="1" t="s">
        <v>3938</v>
      </c>
    </row>
    <row r="97" spans="1:9" x14ac:dyDescent="0.45">
      <c r="A97" s="70" t="s">
        <v>12</v>
      </c>
      <c r="C97" s="52" t="s">
        <v>1964</v>
      </c>
      <c r="D97" s="13" t="s">
        <v>3400</v>
      </c>
      <c r="E97" s="69" t="s">
        <v>1965</v>
      </c>
      <c r="H97" s="79">
        <v>27</v>
      </c>
      <c r="I97" s="1" t="s">
        <v>2664</v>
      </c>
    </row>
    <row r="98" spans="1:9" x14ac:dyDescent="0.45">
      <c r="A98" s="70" t="s">
        <v>3298</v>
      </c>
      <c r="B98" s="68" t="s">
        <v>1802</v>
      </c>
      <c r="C98" s="53" t="s">
        <v>2054</v>
      </c>
      <c r="D98" s="13" t="s">
        <v>3401</v>
      </c>
      <c r="E98" s="69" t="s">
        <v>1965</v>
      </c>
      <c r="H98" s="79">
        <v>2</v>
      </c>
      <c r="I98" s="1" t="s">
        <v>1607</v>
      </c>
    </row>
    <row r="99" spans="1:9" x14ac:dyDescent="0.45">
      <c r="A99" s="70" t="s">
        <v>3299</v>
      </c>
      <c r="B99" s="67" t="s">
        <v>1788</v>
      </c>
      <c r="C99" s="52" t="s">
        <v>1954</v>
      </c>
      <c r="D99" s="13" t="s">
        <v>3402</v>
      </c>
      <c r="E99" s="53" t="s">
        <v>1955</v>
      </c>
      <c r="H99" s="79">
        <v>3</v>
      </c>
      <c r="I99" s="1" t="s">
        <v>1606</v>
      </c>
    </row>
    <row r="100" spans="1:9" x14ac:dyDescent="0.45">
      <c r="A100" s="70" t="s">
        <v>3300</v>
      </c>
      <c r="B100" s="72" t="s">
        <v>1799</v>
      </c>
      <c r="C100" s="52" t="s">
        <v>1956</v>
      </c>
      <c r="D100" s="13" t="s">
        <v>3403</v>
      </c>
      <c r="E100" s="69" t="s">
        <v>1793</v>
      </c>
      <c r="F100" s="71" t="s">
        <v>1957</v>
      </c>
      <c r="H100" s="79">
        <v>1</v>
      </c>
      <c r="I100" s="1" t="s">
        <v>225</v>
      </c>
    </row>
    <row r="101" spans="1:9" x14ac:dyDescent="0.45">
      <c r="A101" s="70" t="s">
        <v>3301</v>
      </c>
      <c r="B101" s="67" t="s">
        <v>1788</v>
      </c>
      <c r="C101" s="53" t="s">
        <v>2018</v>
      </c>
      <c r="D101" s="13" t="s">
        <v>3404</v>
      </c>
      <c r="E101" s="69" t="s">
        <v>2019</v>
      </c>
      <c r="F101" s="55" t="s">
        <v>1800</v>
      </c>
      <c r="H101" s="79">
        <v>3</v>
      </c>
      <c r="I101" s="1" t="s">
        <v>1605</v>
      </c>
    </row>
    <row r="102" spans="1:9" x14ac:dyDescent="0.45">
      <c r="A102" s="72" t="s">
        <v>62</v>
      </c>
      <c r="C102" s="53" t="s">
        <v>1922</v>
      </c>
      <c r="D102" s="13" t="s">
        <v>3405</v>
      </c>
      <c r="E102" s="72" t="s">
        <v>1799</v>
      </c>
      <c r="H102" s="79">
        <v>12</v>
      </c>
      <c r="I102" s="1" t="s">
        <v>5394</v>
      </c>
    </row>
    <row r="103" spans="1:9" x14ac:dyDescent="0.45">
      <c r="A103" s="72" t="s">
        <v>3302</v>
      </c>
      <c r="C103" s="67" t="s">
        <v>1968</v>
      </c>
      <c r="D103" s="13" t="s">
        <v>3406</v>
      </c>
      <c r="E103" s="72" t="s">
        <v>1835</v>
      </c>
      <c r="H103" s="79">
        <v>2</v>
      </c>
      <c r="I103" s="1" t="s">
        <v>1604</v>
      </c>
    </row>
    <row r="104" spans="1:9" x14ac:dyDescent="0.45">
      <c r="A104" s="72" t="s">
        <v>3303</v>
      </c>
      <c r="B104" s="53" t="s">
        <v>1798</v>
      </c>
      <c r="C104" s="67" t="s">
        <v>2002</v>
      </c>
      <c r="D104" s="13" t="s">
        <v>3407</v>
      </c>
      <c r="E104" s="66" t="s">
        <v>2003</v>
      </c>
      <c r="F104" s="55" t="s">
        <v>1800</v>
      </c>
      <c r="H104" s="79">
        <v>2</v>
      </c>
      <c r="I104" s="1" t="s">
        <v>1603</v>
      </c>
    </row>
    <row r="105" spans="1:9" x14ac:dyDescent="0.45">
      <c r="A105" s="72" t="s">
        <v>3304</v>
      </c>
      <c r="B105" s="51" t="s">
        <v>1787</v>
      </c>
      <c r="C105" s="52" t="s">
        <v>1923</v>
      </c>
      <c r="D105" s="13" t="s">
        <v>3408</v>
      </c>
      <c r="E105" s="67" t="s">
        <v>1924</v>
      </c>
      <c r="F105" s="64" t="s">
        <v>1794</v>
      </c>
      <c r="H105" s="79">
        <v>1</v>
      </c>
      <c r="I105" s="1" t="s">
        <v>60</v>
      </c>
    </row>
    <row r="106" spans="1:9" x14ac:dyDescent="0.45">
      <c r="A106" s="55" t="s">
        <v>18</v>
      </c>
      <c r="C106" s="67" t="s">
        <v>1938</v>
      </c>
      <c r="D106" s="13" t="s">
        <v>3409</v>
      </c>
      <c r="E106" s="53" t="s">
        <v>1871</v>
      </c>
      <c r="H106" s="79">
        <v>30</v>
      </c>
      <c r="I106" s="1" t="s">
        <v>3465</v>
      </c>
    </row>
    <row r="107" spans="1:9" x14ac:dyDescent="0.45">
      <c r="A107" s="55" t="s">
        <v>3305</v>
      </c>
      <c r="C107" s="67" t="s">
        <v>2044</v>
      </c>
      <c r="D107" s="13" t="s">
        <v>3410</v>
      </c>
      <c r="E107" s="53" t="s">
        <v>2045</v>
      </c>
      <c r="H107" s="79">
        <v>2</v>
      </c>
      <c r="I107" s="1" t="s">
        <v>1602</v>
      </c>
    </row>
    <row r="108" spans="1:9" x14ac:dyDescent="0.45">
      <c r="A108" s="55" t="s">
        <v>3306</v>
      </c>
      <c r="C108" s="52" t="s">
        <v>1966</v>
      </c>
      <c r="D108" s="13" t="s">
        <v>3411</v>
      </c>
      <c r="E108" s="55" t="s">
        <v>1800</v>
      </c>
      <c r="F108" s="53" t="s">
        <v>1967</v>
      </c>
      <c r="H108" s="79">
        <v>5</v>
      </c>
      <c r="I108" s="1" t="s">
        <v>1601</v>
      </c>
    </row>
    <row r="109" spans="1:9" x14ac:dyDescent="0.45">
      <c r="A109" s="64" t="s">
        <v>90</v>
      </c>
      <c r="C109" s="72" t="s">
        <v>1977</v>
      </c>
      <c r="D109" s="13" t="s">
        <v>3412</v>
      </c>
      <c r="E109" s="68" t="s">
        <v>1978</v>
      </c>
      <c r="H109" s="79">
        <v>7</v>
      </c>
      <c r="I109" s="1" t="s">
        <v>2665</v>
      </c>
    </row>
    <row r="110" spans="1:9" x14ac:dyDescent="0.45">
      <c r="A110" s="64" t="s">
        <v>3307</v>
      </c>
      <c r="B110" s="12" t="s">
        <v>1795</v>
      </c>
      <c r="C110" s="53" t="s">
        <v>2065</v>
      </c>
      <c r="D110" s="13" t="s">
        <v>3410</v>
      </c>
      <c r="E110" s="66" t="s">
        <v>2066</v>
      </c>
      <c r="F110" s="55" t="s">
        <v>1800</v>
      </c>
      <c r="H110" s="79">
        <v>3</v>
      </c>
      <c r="I110" s="1" t="s">
        <v>1600</v>
      </c>
    </row>
    <row r="111" spans="1:9" x14ac:dyDescent="0.45">
      <c r="A111" s="65" t="s">
        <v>78</v>
      </c>
      <c r="C111" s="53" t="s">
        <v>1933</v>
      </c>
      <c r="D111" s="13" t="s">
        <v>3313</v>
      </c>
      <c r="E111" s="66" t="s">
        <v>1868</v>
      </c>
      <c r="F111" s="55" t="s">
        <v>1800</v>
      </c>
      <c r="H111" s="79">
        <v>9</v>
      </c>
      <c r="I111" s="1" t="s">
        <v>1599</v>
      </c>
    </row>
    <row r="112" spans="1:9" x14ac:dyDescent="0.45">
      <c r="A112" s="12" t="s">
        <v>61</v>
      </c>
      <c r="C112" s="52" t="s">
        <v>1920</v>
      </c>
      <c r="D112" s="13" t="s">
        <v>3413</v>
      </c>
      <c r="E112" s="53" t="s">
        <v>1921</v>
      </c>
      <c r="F112" s="64" t="s">
        <v>1794</v>
      </c>
      <c r="H112" s="79">
        <v>6</v>
      </c>
      <c r="I112" s="1" t="s">
        <v>1598</v>
      </c>
    </row>
  </sheetData>
  <sortState columnSort="1" ref="K112:P112">
    <sortCondition ref="K112"/>
  </sortState>
  <phoneticPr fontId="3"/>
  <pageMargins left="0.7" right="0.7" top="0.75" bottom="0.75" header="0.3" footer="0.3"/>
  <pageSetup paperSize="9" orientation="portrait" horizontalDpi="1200" verticalDpi="1200"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640"/>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393" t="s">
        <v>2797</v>
      </c>
      <c r="K1" s="215" t="s">
        <v>2983</v>
      </c>
    </row>
    <row r="3" spans="1:11" x14ac:dyDescent="0.45">
      <c r="A3" s="216" t="s">
        <v>1663</v>
      </c>
      <c r="B3" s="215" t="s">
        <v>1662</v>
      </c>
    </row>
    <row r="4" spans="1:11" x14ac:dyDescent="0.45">
      <c r="B4" s="215" t="s">
        <v>2718</v>
      </c>
    </row>
    <row r="5" spans="1:11" x14ac:dyDescent="0.45">
      <c r="B5" s="215" t="s">
        <v>1692</v>
      </c>
    </row>
    <row r="6" spans="1:11" x14ac:dyDescent="0.45">
      <c r="B6" s="215" t="s">
        <v>2719</v>
      </c>
    </row>
    <row r="8" spans="1:11" x14ac:dyDescent="0.45">
      <c r="A8" s="216" t="s">
        <v>2216</v>
      </c>
      <c r="B8" s="215" t="s">
        <v>2697</v>
      </c>
    </row>
    <row r="9" spans="1:11" x14ac:dyDescent="0.45">
      <c r="B9" s="215" t="s">
        <v>2720</v>
      </c>
    </row>
    <row r="11" spans="1:11" x14ac:dyDescent="0.45">
      <c r="A11" s="216" t="s">
        <v>2245</v>
      </c>
      <c r="B11" s="215" t="s">
        <v>2246</v>
      </c>
    </row>
    <row r="12" spans="1:11" x14ac:dyDescent="0.45">
      <c r="B12" s="216" t="s">
        <v>2247</v>
      </c>
      <c r="C12" s="215" t="s">
        <v>2977</v>
      </c>
    </row>
    <row r="13" spans="1:11" x14ac:dyDescent="0.45">
      <c r="B13" s="216" t="s">
        <v>2247</v>
      </c>
      <c r="C13" s="215" t="s">
        <v>2652</v>
      </c>
    </row>
    <row r="14" spans="1:11" x14ac:dyDescent="0.45">
      <c r="B14" s="216" t="s">
        <v>1670</v>
      </c>
      <c r="C14" s="215" t="s">
        <v>2244</v>
      </c>
    </row>
    <row r="15" spans="1:11" x14ac:dyDescent="0.45">
      <c r="B15" s="216" t="s">
        <v>1670</v>
      </c>
      <c r="C15" s="215" t="s">
        <v>2369</v>
      </c>
    </row>
    <row r="16" spans="1:11" x14ac:dyDescent="0.45">
      <c r="C16" s="215" t="s">
        <v>2296</v>
      </c>
    </row>
    <row r="17" spans="1:5" x14ac:dyDescent="0.45">
      <c r="C17" s="215" t="s">
        <v>2971</v>
      </c>
    </row>
    <row r="19" spans="1:5" x14ac:dyDescent="0.45">
      <c r="A19" s="216" t="s">
        <v>2216</v>
      </c>
      <c r="B19" s="215" t="s">
        <v>2217</v>
      </c>
    </row>
    <row r="20" spans="1:5" x14ac:dyDescent="0.45">
      <c r="A20" s="216" t="s">
        <v>2796</v>
      </c>
      <c r="B20" s="215" t="s">
        <v>2304</v>
      </c>
    </row>
    <row r="21" spans="1:5" x14ac:dyDescent="0.45">
      <c r="B21" s="215" t="s">
        <v>2218</v>
      </c>
      <c r="E21" s="215" t="s">
        <v>2234</v>
      </c>
    </row>
    <row r="22" spans="1:5" x14ac:dyDescent="0.45">
      <c r="B22" s="215" t="s">
        <v>2219</v>
      </c>
      <c r="E22" s="215" t="s">
        <v>2303</v>
      </c>
    </row>
    <row r="23" spans="1:5" x14ac:dyDescent="0.45">
      <c r="B23" s="215" t="s">
        <v>5292</v>
      </c>
      <c r="E23" s="215" t="s">
        <v>5293</v>
      </c>
    </row>
    <row r="24" spans="1:5" x14ac:dyDescent="0.45">
      <c r="B24" s="215" t="s">
        <v>2220</v>
      </c>
      <c r="E24" s="215" t="s">
        <v>2963</v>
      </c>
    </row>
    <row r="25" spans="1:5" x14ac:dyDescent="0.45">
      <c r="B25" s="215" t="s">
        <v>2221</v>
      </c>
      <c r="E25" s="215" t="s">
        <v>2232</v>
      </c>
    </row>
    <row r="26" spans="1:5" x14ac:dyDescent="0.45">
      <c r="B26" s="215" t="s">
        <v>2222</v>
      </c>
      <c r="E26" s="215" t="s">
        <v>2233</v>
      </c>
    </row>
    <row r="27" spans="1:5" x14ac:dyDescent="0.45">
      <c r="A27" s="216" t="s">
        <v>2796</v>
      </c>
      <c r="B27" s="215" t="s">
        <v>2305</v>
      </c>
    </row>
    <row r="28" spans="1:5" x14ac:dyDescent="0.45">
      <c r="B28" s="215" t="s">
        <v>2223</v>
      </c>
      <c r="E28" s="215" t="s">
        <v>2964</v>
      </c>
    </row>
    <row r="29" spans="1:5" x14ac:dyDescent="0.45">
      <c r="B29" s="215" t="s">
        <v>2224</v>
      </c>
      <c r="E29" s="215" t="s">
        <v>2962</v>
      </c>
    </row>
    <row r="30" spans="1:5" x14ac:dyDescent="0.45">
      <c r="B30" s="215" t="s">
        <v>2965</v>
      </c>
      <c r="E30" s="215" t="s">
        <v>2966</v>
      </c>
    </row>
    <row r="31" spans="1:5" x14ac:dyDescent="0.45">
      <c r="B31" s="215" t="s">
        <v>2979</v>
      </c>
      <c r="E31" s="215" t="s">
        <v>2967</v>
      </c>
    </row>
    <row r="32" spans="1:5" x14ac:dyDescent="0.45">
      <c r="B32" s="215" t="s">
        <v>2968</v>
      </c>
      <c r="E32" s="215" t="s">
        <v>2969</v>
      </c>
    </row>
    <row r="33" spans="1:5" x14ac:dyDescent="0.45">
      <c r="A33" s="216" t="s">
        <v>2796</v>
      </c>
      <c r="B33" s="215" t="s">
        <v>2306</v>
      </c>
    </row>
    <row r="34" spans="1:5" x14ac:dyDescent="0.45">
      <c r="B34" s="215" t="s">
        <v>2225</v>
      </c>
      <c r="E34" s="215" t="s">
        <v>2670</v>
      </c>
    </row>
    <row r="35" spans="1:5" x14ac:dyDescent="0.45">
      <c r="B35" s="215" t="s">
        <v>2226</v>
      </c>
      <c r="E35" s="215" t="s">
        <v>2980</v>
      </c>
    </row>
    <row r="36" spans="1:5" x14ac:dyDescent="0.45">
      <c r="B36" s="215" t="s">
        <v>2227</v>
      </c>
      <c r="E36" s="215" t="s">
        <v>2970</v>
      </c>
    </row>
    <row r="37" spans="1:5" x14ac:dyDescent="0.45">
      <c r="B37" s="215" t="s">
        <v>2228</v>
      </c>
      <c r="E37" s="215" t="s">
        <v>2307</v>
      </c>
    </row>
    <row r="38" spans="1:5" x14ac:dyDescent="0.45">
      <c r="A38" s="216" t="s">
        <v>2796</v>
      </c>
      <c r="B38" s="215" t="s">
        <v>2386</v>
      </c>
    </row>
    <row r="39" spans="1:5" x14ac:dyDescent="0.45">
      <c r="B39" s="215" t="s">
        <v>2229</v>
      </c>
      <c r="E39" s="215" t="s">
        <v>2235</v>
      </c>
    </row>
    <row r="40" spans="1:5" x14ac:dyDescent="0.45">
      <c r="B40" s="215" t="s">
        <v>2230</v>
      </c>
      <c r="E40" s="215" t="s">
        <v>2236</v>
      </c>
    </row>
    <row r="41" spans="1:5" x14ac:dyDescent="0.45">
      <c r="B41" s="215" t="s">
        <v>2231</v>
      </c>
      <c r="E41" s="215" t="s">
        <v>2239</v>
      </c>
    </row>
    <row r="42" spans="1:5" x14ac:dyDescent="0.45">
      <c r="B42" s="215" t="s">
        <v>2387</v>
      </c>
      <c r="E42" s="215" t="s">
        <v>3698</v>
      </c>
    </row>
    <row r="44" spans="1:5" x14ac:dyDescent="0.45">
      <c r="A44" s="216" t="s">
        <v>2240</v>
      </c>
      <c r="B44" s="215" t="s">
        <v>2241</v>
      </c>
    </row>
    <row r="45" spans="1:5" x14ac:dyDescent="0.45">
      <c r="B45" s="215" t="s">
        <v>2981</v>
      </c>
    </row>
    <row r="46" spans="1:5" x14ac:dyDescent="0.45">
      <c r="B46" s="215" t="s">
        <v>2721</v>
      </c>
    </row>
    <row r="48" spans="1:5" x14ac:dyDescent="0.45">
      <c r="A48" s="216" t="s">
        <v>2796</v>
      </c>
      <c r="B48" s="215" t="s">
        <v>2242</v>
      </c>
    </row>
    <row r="49" spans="1:8" x14ac:dyDescent="0.45">
      <c r="A49" s="216" t="s">
        <v>2260</v>
      </c>
      <c r="B49" s="215" t="s">
        <v>2262</v>
      </c>
    </row>
    <row r="50" spans="1:8" x14ac:dyDescent="0.45">
      <c r="B50" s="215" t="s">
        <v>2266</v>
      </c>
    </row>
    <row r="51" spans="1:8" x14ac:dyDescent="0.45">
      <c r="B51" s="215" t="s">
        <v>2722</v>
      </c>
    </row>
    <row r="52" spans="1:8" x14ac:dyDescent="0.45">
      <c r="B52" s="215" t="s">
        <v>2982</v>
      </c>
    </row>
    <row r="54" spans="1:8" x14ac:dyDescent="0.45">
      <c r="A54" s="216" t="s">
        <v>2260</v>
      </c>
      <c r="B54" s="215" t="s">
        <v>2261</v>
      </c>
    </row>
    <row r="55" spans="1:8" x14ac:dyDescent="0.45">
      <c r="B55" s="215" t="s">
        <v>3707</v>
      </c>
    </row>
    <row r="56" spans="1:8" x14ac:dyDescent="0.45">
      <c r="B56" s="215" t="s">
        <v>3673</v>
      </c>
    </row>
    <row r="57" spans="1:8" x14ac:dyDescent="0.45">
      <c r="B57" s="215" t="s">
        <v>3678</v>
      </c>
    </row>
    <row r="58" spans="1:8" x14ac:dyDescent="0.45">
      <c r="B58" s="215" t="s">
        <v>3671</v>
      </c>
      <c r="H58" s="215" t="s">
        <v>3674</v>
      </c>
    </row>
    <row r="59" spans="1:8" x14ac:dyDescent="0.45">
      <c r="B59" s="215" t="s">
        <v>3672</v>
      </c>
      <c r="H59" s="215" t="s">
        <v>3675</v>
      </c>
    </row>
    <row r="60" spans="1:8" x14ac:dyDescent="0.45">
      <c r="H60" s="215" t="s">
        <v>2248</v>
      </c>
    </row>
    <row r="61" spans="1:8" x14ac:dyDescent="0.45">
      <c r="B61" s="215" t="s">
        <v>2220</v>
      </c>
      <c r="H61" s="215" t="s">
        <v>3676</v>
      </c>
    </row>
    <row r="62" spans="1:8" x14ac:dyDescent="0.45">
      <c r="H62" s="215" t="s">
        <v>2243</v>
      </c>
    </row>
    <row r="64" spans="1:8" x14ac:dyDescent="0.45">
      <c r="B64" s="215" t="s">
        <v>3708</v>
      </c>
    </row>
    <row r="65" spans="1:8" x14ac:dyDescent="0.45">
      <c r="B65" s="215" t="s">
        <v>3709</v>
      </c>
      <c r="H65" s="215" t="s">
        <v>3710</v>
      </c>
    </row>
    <row r="66" spans="1:8" x14ac:dyDescent="0.45">
      <c r="B66" s="215" t="s">
        <v>3711</v>
      </c>
      <c r="H66" s="215" t="s">
        <v>3712</v>
      </c>
    </row>
    <row r="68" spans="1:8" x14ac:dyDescent="0.45">
      <c r="A68" s="216" t="s">
        <v>2796</v>
      </c>
      <c r="B68" s="215" t="s">
        <v>2249</v>
      </c>
    </row>
    <row r="69" spans="1:8" x14ac:dyDescent="0.45">
      <c r="A69" s="216" t="s">
        <v>2260</v>
      </c>
      <c r="B69" s="215" t="s">
        <v>2262</v>
      </c>
    </row>
    <row r="70" spans="1:8" x14ac:dyDescent="0.45">
      <c r="B70" s="215" t="s">
        <v>2723</v>
      </c>
    </row>
    <row r="71" spans="1:8" x14ac:dyDescent="0.45">
      <c r="B71" s="215" t="s">
        <v>2287</v>
      </c>
    </row>
    <row r="72" spans="1:8" x14ac:dyDescent="0.45">
      <c r="B72" s="215" t="s">
        <v>3513</v>
      </c>
    </row>
    <row r="74" spans="1:8" x14ac:dyDescent="0.45">
      <c r="A74" s="216" t="s">
        <v>2260</v>
      </c>
      <c r="B74" s="215" t="s">
        <v>2261</v>
      </c>
    </row>
    <row r="75" spans="1:8" x14ac:dyDescent="0.45">
      <c r="B75" s="215" t="s">
        <v>3713</v>
      </c>
    </row>
    <row r="77" spans="1:8" x14ac:dyDescent="0.45">
      <c r="A77" s="216" t="s">
        <v>5294</v>
      </c>
      <c r="B77" s="215" t="s">
        <v>5292</v>
      </c>
    </row>
    <row r="78" spans="1:8" x14ac:dyDescent="0.45">
      <c r="A78" s="216" t="s">
        <v>5296</v>
      </c>
      <c r="B78" s="215" t="s">
        <v>5297</v>
      </c>
    </row>
    <row r="79" spans="1:8" x14ac:dyDescent="0.45">
      <c r="B79" s="215" t="s">
        <v>5295</v>
      </c>
    </row>
    <row r="80" spans="1:8" x14ac:dyDescent="0.45">
      <c r="B80" s="215" t="s">
        <v>5314</v>
      </c>
    </row>
    <row r="81" spans="1:2" x14ac:dyDescent="0.45">
      <c r="B81" s="215" t="s">
        <v>5298</v>
      </c>
    </row>
    <row r="82" spans="1:2" x14ac:dyDescent="0.45">
      <c r="B82" s="215" t="s">
        <v>5299</v>
      </c>
    </row>
    <row r="84" spans="1:2" x14ac:dyDescent="0.45">
      <c r="A84" s="216" t="s">
        <v>5296</v>
      </c>
      <c r="B84" s="215" t="s">
        <v>5300</v>
      </c>
    </row>
    <row r="85" spans="1:2" x14ac:dyDescent="0.45">
      <c r="B85" s="215" t="s">
        <v>5301</v>
      </c>
    </row>
    <row r="86" spans="1:2" x14ac:dyDescent="0.45">
      <c r="B86" s="215" t="s">
        <v>5302</v>
      </c>
    </row>
    <row r="87" spans="1:2" x14ac:dyDescent="0.45">
      <c r="B87" s="215" t="s">
        <v>5303</v>
      </c>
    </row>
    <row r="88" spans="1:2" x14ac:dyDescent="0.45">
      <c r="B88" s="215" t="s">
        <v>5304</v>
      </c>
    </row>
    <row r="90" spans="1:2" x14ac:dyDescent="0.45">
      <c r="A90" s="216" t="s">
        <v>2260</v>
      </c>
      <c r="B90" s="215" t="s">
        <v>2261</v>
      </c>
    </row>
    <row r="91" spans="1:2" x14ac:dyDescent="0.45">
      <c r="A91" s="216" t="s">
        <v>1670</v>
      </c>
      <c r="B91" s="215" t="s">
        <v>3715</v>
      </c>
    </row>
    <row r="92" spans="1:2" x14ac:dyDescent="0.45">
      <c r="A92" s="215"/>
      <c r="B92" s="215" t="s">
        <v>3716</v>
      </c>
    </row>
    <row r="93" spans="1:2" x14ac:dyDescent="0.45">
      <c r="A93" s="215"/>
    </row>
    <row r="94" spans="1:2" x14ac:dyDescent="0.45">
      <c r="A94" s="215" t="s">
        <v>1670</v>
      </c>
      <c r="B94" s="215" t="s">
        <v>3718</v>
      </c>
    </row>
    <row r="95" spans="1:2" x14ac:dyDescent="0.45">
      <c r="A95" s="215"/>
      <c r="B95" s="215" t="s">
        <v>3720</v>
      </c>
    </row>
    <row r="96" spans="1:2" x14ac:dyDescent="0.45">
      <c r="A96" s="215"/>
      <c r="B96" s="215" t="s">
        <v>3719</v>
      </c>
    </row>
    <row r="97" spans="1:7" x14ac:dyDescent="0.45">
      <c r="A97" s="215"/>
      <c r="B97" s="215" t="s">
        <v>3721</v>
      </c>
    </row>
    <row r="98" spans="1:7" x14ac:dyDescent="0.45">
      <c r="A98" s="215"/>
      <c r="B98" s="215" t="s">
        <v>5305</v>
      </c>
      <c r="G98" s="215" t="s">
        <v>5306</v>
      </c>
    </row>
    <row r="99" spans="1:7" x14ac:dyDescent="0.45">
      <c r="A99" s="215"/>
      <c r="B99" s="215" t="s">
        <v>320</v>
      </c>
      <c r="G99" s="215" t="s">
        <v>3729</v>
      </c>
    </row>
    <row r="100" spans="1:7" x14ac:dyDescent="0.45">
      <c r="A100" s="215"/>
      <c r="B100" s="215" t="s">
        <v>319</v>
      </c>
      <c r="G100" s="215" t="s">
        <v>3728</v>
      </c>
    </row>
    <row r="101" spans="1:7" x14ac:dyDescent="0.45">
      <c r="A101" s="215"/>
    </row>
    <row r="102" spans="1:7" x14ac:dyDescent="0.45">
      <c r="A102" s="215" t="s">
        <v>5296</v>
      </c>
      <c r="B102" s="215" t="s">
        <v>5307</v>
      </c>
    </row>
    <row r="103" spans="1:7" x14ac:dyDescent="0.45">
      <c r="B103" s="215" t="s">
        <v>5309</v>
      </c>
      <c r="G103" s="215" t="s">
        <v>5310</v>
      </c>
    </row>
    <row r="104" spans="1:7" x14ac:dyDescent="0.45">
      <c r="B104" s="215" t="s">
        <v>5308</v>
      </c>
      <c r="G104" s="215" t="s">
        <v>5311</v>
      </c>
    </row>
    <row r="105" spans="1:7" x14ac:dyDescent="0.45">
      <c r="B105" s="215" t="s">
        <v>5312</v>
      </c>
    </row>
    <row r="106" spans="1:7" x14ac:dyDescent="0.45">
      <c r="G106" s="215" t="s">
        <v>5313</v>
      </c>
    </row>
    <row r="108" spans="1:7" x14ac:dyDescent="0.45">
      <c r="A108" s="216" t="s">
        <v>2796</v>
      </c>
      <c r="B108" s="215" t="s">
        <v>2250</v>
      </c>
    </row>
    <row r="109" spans="1:7" x14ac:dyDescent="0.45">
      <c r="A109" s="216" t="s">
        <v>2260</v>
      </c>
      <c r="B109" s="215" t="s">
        <v>2262</v>
      </c>
    </row>
    <row r="110" spans="1:7" x14ac:dyDescent="0.45">
      <c r="B110" s="215" t="s">
        <v>2302</v>
      </c>
    </row>
    <row r="111" spans="1:7" x14ac:dyDescent="0.45">
      <c r="B111" s="215" t="s">
        <v>5315</v>
      </c>
    </row>
    <row r="112" spans="1:7" x14ac:dyDescent="0.45">
      <c r="B112" s="215" t="s">
        <v>2265</v>
      </c>
    </row>
    <row r="113" spans="1:66" x14ac:dyDescent="0.45">
      <c r="B113" s="215" t="s">
        <v>3677</v>
      </c>
    </row>
    <row r="114" spans="1:66" x14ac:dyDescent="0.45">
      <c r="B114" s="215" t="s">
        <v>5316</v>
      </c>
    </row>
    <row r="115" spans="1:66" x14ac:dyDescent="0.45">
      <c r="B115" s="215" t="s">
        <v>5317</v>
      </c>
    </row>
    <row r="117" spans="1:66" x14ac:dyDescent="0.45">
      <c r="A117" s="216" t="s">
        <v>2260</v>
      </c>
      <c r="B117" s="215" t="s">
        <v>2261</v>
      </c>
    </row>
    <row r="118" spans="1:66" x14ac:dyDescent="0.45">
      <c r="B118" s="215" t="s">
        <v>2264</v>
      </c>
    </row>
    <row r="119" spans="1:66" x14ac:dyDescent="0.45">
      <c r="B119" s="215" t="s">
        <v>2251</v>
      </c>
      <c r="I119" s="215" t="s">
        <v>2252</v>
      </c>
    </row>
    <row r="120" spans="1:66" x14ac:dyDescent="0.45">
      <c r="I120" s="215" t="s">
        <v>2724</v>
      </c>
    </row>
    <row r="121" spans="1:66" x14ac:dyDescent="0.45">
      <c r="B121" s="215" t="s">
        <v>2253</v>
      </c>
      <c r="I121" s="215" t="s">
        <v>2254</v>
      </c>
    </row>
    <row r="122" spans="1:66" x14ac:dyDescent="0.45">
      <c r="B122" s="215" t="s">
        <v>2255</v>
      </c>
      <c r="I122" s="215" t="s">
        <v>2256</v>
      </c>
      <c r="BG122" s="1"/>
      <c r="BH122" s="1"/>
      <c r="BI122" s="1"/>
      <c r="BJ122" s="1"/>
      <c r="BK122" s="1"/>
      <c r="BL122" s="1"/>
      <c r="BM122" s="1"/>
      <c r="BN122" s="1"/>
    </row>
    <row r="123" spans="1:66" x14ac:dyDescent="0.45">
      <c r="B123" s="215" t="s">
        <v>2258</v>
      </c>
      <c r="I123" s="215" t="s">
        <v>2259</v>
      </c>
      <c r="BG123" s="1"/>
      <c r="BH123" s="1"/>
      <c r="BI123" s="1"/>
      <c r="BJ123" s="1"/>
      <c r="BK123" s="1"/>
      <c r="BL123" s="1"/>
      <c r="BM123" s="1"/>
      <c r="BN123" s="1"/>
    </row>
    <row r="124" spans="1:66" x14ac:dyDescent="0.45">
      <c r="I124" s="215" t="s">
        <v>5318</v>
      </c>
      <c r="BG124" s="1"/>
      <c r="BH124" s="1"/>
      <c r="BI124" s="1"/>
      <c r="BJ124" s="1"/>
      <c r="BK124" s="1"/>
      <c r="BL124" s="1"/>
      <c r="BM124" s="1"/>
      <c r="BN124" s="1"/>
    </row>
    <row r="125" spans="1:66" x14ac:dyDescent="0.45">
      <c r="BG125" s="1"/>
      <c r="BH125" s="1"/>
      <c r="BI125" s="1"/>
      <c r="BJ125" s="1"/>
      <c r="BK125" s="1"/>
      <c r="BL125" s="1"/>
      <c r="BM125" s="1"/>
      <c r="BN125" s="1"/>
    </row>
    <row r="126" spans="1:66" x14ac:dyDescent="0.45">
      <c r="A126" s="216" t="s">
        <v>2308</v>
      </c>
      <c r="B126" s="215" t="s">
        <v>2309</v>
      </c>
      <c r="BG126" s="1"/>
      <c r="BH126" s="1"/>
      <c r="BI126" s="1"/>
      <c r="BJ126" s="1"/>
      <c r="BK126" s="1"/>
      <c r="BL126" s="1"/>
      <c r="BM126" s="1"/>
      <c r="BN126" s="1"/>
    </row>
    <row r="127" spans="1:66" x14ac:dyDescent="0.45">
      <c r="B127" s="215" t="s">
        <v>5320</v>
      </c>
      <c r="K127" s="215" t="s">
        <v>5321</v>
      </c>
      <c r="BG127" s="1"/>
      <c r="BH127" s="1"/>
      <c r="BI127" s="1"/>
      <c r="BJ127" s="1"/>
      <c r="BK127" s="1"/>
      <c r="BL127" s="1"/>
      <c r="BM127" s="1"/>
      <c r="BN127" s="1"/>
    </row>
    <row r="128" spans="1:66" x14ac:dyDescent="0.45">
      <c r="B128" s="215" t="s">
        <v>2310</v>
      </c>
      <c r="K128" s="215" t="s">
        <v>2313</v>
      </c>
      <c r="BG128" s="1"/>
      <c r="BH128" s="1"/>
      <c r="BI128" s="1"/>
      <c r="BJ128" s="1"/>
      <c r="BK128" s="1"/>
      <c r="BL128" s="1"/>
      <c r="BM128" s="1"/>
      <c r="BN128" s="1"/>
    </row>
    <row r="129" spans="1:66" x14ac:dyDescent="0.45">
      <c r="B129" s="215" t="s">
        <v>2312</v>
      </c>
      <c r="K129" s="215" t="s">
        <v>2314</v>
      </c>
      <c r="BG129" s="1"/>
      <c r="BH129" s="1"/>
      <c r="BI129" s="1"/>
      <c r="BJ129" s="1"/>
      <c r="BK129" s="1"/>
      <c r="BL129" s="1"/>
      <c r="BM129" s="1"/>
      <c r="BN129" s="1"/>
    </row>
    <row r="130" spans="1:66" x14ac:dyDescent="0.45">
      <c r="B130" s="215" t="s">
        <v>2311</v>
      </c>
      <c r="K130" s="215" t="s">
        <v>2315</v>
      </c>
      <c r="BG130" s="1"/>
      <c r="BH130" s="1"/>
      <c r="BI130" s="1"/>
      <c r="BJ130" s="1"/>
      <c r="BK130" s="1"/>
      <c r="BL130" s="1"/>
      <c r="BM130" s="1"/>
      <c r="BN130" s="1"/>
    </row>
    <row r="131" spans="1:66" x14ac:dyDescent="0.45">
      <c r="B131" s="215" t="s">
        <v>5322</v>
      </c>
      <c r="BG131" s="1"/>
      <c r="BH131" s="1"/>
      <c r="BI131" s="1"/>
      <c r="BJ131" s="1"/>
      <c r="BK131" s="1"/>
      <c r="BL131" s="1"/>
      <c r="BM131" s="1"/>
      <c r="BN131" s="1"/>
    </row>
    <row r="132" spans="1:66" x14ac:dyDescent="0.45">
      <c r="B132" s="215" t="s">
        <v>5323</v>
      </c>
      <c r="BG132" s="1"/>
      <c r="BH132" s="1"/>
      <c r="BI132" s="1"/>
      <c r="BJ132" s="1"/>
      <c r="BK132" s="1"/>
      <c r="BL132" s="1"/>
      <c r="BM132" s="1"/>
      <c r="BN132" s="1"/>
    </row>
    <row r="133" spans="1:66" x14ac:dyDescent="0.45">
      <c r="B133" s="215" t="s">
        <v>5324</v>
      </c>
      <c r="BG133" s="1"/>
      <c r="BH133" s="1"/>
      <c r="BI133" s="1"/>
      <c r="BJ133" s="1"/>
      <c r="BK133" s="1"/>
      <c r="BL133" s="1"/>
      <c r="BM133" s="1"/>
      <c r="BN133" s="1"/>
    </row>
    <row r="134" spans="1:66" x14ac:dyDescent="0.45">
      <c r="B134" s="215" t="s">
        <v>5325</v>
      </c>
      <c r="BG134" s="1"/>
      <c r="BH134" s="1"/>
      <c r="BI134" s="1"/>
      <c r="BJ134" s="1"/>
      <c r="BK134" s="1"/>
      <c r="BL134" s="1"/>
      <c r="BM134" s="1"/>
      <c r="BN134" s="1"/>
    </row>
    <row r="135" spans="1:66" x14ac:dyDescent="0.45">
      <c r="B135" s="215" t="s">
        <v>2725</v>
      </c>
      <c r="BG135" s="1"/>
      <c r="BH135" s="1"/>
      <c r="BI135" s="1"/>
      <c r="BJ135" s="1"/>
      <c r="BK135" s="1"/>
      <c r="BL135" s="1"/>
      <c r="BM135" s="1"/>
      <c r="BN135" s="1"/>
    </row>
    <row r="136" spans="1:66" x14ac:dyDescent="0.45">
      <c r="BG136" s="1"/>
      <c r="BH136" s="1"/>
      <c r="BI136" s="1"/>
      <c r="BJ136" s="1"/>
      <c r="BK136" s="1"/>
      <c r="BL136" s="1"/>
      <c r="BM136" s="1"/>
      <c r="BN136" s="1"/>
    </row>
    <row r="137" spans="1:66" x14ac:dyDescent="0.45">
      <c r="A137" s="216" t="s">
        <v>5824</v>
      </c>
      <c r="B137" s="215" t="s">
        <v>5825</v>
      </c>
      <c r="BG137" s="1"/>
      <c r="BH137" s="1"/>
      <c r="BI137" s="1"/>
      <c r="BJ137" s="1"/>
      <c r="BK137" s="1"/>
      <c r="BL137" s="1"/>
      <c r="BM137" s="1"/>
      <c r="BN137" s="1"/>
    </row>
    <row r="138" spans="1:66" x14ac:dyDescent="0.45">
      <c r="B138" s="215" t="s">
        <v>5826</v>
      </c>
      <c r="BG138" s="1"/>
      <c r="BH138" s="1"/>
      <c r="BI138" s="1"/>
      <c r="BJ138" s="1"/>
      <c r="BK138" s="1"/>
      <c r="BL138" s="1"/>
      <c r="BM138" s="1"/>
      <c r="BN138" s="1"/>
    </row>
    <row r="139" spans="1:66" x14ac:dyDescent="0.45">
      <c r="B139" s="215" t="s">
        <v>5829</v>
      </c>
      <c r="BG139" s="1"/>
      <c r="BH139" s="1"/>
      <c r="BI139" s="1"/>
      <c r="BJ139" s="1"/>
      <c r="BK139" s="1"/>
      <c r="BL139" s="1"/>
      <c r="BM139" s="1"/>
      <c r="BN139" s="1"/>
    </row>
    <row r="140" spans="1:66" x14ac:dyDescent="0.45">
      <c r="B140" s="215" t="s">
        <v>5835</v>
      </c>
      <c r="G140" s="215" t="s">
        <v>5827</v>
      </c>
      <c r="BG140" s="1"/>
      <c r="BH140" s="1"/>
      <c r="BI140" s="1"/>
      <c r="BJ140" s="1"/>
      <c r="BK140" s="1"/>
      <c r="BL140" s="1"/>
      <c r="BM140" s="1"/>
      <c r="BN140" s="1"/>
    </row>
    <row r="141" spans="1:66" x14ac:dyDescent="0.45">
      <c r="G141" s="215" t="s">
        <v>5828</v>
      </c>
      <c r="J141" s="215" t="s">
        <v>5830</v>
      </c>
      <c r="BG141" s="1"/>
      <c r="BH141" s="1"/>
      <c r="BI141" s="1"/>
      <c r="BJ141" s="1"/>
      <c r="BK141" s="1"/>
      <c r="BL141" s="1"/>
      <c r="BM141" s="1"/>
      <c r="BN141" s="1"/>
    </row>
    <row r="142" spans="1:66" x14ac:dyDescent="0.45">
      <c r="G142" s="215" t="s">
        <v>5831</v>
      </c>
      <c r="J142" s="215" t="s">
        <v>5832</v>
      </c>
      <c r="BG142" s="1"/>
      <c r="BH142" s="1"/>
      <c r="BI142" s="1"/>
      <c r="BJ142" s="1"/>
      <c r="BK142" s="1"/>
      <c r="BL142" s="1"/>
      <c r="BM142" s="1"/>
      <c r="BN142" s="1"/>
    </row>
    <row r="143" spans="1:66" x14ac:dyDescent="0.45">
      <c r="G143" s="215" t="s">
        <v>5833</v>
      </c>
      <c r="J143" s="215" t="s">
        <v>5834</v>
      </c>
      <c r="BG143" s="1"/>
      <c r="BH143" s="1"/>
      <c r="BI143" s="1"/>
      <c r="BJ143" s="1"/>
      <c r="BK143" s="1"/>
      <c r="BL143" s="1"/>
      <c r="BM143" s="1"/>
      <c r="BN143" s="1"/>
    </row>
    <row r="144" spans="1:66" x14ac:dyDescent="0.45">
      <c r="B144" s="215" t="s">
        <v>5836</v>
      </c>
      <c r="G144" s="215" t="s">
        <v>5837</v>
      </c>
      <c r="BG144" s="1"/>
      <c r="BH144" s="1"/>
      <c r="BI144" s="1"/>
      <c r="BJ144" s="1"/>
      <c r="BK144" s="1"/>
      <c r="BL144" s="1"/>
      <c r="BM144" s="1"/>
      <c r="BN144" s="1"/>
    </row>
    <row r="145" spans="1:66" x14ac:dyDescent="0.45">
      <c r="B145" s="215" t="s">
        <v>5838</v>
      </c>
      <c r="D145" s="215" t="s">
        <v>5840</v>
      </c>
      <c r="G145" s="215" t="s">
        <v>5841</v>
      </c>
      <c r="BG145" s="1"/>
      <c r="BH145" s="1"/>
      <c r="BI145" s="1"/>
      <c r="BJ145" s="1"/>
      <c r="BK145" s="1"/>
      <c r="BL145" s="1"/>
      <c r="BM145" s="1"/>
      <c r="BN145" s="1"/>
    </row>
    <row r="146" spans="1:66" x14ac:dyDescent="0.45">
      <c r="D146" s="215" t="s">
        <v>5839</v>
      </c>
      <c r="BG146" s="1"/>
      <c r="BH146" s="1"/>
      <c r="BI146" s="1"/>
      <c r="BJ146" s="1"/>
      <c r="BK146" s="1"/>
      <c r="BL146" s="1"/>
      <c r="BM146" s="1"/>
      <c r="BN146" s="1"/>
    </row>
    <row r="147" spans="1:66" x14ac:dyDescent="0.45">
      <c r="B147" s="215" t="s">
        <v>5842</v>
      </c>
      <c r="BG147" s="1"/>
      <c r="BH147" s="1"/>
      <c r="BI147" s="1"/>
      <c r="BJ147" s="1"/>
      <c r="BK147" s="1"/>
      <c r="BL147" s="1"/>
      <c r="BM147" s="1"/>
      <c r="BN147" s="1"/>
    </row>
    <row r="148" spans="1:66" x14ac:dyDescent="0.45">
      <c r="B148" s="215" t="s">
        <v>5843</v>
      </c>
      <c r="BG148" s="1"/>
      <c r="BH148" s="1"/>
      <c r="BI148" s="1"/>
      <c r="BJ148" s="1"/>
      <c r="BK148" s="1"/>
      <c r="BL148" s="1"/>
      <c r="BM148" s="1"/>
      <c r="BN148" s="1"/>
    </row>
    <row r="149" spans="1:66" x14ac:dyDescent="0.45">
      <c r="BG149" s="1"/>
      <c r="BH149" s="1"/>
      <c r="BI149" s="1"/>
      <c r="BJ149" s="1"/>
      <c r="BK149" s="1"/>
      <c r="BL149" s="1"/>
      <c r="BM149" s="1"/>
      <c r="BN149" s="1"/>
    </row>
    <row r="150" spans="1:66" x14ac:dyDescent="0.45">
      <c r="A150" s="216" t="s">
        <v>2796</v>
      </c>
      <c r="B150" s="215" t="s">
        <v>2271</v>
      </c>
      <c r="BG150" s="1"/>
      <c r="BH150" s="1"/>
      <c r="BI150" s="1"/>
      <c r="BJ150" s="1"/>
      <c r="BK150" s="1"/>
      <c r="BL150" s="1"/>
      <c r="BM150" s="1"/>
      <c r="BN150" s="1"/>
    </row>
    <row r="151" spans="1:66" x14ac:dyDescent="0.45">
      <c r="A151" s="216" t="s">
        <v>2260</v>
      </c>
      <c r="B151" s="215" t="s">
        <v>2262</v>
      </c>
      <c r="BG151" s="1"/>
      <c r="BH151" s="1"/>
      <c r="BI151" s="1"/>
      <c r="BJ151" s="1"/>
      <c r="BK151" s="1"/>
      <c r="BL151" s="1"/>
      <c r="BM151" s="1"/>
      <c r="BN151" s="1"/>
    </row>
    <row r="152" spans="1:66" x14ac:dyDescent="0.45">
      <c r="B152" s="215" t="s">
        <v>2727</v>
      </c>
      <c r="BG152" s="1"/>
      <c r="BH152" s="1"/>
      <c r="BI152" s="1"/>
      <c r="BJ152" s="1"/>
      <c r="BK152" s="1"/>
      <c r="BL152" s="1"/>
      <c r="BM152" s="1"/>
      <c r="BN152" s="1"/>
    </row>
    <row r="153" spans="1:66" x14ac:dyDescent="0.45">
      <c r="B153" s="215" t="s">
        <v>2726</v>
      </c>
      <c r="BG153" s="1"/>
      <c r="BH153" s="1"/>
      <c r="BI153" s="1"/>
      <c r="BJ153" s="1"/>
      <c r="BK153" s="1"/>
      <c r="BL153" s="1"/>
      <c r="BM153" s="1"/>
      <c r="BN153" s="1"/>
    </row>
    <row r="154" spans="1:66" x14ac:dyDescent="0.45">
      <c r="B154" s="215" t="s">
        <v>2263</v>
      </c>
      <c r="BG154" s="1"/>
      <c r="BH154" s="1"/>
      <c r="BI154" s="1"/>
      <c r="BJ154" s="1"/>
      <c r="BK154" s="1"/>
      <c r="BL154" s="1"/>
      <c r="BM154" s="1"/>
      <c r="BN154" s="1"/>
    </row>
    <row r="155" spans="1:66" x14ac:dyDescent="0.45">
      <c r="B155" s="215" t="s">
        <v>3679</v>
      </c>
      <c r="BG155" s="1"/>
      <c r="BH155" s="1"/>
      <c r="BI155" s="1"/>
      <c r="BJ155" s="1"/>
      <c r="BK155" s="1"/>
      <c r="BL155" s="1"/>
      <c r="BM155" s="1"/>
      <c r="BN155" s="1"/>
    </row>
    <row r="156" spans="1:66" x14ac:dyDescent="0.45">
      <c r="B156" s="215" t="s">
        <v>2267</v>
      </c>
      <c r="BG156" s="1"/>
      <c r="BH156" s="1"/>
      <c r="BI156" s="1"/>
      <c r="BJ156" s="1"/>
      <c r="BK156" s="1"/>
      <c r="BL156" s="1"/>
      <c r="BM156" s="1"/>
      <c r="BN156" s="1"/>
    </row>
    <row r="157" spans="1:66" x14ac:dyDescent="0.45">
      <c r="B157" s="215" t="s">
        <v>2728</v>
      </c>
      <c r="BG157" s="1"/>
      <c r="BH157" s="1"/>
      <c r="BI157" s="1"/>
      <c r="BJ157" s="1"/>
      <c r="BK157" s="1"/>
      <c r="BL157" s="1"/>
      <c r="BM157" s="1"/>
      <c r="BN157" s="1"/>
    </row>
    <row r="158" spans="1:66" x14ac:dyDescent="0.45">
      <c r="B158" s="215" t="s">
        <v>2268</v>
      </c>
      <c r="BG158" s="1"/>
      <c r="BH158" s="1"/>
      <c r="BI158" s="1"/>
      <c r="BJ158" s="1"/>
      <c r="BK158" s="1"/>
      <c r="BL158" s="1"/>
      <c r="BM158" s="1"/>
      <c r="BN158" s="1"/>
    </row>
    <row r="159" spans="1:66" x14ac:dyDescent="0.45">
      <c r="BG159" s="1"/>
      <c r="BH159" s="1"/>
      <c r="BI159" s="1"/>
      <c r="BJ159" s="1"/>
      <c r="BK159" s="1"/>
      <c r="BL159" s="1"/>
      <c r="BM159" s="1"/>
      <c r="BN159" s="1"/>
    </row>
    <row r="160" spans="1:66" x14ac:dyDescent="0.45">
      <c r="A160" s="216" t="s">
        <v>2260</v>
      </c>
      <c r="B160" s="215" t="s">
        <v>2261</v>
      </c>
      <c r="BG160" s="1"/>
      <c r="BH160" s="1"/>
      <c r="BI160" s="1"/>
      <c r="BJ160" s="1"/>
      <c r="BK160" s="1"/>
      <c r="BL160" s="1"/>
      <c r="BM160" s="1"/>
      <c r="BN160" s="1"/>
    </row>
    <row r="161" spans="1:66" x14ac:dyDescent="0.45">
      <c r="B161" s="215" t="s">
        <v>2255</v>
      </c>
      <c r="G161" s="215" t="s">
        <v>2269</v>
      </c>
      <c r="BG161" s="1"/>
      <c r="BH161" s="1"/>
      <c r="BI161" s="1"/>
      <c r="BJ161" s="1"/>
      <c r="BK161" s="1"/>
      <c r="BL161" s="1"/>
      <c r="BM161" s="1"/>
      <c r="BN161" s="1"/>
    </row>
    <row r="162" spans="1:66" x14ac:dyDescent="0.45">
      <c r="G162" s="215" t="s">
        <v>2270</v>
      </c>
      <c r="BG162" s="1"/>
      <c r="BH162" s="1"/>
      <c r="BI162" s="1"/>
      <c r="BJ162" s="1"/>
      <c r="BK162" s="1"/>
      <c r="BL162" s="1"/>
      <c r="BM162" s="1"/>
      <c r="BN162" s="1"/>
    </row>
    <row r="163" spans="1:66" x14ac:dyDescent="0.45">
      <c r="BG163" s="1"/>
      <c r="BH163" s="1"/>
      <c r="BI163" s="1"/>
      <c r="BJ163" s="1"/>
      <c r="BK163" s="1"/>
      <c r="BL163" s="1"/>
      <c r="BM163" s="1"/>
      <c r="BN163" s="1"/>
    </row>
    <row r="164" spans="1:66" x14ac:dyDescent="0.45">
      <c r="A164" s="216" t="s">
        <v>2796</v>
      </c>
      <c r="B164" s="215" t="s">
        <v>2272</v>
      </c>
      <c r="BG164" s="1"/>
      <c r="BH164" s="1"/>
      <c r="BI164" s="1"/>
      <c r="BJ164" s="1"/>
      <c r="BK164" s="1"/>
      <c r="BL164" s="1"/>
      <c r="BM164" s="1"/>
      <c r="BN164" s="1"/>
    </row>
    <row r="165" spans="1:66" x14ac:dyDescent="0.45">
      <c r="A165" s="216" t="s">
        <v>2273</v>
      </c>
      <c r="B165" s="215" t="s">
        <v>2262</v>
      </c>
      <c r="BG165" s="1"/>
      <c r="BH165" s="1"/>
      <c r="BI165" s="1"/>
      <c r="BJ165" s="1"/>
      <c r="BK165" s="1"/>
      <c r="BL165" s="1"/>
      <c r="BM165" s="1"/>
      <c r="BN165" s="1"/>
    </row>
    <row r="166" spans="1:66" x14ac:dyDescent="0.45">
      <c r="B166" s="215" t="s">
        <v>2729</v>
      </c>
      <c r="BG166" s="1"/>
      <c r="BH166" s="1"/>
      <c r="BI166" s="1"/>
      <c r="BJ166" s="1"/>
      <c r="BK166" s="1"/>
      <c r="BL166" s="1"/>
      <c r="BM166" s="1"/>
      <c r="BN166" s="1"/>
    </row>
    <row r="167" spans="1:66" x14ac:dyDescent="0.45">
      <c r="B167" s="215" t="s">
        <v>2730</v>
      </c>
      <c r="BG167" s="1"/>
      <c r="BH167" s="1"/>
      <c r="BI167" s="1"/>
      <c r="BJ167" s="1"/>
      <c r="BK167" s="1"/>
      <c r="BL167" s="1"/>
      <c r="BM167" s="1"/>
      <c r="BN167" s="1"/>
    </row>
    <row r="168" spans="1:66" x14ac:dyDescent="0.45">
      <c r="B168" s="215" t="s">
        <v>2984</v>
      </c>
      <c r="BG168" s="1"/>
      <c r="BH168" s="1"/>
      <c r="BI168" s="1"/>
      <c r="BJ168" s="1"/>
      <c r="BK168" s="1"/>
      <c r="BL168" s="1"/>
      <c r="BM168" s="1"/>
      <c r="BN168" s="1"/>
    </row>
    <row r="169" spans="1:66" x14ac:dyDescent="0.45">
      <c r="BG169" s="1"/>
      <c r="BH169" s="1"/>
      <c r="BI169" s="1"/>
      <c r="BJ169" s="1"/>
      <c r="BK169" s="1"/>
      <c r="BL169" s="1"/>
      <c r="BM169" s="1"/>
      <c r="BN169" s="1"/>
    </row>
    <row r="170" spans="1:66" x14ac:dyDescent="0.45">
      <c r="A170" s="216" t="s">
        <v>2260</v>
      </c>
      <c r="B170" s="215" t="s">
        <v>2731</v>
      </c>
      <c r="BG170" s="1"/>
      <c r="BH170" s="1"/>
      <c r="BI170" s="1"/>
      <c r="BJ170" s="1"/>
      <c r="BK170" s="1"/>
      <c r="BL170" s="1"/>
      <c r="BM170" s="1"/>
      <c r="BN170" s="1"/>
    </row>
    <row r="171" spans="1:66" x14ac:dyDescent="0.45">
      <c r="B171" s="215" t="s">
        <v>2732</v>
      </c>
      <c r="BG171" s="1"/>
      <c r="BH171" s="1"/>
      <c r="BI171" s="1"/>
      <c r="BJ171" s="1"/>
      <c r="BK171" s="1"/>
      <c r="BL171" s="1"/>
      <c r="BM171" s="1"/>
      <c r="BN171" s="1"/>
    </row>
    <row r="172" spans="1:66" x14ac:dyDescent="0.45">
      <c r="B172" s="215" t="s">
        <v>2275</v>
      </c>
      <c r="G172" s="215" t="s">
        <v>2276</v>
      </c>
      <c r="BG172" s="1"/>
      <c r="BH172" s="1"/>
      <c r="BI172" s="1"/>
      <c r="BJ172" s="1"/>
      <c r="BK172" s="1"/>
      <c r="BL172" s="1"/>
      <c r="BM172" s="1"/>
      <c r="BN172" s="1"/>
    </row>
    <row r="173" spans="1:66" x14ac:dyDescent="0.45">
      <c r="B173" s="215" t="s">
        <v>2277</v>
      </c>
      <c r="G173" s="215" t="s">
        <v>2291</v>
      </c>
      <c r="BG173" s="1"/>
      <c r="BH173" s="1"/>
      <c r="BI173" s="1"/>
      <c r="BJ173" s="1"/>
      <c r="BK173" s="1"/>
      <c r="BL173" s="1"/>
      <c r="BM173" s="1"/>
      <c r="BN173" s="1"/>
    </row>
    <row r="174" spans="1:66" x14ac:dyDescent="0.45">
      <c r="G174" s="215" t="s">
        <v>2278</v>
      </c>
      <c r="L174" s="215" t="s">
        <v>2985</v>
      </c>
      <c r="BG174" s="1"/>
      <c r="BH174" s="1"/>
      <c r="BI174" s="1"/>
      <c r="BJ174" s="1"/>
      <c r="BK174" s="1"/>
      <c r="BL174" s="1"/>
      <c r="BM174" s="1"/>
      <c r="BN174" s="1"/>
    </row>
    <row r="175" spans="1:66" x14ac:dyDescent="0.45">
      <c r="L175" s="215" t="s">
        <v>2986</v>
      </c>
      <c r="BG175" s="1"/>
      <c r="BH175" s="1"/>
      <c r="BI175" s="1"/>
      <c r="BJ175" s="1"/>
      <c r="BK175" s="1"/>
      <c r="BL175" s="1"/>
      <c r="BM175" s="1"/>
      <c r="BN175" s="1"/>
    </row>
    <row r="176" spans="1:66" x14ac:dyDescent="0.45">
      <c r="G176" s="215" t="s">
        <v>2279</v>
      </c>
      <c r="L176" s="215" t="s">
        <v>2290</v>
      </c>
      <c r="BG176" s="1"/>
      <c r="BH176" s="1"/>
      <c r="BI176" s="1"/>
      <c r="BJ176" s="1"/>
      <c r="BK176" s="1"/>
      <c r="BL176" s="1"/>
      <c r="BM176" s="1"/>
      <c r="BN176" s="1"/>
    </row>
    <row r="177" spans="2:66" x14ac:dyDescent="0.45">
      <c r="L177" s="215" t="s">
        <v>2280</v>
      </c>
      <c r="BG177" s="1"/>
      <c r="BH177" s="1"/>
      <c r="BI177" s="1"/>
      <c r="BJ177" s="1"/>
      <c r="BK177" s="1"/>
      <c r="BL177" s="1"/>
      <c r="BM177" s="1"/>
      <c r="BN177" s="1"/>
    </row>
    <row r="178" spans="2:66" x14ac:dyDescent="0.45">
      <c r="L178" s="215" t="s">
        <v>2281</v>
      </c>
      <c r="BG178" s="1"/>
      <c r="BH178" s="1"/>
      <c r="BI178" s="1"/>
      <c r="BJ178" s="1"/>
      <c r="BK178" s="1"/>
      <c r="BL178" s="1"/>
      <c r="BM178" s="1"/>
      <c r="BN178" s="1"/>
    </row>
    <row r="179" spans="2:66" x14ac:dyDescent="0.45">
      <c r="G179" s="215" t="s">
        <v>2733</v>
      </c>
      <c r="BG179" s="1"/>
      <c r="BH179" s="1"/>
      <c r="BI179" s="1"/>
      <c r="BJ179" s="1"/>
      <c r="BK179" s="1"/>
      <c r="BL179" s="1"/>
      <c r="BM179" s="1"/>
      <c r="BN179" s="1"/>
    </row>
    <row r="180" spans="2:66" x14ac:dyDescent="0.45">
      <c r="G180" s="215" t="s">
        <v>2734</v>
      </c>
      <c r="BG180" s="1"/>
      <c r="BH180" s="1"/>
      <c r="BI180" s="1"/>
      <c r="BJ180" s="1"/>
      <c r="BK180" s="1"/>
      <c r="BL180" s="1"/>
      <c r="BM180" s="1"/>
      <c r="BN180" s="1"/>
    </row>
    <row r="181" spans="2:66" x14ac:dyDescent="0.45">
      <c r="B181" s="215" t="s">
        <v>2283</v>
      </c>
      <c r="G181" s="215" t="s">
        <v>2735</v>
      </c>
      <c r="BG181" s="1"/>
      <c r="BH181" s="1"/>
      <c r="BI181" s="1"/>
      <c r="BJ181" s="1"/>
      <c r="BK181" s="1"/>
      <c r="BL181" s="1"/>
      <c r="BM181" s="1"/>
      <c r="BN181" s="1"/>
    </row>
    <row r="182" spans="2:66" x14ac:dyDescent="0.45">
      <c r="G182" s="215" t="s">
        <v>2736</v>
      </c>
      <c r="BG182" s="1"/>
      <c r="BH182" s="1"/>
      <c r="BI182" s="1"/>
      <c r="BJ182" s="1"/>
      <c r="BK182" s="1"/>
      <c r="BL182" s="1"/>
      <c r="BM182" s="1"/>
      <c r="BN182" s="1"/>
    </row>
    <row r="183" spans="2:66" x14ac:dyDescent="0.45">
      <c r="G183" s="215" t="s">
        <v>2737</v>
      </c>
      <c r="BG183" s="1"/>
      <c r="BH183" s="1"/>
      <c r="BI183" s="1"/>
      <c r="BJ183" s="1"/>
      <c r="BK183" s="1"/>
      <c r="BL183" s="1"/>
      <c r="BM183" s="1"/>
      <c r="BN183" s="1"/>
    </row>
    <row r="184" spans="2:66" x14ac:dyDescent="0.45">
      <c r="G184" s="215" t="s">
        <v>2987</v>
      </c>
      <c r="BG184" s="1"/>
      <c r="BH184" s="1"/>
      <c r="BI184" s="1"/>
      <c r="BJ184" s="1"/>
      <c r="BK184" s="1"/>
      <c r="BL184" s="1"/>
      <c r="BM184" s="1"/>
      <c r="BN184" s="1"/>
    </row>
    <row r="185" spans="2:66" x14ac:dyDescent="0.45">
      <c r="B185" s="215" t="s">
        <v>2284</v>
      </c>
      <c r="G185" s="215" t="s">
        <v>2738</v>
      </c>
      <c r="BG185" s="1"/>
      <c r="BH185" s="1"/>
      <c r="BI185" s="1"/>
      <c r="BJ185" s="1"/>
      <c r="BK185" s="1"/>
      <c r="BL185" s="1"/>
      <c r="BM185" s="1"/>
      <c r="BN185" s="1"/>
    </row>
    <row r="186" spans="2:66" x14ac:dyDescent="0.45">
      <c r="G186" s="215" t="s">
        <v>2739</v>
      </c>
      <c r="BG186" s="1"/>
      <c r="BH186" s="1"/>
      <c r="BI186" s="1"/>
      <c r="BJ186" s="1"/>
      <c r="BK186" s="1"/>
      <c r="BL186" s="1"/>
      <c r="BM186" s="1"/>
      <c r="BN186" s="1"/>
    </row>
    <row r="187" spans="2:66" x14ac:dyDescent="0.45">
      <c r="G187" s="215" t="s">
        <v>2285</v>
      </c>
      <c r="BG187" s="1"/>
      <c r="BH187" s="1"/>
      <c r="BI187" s="1"/>
      <c r="BJ187" s="1"/>
      <c r="BK187" s="1"/>
      <c r="BL187" s="1"/>
      <c r="BM187" s="1"/>
      <c r="BN187" s="1"/>
    </row>
    <row r="188" spans="2:66" x14ac:dyDescent="0.45">
      <c r="G188" s="215" t="s">
        <v>2286</v>
      </c>
      <c r="BG188" s="1"/>
      <c r="BH188" s="1"/>
      <c r="BI188" s="1"/>
      <c r="BJ188" s="1"/>
      <c r="BK188" s="1"/>
      <c r="BL188" s="1"/>
      <c r="BM188" s="1"/>
      <c r="BN188" s="1"/>
    </row>
    <row r="189" spans="2:66" x14ac:dyDescent="0.45">
      <c r="G189" s="215" t="s">
        <v>2740</v>
      </c>
      <c r="BG189" s="1"/>
      <c r="BH189" s="1"/>
      <c r="BI189" s="1"/>
      <c r="BJ189" s="1"/>
      <c r="BK189" s="1"/>
      <c r="BL189" s="1"/>
      <c r="BM189" s="1"/>
      <c r="BN189" s="1"/>
    </row>
    <row r="190" spans="2:66" x14ac:dyDescent="0.45">
      <c r="G190" s="215" t="s">
        <v>2988</v>
      </c>
      <c r="BG190" s="1"/>
      <c r="BH190" s="1"/>
      <c r="BI190" s="1"/>
      <c r="BJ190" s="1"/>
      <c r="BK190" s="1"/>
      <c r="BL190" s="1"/>
      <c r="BM190" s="1"/>
      <c r="BN190" s="1"/>
    </row>
    <row r="191" spans="2:66" x14ac:dyDescent="0.45">
      <c r="B191" s="215" t="s">
        <v>2288</v>
      </c>
      <c r="G191" s="215" t="s">
        <v>2989</v>
      </c>
      <c r="BG191" s="1"/>
      <c r="BH191" s="1"/>
      <c r="BI191" s="1"/>
      <c r="BJ191" s="1"/>
      <c r="BK191" s="1"/>
      <c r="BL191" s="1"/>
      <c r="BM191" s="1"/>
      <c r="BN191" s="1"/>
    </row>
    <row r="192" spans="2:66" x14ac:dyDescent="0.45">
      <c r="G192" s="215" t="s">
        <v>2990</v>
      </c>
      <c r="BG192" s="1"/>
      <c r="BH192" s="1"/>
      <c r="BI192" s="1"/>
      <c r="BJ192" s="1"/>
      <c r="BK192" s="1"/>
      <c r="BL192" s="1"/>
      <c r="BM192" s="1"/>
      <c r="BN192" s="1"/>
    </row>
    <row r="193" spans="1:66" x14ac:dyDescent="0.45">
      <c r="BG193" s="1"/>
      <c r="BH193" s="1"/>
      <c r="BI193" s="1"/>
      <c r="BJ193" s="1"/>
      <c r="BK193" s="1"/>
      <c r="BL193" s="1"/>
      <c r="BM193" s="1"/>
      <c r="BN193" s="1"/>
    </row>
    <row r="194" spans="1:66" x14ac:dyDescent="0.45">
      <c r="A194" s="216" t="s">
        <v>2260</v>
      </c>
      <c r="B194" s="215" t="s">
        <v>3688</v>
      </c>
      <c r="BG194" s="1"/>
      <c r="BH194" s="1"/>
      <c r="BI194" s="1"/>
      <c r="BJ194" s="1"/>
      <c r="BK194" s="1"/>
      <c r="BL194" s="1"/>
      <c r="BM194" s="1"/>
      <c r="BN194" s="1"/>
    </row>
    <row r="195" spans="1:66" x14ac:dyDescent="0.45">
      <c r="B195" s="215" t="s">
        <v>3683</v>
      </c>
      <c r="BG195" s="1"/>
      <c r="BH195" s="1"/>
      <c r="BI195" s="1"/>
      <c r="BJ195" s="1"/>
      <c r="BK195" s="1"/>
      <c r="BL195" s="1"/>
      <c r="BM195" s="1"/>
      <c r="BN195" s="1"/>
    </row>
    <row r="196" spans="1:66" x14ac:dyDescent="0.45">
      <c r="A196" s="216" t="s">
        <v>1670</v>
      </c>
      <c r="B196" s="215" t="s">
        <v>2289</v>
      </c>
      <c r="BG196" s="1"/>
      <c r="BH196" s="1"/>
      <c r="BI196" s="1"/>
      <c r="BJ196" s="1"/>
      <c r="BK196" s="1"/>
      <c r="BL196" s="1"/>
      <c r="BM196" s="1"/>
      <c r="BN196" s="1"/>
    </row>
    <row r="197" spans="1:66" x14ac:dyDescent="0.45">
      <c r="B197" s="215" t="s">
        <v>3684</v>
      </c>
      <c r="BG197" s="1"/>
      <c r="BH197" s="1"/>
      <c r="BI197" s="1"/>
      <c r="BJ197" s="1"/>
      <c r="BK197" s="1"/>
      <c r="BL197" s="1"/>
      <c r="BM197" s="1"/>
      <c r="BN197" s="1"/>
    </row>
    <row r="198" spans="1:66" x14ac:dyDescent="0.45">
      <c r="B198" s="215" t="s">
        <v>2741</v>
      </c>
      <c r="BG198" s="1"/>
      <c r="BH198" s="1"/>
      <c r="BI198" s="1"/>
      <c r="BJ198" s="1"/>
      <c r="BK198" s="1"/>
      <c r="BL198" s="1"/>
      <c r="BM198" s="1"/>
      <c r="BN198" s="1"/>
    </row>
    <row r="199" spans="1:66" x14ac:dyDescent="0.45">
      <c r="BG199" s="1"/>
      <c r="BH199" s="1"/>
      <c r="BI199" s="1"/>
      <c r="BJ199" s="1"/>
      <c r="BK199" s="1"/>
      <c r="BL199" s="1"/>
      <c r="BM199" s="1"/>
      <c r="BN199" s="1"/>
    </row>
    <row r="200" spans="1:66" x14ac:dyDescent="0.45">
      <c r="A200" s="216" t="s">
        <v>1670</v>
      </c>
      <c r="B200" s="215" t="s">
        <v>3484</v>
      </c>
      <c r="BG200" s="1"/>
      <c r="BH200" s="1"/>
      <c r="BI200" s="1"/>
      <c r="BJ200" s="1"/>
      <c r="BK200" s="1"/>
      <c r="BL200" s="1"/>
      <c r="BM200" s="1"/>
      <c r="BN200" s="1"/>
    </row>
    <row r="201" spans="1:66" x14ac:dyDescent="0.45">
      <c r="B201" s="215" t="s">
        <v>3685</v>
      </c>
      <c r="BG201" s="1"/>
      <c r="BH201" s="1"/>
      <c r="BI201" s="1"/>
      <c r="BJ201" s="1"/>
      <c r="BK201" s="1"/>
      <c r="BL201" s="1"/>
      <c r="BM201" s="1"/>
      <c r="BN201" s="1"/>
    </row>
    <row r="202" spans="1:66" x14ac:dyDescent="0.45">
      <c r="B202" s="215" t="s">
        <v>3686</v>
      </c>
      <c r="BG202" s="1"/>
      <c r="BH202" s="1"/>
      <c r="BI202" s="1"/>
      <c r="BJ202" s="1"/>
      <c r="BK202" s="1"/>
      <c r="BL202" s="1"/>
      <c r="BM202" s="1"/>
      <c r="BN202" s="1"/>
    </row>
    <row r="203" spans="1:66" x14ac:dyDescent="0.45">
      <c r="BG203" s="1"/>
      <c r="BH203" s="1"/>
      <c r="BI203" s="1"/>
      <c r="BJ203" s="1"/>
      <c r="BK203" s="1"/>
      <c r="BL203" s="1"/>
      <c r="BM203" s="1"/>
      <c r="BN203" s="1"/>
    </row>
    <row r="204" spans="1:66" x14ac:dyDescent="0.45">
      <c r="A204" s="216" t="s">
        <v>1670</v>
      </c>
      <c r="B204" s="215" t="s">
        <v>2300</v>
      </c>
      <c r="BG204" s="1"/>
      <c r="BH204" s="1"/>
      <c r="BI204" s="1"/>
      <c r="BJ204" s="1"/>
      <c r="BK204" s="1"/>
      <c r="BL204" s="1"/>
      <c r="BM204" s="1"/>
      <c r="BN204" s="1"/>
    </row>
    <row r="205" spans="1:66" x14ac:dyDescent="0.45">
      <c r="B205" s="215" t="s">
        <v>3687</v>
      </c>
      <c r="BG205" s="1"/>
      <c r="BH205" s="1"/>
      <c r="BI205" s="1"/>
      <c r="BJ205" s="1"/>
      <c r="BK205" s="1"/>
      <c r="BL205" s="1"/>
      <c r="BM205" s="1"/>
      <c r="BN205" s="1"/>
    </row>
    <row r="206" spans="1:66" x14ac:dyDescent="0.45">
      <c r="B206" s="215" t="s">
        <v>2292</v>
      </c>
      <c r="BG206" s="1"/>
      <c r="BH206" s="1"/>
      <c r="BI206" s="1"/>
      <c r="BJ206" s="1"/>
      <c r="BK206" s="1"/>
      <c r="BL206" s="1"/>
      <c r="BM206" s="1"/>
      <c r="BN206" s="1"/>
    </row>
    <row r="207" spans="1:66" x14ac:dyDescent="0.45">
      <c r="B207" s="215" t="s">
        <v>2991</v>
      </c>
      <c r="BG207" s="1"/>
      <c r="BH207" s="1"/>
      <c r="BI207" s="1"/>
      <c r="BJ207" s="1"/>
      <c r="BK207" s="1"/>
      <c r="BL207" s="1"/>
      <c r="BM207" s="1"/>
      <c r="BN207" s="1"/>
    </row>
    <row r="208" spans="1:66" x14ac:dyDescent="0.45">
      <c r="B208" s="215" t="s">
        <v>2742</v>
      </c>
      <c r="BG208" s="1"/>
      <c r="BH208" s="1"/>
      <c r="BI208" s="1"/>
      <c r="BJ208" s="1"/>
      <c r="BK208" s="1"/>
      <c r="BL208" s="1"/>
      <c r="BM208" s="1"/>
      <c r="BN208" s="1"/>
    </row>
    <row r="209" spans="1:66" x14ac:dyDescent="0.45">
      <c r="BG209" s="1"/>
      <c r="BH209" s="1"/>
      <c r="BI209" s="1"/>
      <c r="BJ209" s="1"/>
      <c r="BK209" s="1"/>
      <c r="BL209" s="1"/>
      <c r="BM209" s="1"/>
      <c r="BN209" s="1"/>
    </row>
    <row r="210" spans="1:66" x14ac:dyDescent="0.45">
      <c r="B210" s="215" t="s">
        <v>3680</v>
      </c>
      <c r="BG210" s="1"/>
      <c r="BH210" s="1"/>
      <c r="BI210" s="1"/>
      <c r="BJ210" s="1"/>
      <c r="BK210" s="1"/>
      <c r="BL210" s="1"/>
      <c r="BM210" s="1"/>
      <c r="BN210" s="1"/>
    </row>
    <row r="211" spans="1:66" x14ac:dyDescent="0.45">
      <c r="B211" s="215" t="s">
        <v>2992</v>
      </c>
      <c r="BG211" s="1"/>
      <c r="BH211" s="1"/>
      <c r="BI211" s="1"/>
      <c r="BJ211" s="1"/>
      <c r="BK211" s="1"/>
      <c r="BL211" s="1"/>
      <c r="BM211" s="1"/>
      <c r="BN211" s="1"/>
    </row>
    <row r="212" spans="1:66" x14ac:dyDescent="0.45">
      <c r="BG212" s="1"/>
      <c r="BH212" s="1"/>
      <c r="BI212" s="1"/>
      <c r="BJ212" s="1"/>
      <c r="BK212" s="1"/>
      <c r="BL212" s="1"/>
      <c r="BM212" s="1"/>
      <c r="BN212" s="1"/>
    </row>
    <row r="213" spans="1:66" x14ac:dyDescent="0.45">
      <c r="A213" s="216" t="s">
        <v>2260</v>
      </c>
      <c r="B213" s="215" t="s">
        <v>3689</v>
      </c>
      <c r="BG213" s="1"/>
      <c r="BH213" s="1"/>
      <c r="BI213" s="1"/>
      <c r="BJ213" s="1"/>
      <c r="BK213" s="1"/>
      <c r="BL213" s="1"/>
      <c r="BM213" s="1"/>
      <c r="BN213" s="1"/>
    </row>
    <row r="214" spans="1:66" x14ac:dyDescent="0.45">
      <c r="B214" s="215" t="s">
        <v>3690</v>
      </c>
      <c r="BG214" s="1"/>
      <c r="BH214" s="1"/>
      <c r="BI214" s="1"/>
      <c r="BJ214" s="1"/>
      <c r="BK214" s="1"/>
      <c r="BL214" s="1"/>
      <c r="BM214" s="1"/>
      <c r="BN214" s="1"/>
    </row>
    <row r="215" spans="1:66" x14ac:dyDescent="0.45">
      <c r="A215" s="216" t="s">
        <v>1670</v>
      </c>
      <c r="B215" s="215" t="s">
        <v>2274</v>
      </c>
      <c r="BG215" s="1"/>
      <c r="BH215" s="1"/>
      <c r="BI215" s="1"/>
      <c r="BJ215" s="1"/>
      <c r="BK215" s="1"/>
      <c r="BL215" s="1"/>
      <c r="BM215" s="1"/>
      <c r="BN215" s="1"/>
    </row>
    <row r="216" spans="1:66" x14ac:dyDescent="0.45">
      <c r="B216" s="215" t="s">
        <v>2298</v>
      </c>
      <c r="BG216" s="1"/>
      <c r="BH216" s="1"/>
      <c r="BI216" s="1"/>
      <c r="BJ216" s="1"/>
      <c r="BK216" s="1"/>
      <c r="BL216" s="1"/>
      <c r="BM216" s="1"/>
      <c r="BN216" s="1"/>
    </row>
    <row r="217" spans="1:66" x14ac:dyDescent="0.45">
      <c r="B217" s="215" t="s">
        <v>2743</v>
      </c>
      <c r="BG217" s="1"/>
      <c r="BH217" s="1"/>
      <c r="BI217" s="1"/>
      <c r="BJ217" s="1"/>
      <c r="BK217" s="1"/>
      <c r="BL217" s="1"/>
      <c r="BM217" s="1"/>
      <c r="BN217" s="1"/>
    </row>
    <row r="218" spans="1:66" x14ac:dyDescent="0.45">
      <c r="B218" s="216" t="s">
        <v>2669</v>
      </c>
      <c r="C218" s="215" t="s">
        <v>2993</v>
      </c>
      <c r="BG218" s="1"/>
      <c r="BH218" s="1"/>
      <c r="BI218" s="1"/>
      <c r="BJ218" s="1"/>
      <c r="BK218" s="1"/>
      <c r="BL218" s="1"/>
      <c r="BM218" s="1"/>
      <c r="BN218" s="1"/>
    </row>
    <row r="219" spans="1:66" x14ac:dyDescent="0.45">
      <c r="B219" s="216" t="s">
        <v>2669</v>
      </c>
      <c r="C219" s="215" t="s">
        <v>2294</v>
      </c>
      <c r="BG219" s="1"/>
      <c r="BH219" s="1"/>
      <c r="BI219" s="1"/>
      <c r="BJ219" s="1"/>
      <c r="BK219" s="1"/>
      <c r="BL219" s="1"/>
      <c r="BM219" s="1"/>
      <c r="BN219" s="1"/>
    </row>
    <row r="220" spans="1:66" x14ac:dyDescent="0.45">
      <c r="B220" s="216" t="s">
        <v>2669</v>
      </c>
      <c r="C220" s="215" t="s">
        <v>2295</v>
      </c>
      <c r="BG220" s="1"/>
      <c r="BH220" s="1"/>
      <c r="BI220" s="1"/>
      <c r="BJ220" s="1"/>
      <c r="BK220" s="1"/>
      <c r="BL220" s="1"/>
      <c r="BM220" s="1"/>
      <c r="BN220" s="1"/>
    </row>
    <row r="221" spans="1:66" x14ac:dyDescent="0.45">
      <c r="B221" s="215" t="s">
        <v>2994</v>
      </c>
      <c r="BG221" s="1"/>
      <c r="BH221" s="1"/>
      <c r="BI221" s="1"/>
      <c r="BJ221" s="1"/>
      <c r="BK221" s="1"/>
      <c r="BL221" s="1"/>
      <c r="BM221" s="1"/>
      <c r="BN221" s="1"/>
    </row>
    <row r="222" spans="1:66" x14ac:dyDescent="0.45">
      <c r="B222" s="215" t="s">
        <v>2995</v>
      </c>
      <c r="BG222" s="1"/>
      <c r="BH222" s="1"/>
      <c r="BI222" s="1"/>
      <c r="BJ222" s="1"/>
      <c r="BK222" s="1"/>
      <c r="BL222" s="1"/>
      <c r="BM222" s="1"/>
      <c r="BN222" s="1"/>
    </row>
    <row r="223" spans="1:66" x14ac:dyDescent="0.45">
      <c r="BG223" s="1"/>
      <c r="BH223" s="1"/>
      <c r="BI223" s="1"/>
      <c r="BJ223" s="1"/>
      <c r="BK223" s="1"/>
      <c r="BL223" s="1"/>
      <c r="BM223" s="1"/>
      <c r="BN223" s="1"/>
    </row>
    <row r="224" spans="1:66" x14ac:dyDescent="0.45">
      <c r="A224" s="216" t="s">
        <v>1670</v>
      </c>
      <c r="B224" s="215" t="s">
        <v>2997</v>
      </c>
      <c r="BG224" s="1"/>
      <c r="BH224" s="1"/>
      <c r="BI224" s="1"/>
      <c r="BJ224" s="1"/>
      <c r="BK224" s="1"/>
      <c r="BL224" s="1"/>
      <c r="BM224" s="1"/>
      <c r="BN224" s="1"/>
    </row>
    <row r="225" spans="1:66" x14ac:dyDescent="0.45">
      <c r="B225" s="215" t="s">
        <v>2998</v>
      </c>
      <c r="BG225" s="1"/>
      <c r="BH225" s="1"/>
      <c r="BI225" s="1"/>
      <c r="BJ225" s="1"/>
      <c r="BK225" s="1"/>
      <c r="BL225" s="1"/>
      <c r="BM225" s="1"/>
      <c r="BN225" s="1"/>
    </row>
    <row r="226" spans="1:66" x14ac:dyDescent="0.45">
      <c r="B226" s="215" t="s">
        <v>3681</v>
      </c>
      <c r="BG226" s="1"/>
      <c r="BH226" s="1"/>
      <c r="BI226" s="1"/>
      <c r="BJ226" s="1"/>
      <c r="BK226" s="1"/>
      <c r="BL226" s="1"/>
      <c r="BM226" s="1"/>
      <c r="BN226" s="1"/>
    </row>
    <row r="227" spans="1:66" x14ac:dyDescent="0.45">
      <c r="B227" s="215" t="s">
        <v>3682</v>
      </c>
      <c r="BG227" s="1"/>
      <c r="BH227" s="1"/>
      <c r="BI227" s="1"/>
      <c r="BJ227" s="1"/>
      <c r="BK227" s="1"/>
      <c r="BL227" s="1"/>
      <c r="BM227" s="1"/>
      <c r="BN227" s="1"/>
    </row>
    <row r="228" spans="1:66" x14ac:dyDescent="0.45">
      <c r="K228" s="216"/>
      <c r="BG228" s="1"/>
      <c r="BH228" s="1"/>
      <c r="BI228" s="1"/>
      <c r="BJ228" s="1"/>
      <c r="BK228" s="1"/>
      <c r="BL228" s="1"/>
      <c r="BM228" s="1"/>
      <c r="BN228" s="1"/>
    </row>
    <row r="229" spans="1:66" x14ac:dyDescent="0.45">
      <c r="A229" s="216" t="s">
        <v>1670</v>
      </c>
      <c r="B229" s="215" t="s">
        <v>2297</v>
      </c>
      <c r="BG229" s="1"/>
      <c r="BH229" s="1"/>
      <c r="BI229" s="1"/>
      <c r="BJ229" s="1"/>
      <c r="BK229" s="1"/>
      <c r="BL229" s="1"/>
      <c r="BM229" s="1"/>
      <c r="BN229" s="1"/>
    </row>
    <row r="230" spans="1:66" x14ac:dyDescent="0.45">
      <c r="B230" s="215" t="s">
        <v>2999</v>
      </c>
      <c r="BG230" s="1"/>
      <c r="BH230" s="1"/>
      <c r="BI230" s="1"/>
      <c r="BJ230" s="1"/>
      <c r="BK230" s="1"/>
      <c r="BL230" s="1"/>
      <c r="BM230" s="1"/>
      <c r="BN230" s="1"/>
    </row>
    <row r="231" spans="1:66" x14ac:dyDescent="0.45">
      <c r="BG231" s="1"/>
      <c r="BH231" s="1"/>
      <c r="BI231" s="1"/>
      <c r="BJ231" s="1"/>
      <c r="BK231" s="1"/>
      <c r="BL231" s="1"/>
      <c r="BM231" s="1"/>
      <c r="BN231" s="1"/>
    </row>
    <row r="232" spans="1:66" x14ac:dyDescent="0.45">
      <c r="A232" s="216" t="s">
        <v>1670</v>
      </c>
      <c r="B232" s="215" t="s">
        <v>2299</v>
      </c>
      <c r="BG232" s="1"/>
      <c r="BH232" s="1"/>
      <c r="BI232" s="1"/>
      <c r="BJ232" s="1"/>
      <c r="BK232" s="1"/>
      <c r="BL232" s="1"/>
      <c r="BM232" s="1"/>
      <c r="BN232" s="1"/>
    </row>
    <row r="233" spans="1:66" x14ac:dyDescent="0.45">
      <c r="B233" s="215" t="s">
        <v>3691</v>
      </c>
      <c r="BG233" s="1"/>
      <c r="BH233" s="1"/>
      <c r="BI233" s="1"/>
      <c r="BJ233" s="1"/>
      <c r="BK233" s="1"/>
      <c r="BL233" s="1"/>
      <c r="BM233" s="1"/>
      <c r="BN233" s="1"/>
    </row>
    <row r="234" spans="1:66" x14ac:dyDescent="0.45">
      <c r="B234" s="215" t="s">
        <v>3692</v>
      </c>
      <c r="BG234" s="1"/>
      <c r="BH234" s="1"/>
      <c r="BI234" s="1"/>
      <c r="BJ234" s="1"/>
      <c r="BK234" s="1"/>
      <c r="BL234" s="1"/>
      <c r="BM234" s="1"/>
      <c r="BN234" s="1"/>
    </row>
    <row r="235" spans="1:66" x14ac:dyDescent="0.45">
      <c r="B235" s="215" t="s">
        <v>3693</v>
      </c>
      <c r="BG235" s="1"/>
      <c r="BH235" s="1"/>
      <c r="BI235" s="1"/>
      <c r="BJ235" s="1"/>
      <c r="BK235" s="1"/>
      <c r="BL235" s="1"/>
      <c r="BM235" s="1"/>
      <c r="BN235" s="1"/>
    </row>
    <row r="236" spans="1:66" x14ac:dyDescent="0.45">
      <c r="BG236" s="1"/>
      <c r="BH236" s="1"/>
      <c r="BI236" s="1"/>
      <c r="BJ236" s="1"/>
      <c r="BK236" s="1"/>
      <c r="BL236" s="1"/>
      <c r="BM236" s="1"/>
      <c r="BN236" s="1"/>
    </row>
    <row r="237" spans="1:66" x14ac:dyDescent="0.45">
      <c r="A237" s="216" t="s">
        <v>1670</v>
      </c>
      <c r="B237" s="215" t="s">
        <v>3694</v>
      </c>
      <c r="BG237" s="1"/>
      <c r="BH237" s="1"/>
      <c r="BI237" s="1"/>
      <c r="BJ237" s="1"/>
      <c r="BK237" s="1"/>
      <c r="BL237" s="1"/>
      <c r="BM237" s="1"/>
      <c r="BN237" s="1"/>
    </row>
    <row r="238" spans="1:66" x14ac:dyDescent="0.45">
      <c r="B238" s="215" t="s">
        <v>2744</v>
      </c>
      <c r="BG238" s="1"/>
      <c r="BH238" s="1"/>
      <c r="BI238" s="1"/>
      <c r="BJ238" s="1"/>
      <c r="BK238" s="1"/>
      <c r="BL238" s="1"/>
      <c r="BM238" s="1"/>
      <c r="BN238" s="1"/>
    </row>
    <row r="239" spans="1:66" x14ac:dyDescent="0.45">
      <c r="B239" s="215" t="s">
        <v>2745</v>
      </c>
    </row>
    <row r="240" spans="1:66" x14ac:dyDescent="0.45">
      <c r="B240" s="215" t="s">
        <v>3695</v>
      </c>
    </row>
    <row r="241" spans="1:7" x14ac:dyDescent="0.45">
      <c r="B241" s="215" t="s">
        <v>3001</v>
      </c>
    </row>
    <row r="242" spans="1:7" x14ac:dyDescent="0.45">
      <c r="B242" s="215" t="s">
        <v>3000</v>
      </c>
    </row>
    <row r="244" spans="1:7" x14ac:dyDescent="0.45">
      <c r="A244" s="216" t="s">
        <v>3696</v>
      </c>
      <c r="B244" s="215" t="s">
        <v>3697</v>
      </c>
    </row>
    <row r="245" spans="1:7" x14ac:dyDescent="0.45">
      <c r="A245" s="216" t="s">
        <v>3714</v>
      </c>
      <c r="B245" s="215" t="s">
        <v>3715</v>
      </c>
    </row>
    <row r="246" spans="1:7" x14ac:dyDescent="0.45">
      <c r="A246" s="215"/>
      <c r="B246" s="215" t="s">
        <v>3716</v>
      </c>
    </row>
    <row r="247" spans="1:7" x14ac:dyDescent="0.45">
      <c r="A247" s="215"/>
      <c r="B247" s="215" t="s">
        <v>3717</v>
      </c>
    </row>
    <row r="248" spans="1:7" x14ac:dyDescent="0.45">
      <c r="A248" s="215"/>
    </row>
    <row r="249" spans="1:7" x14ac:dyDescent="0.45">
      <c r="A249" s="215" t="s">
        <v>3714</v>
      </c>
      <c r="B249" s="215" t="s">
        <v>3718</v>
      </c>
    </row>
    <row r="250" spans="1:7" x14ac:dyDescent="0.45">
      <c r="A250" s="215"/>
      <c r="B250" s="215" t="s">
        <v>3720</v>
      </c>
    </row>
    <row r="251" spans="1:7" x14ac:dyDescent="0.45">
      <c r="A251" s="215"/>
      <c r="B251" s="215" t="s">
        <v>3719</v>
      </c>
    </row>
    <row r="252" spans="1:7" x14ac:dyDescent="0.45">
      <c r="A252" s="215"/>
      <c r="B252" s="215" t="s">
        <v>3721</v>
      </c>
    </row>
    <row r="253" spans="1:7" x14ac:dyDescent="0.45">
      <c r="A253" s="215"/>
      <c r="B253" s="215" t="s">
        <v>3722</v>
      </c>
      <c r="G253" s="215" t="s">
        <v>3726</v>
      </c>
    </row>
    <row r="254" spans="1:7" x14ac:dyDescent="0.45">
      <c r="A254" s="215"/>
      <c r="B254" s="215" t="s">
        <v>3723</v>
      </c>
      <c r="G254" s="215" t="s">
        <v>3727</v>
      </c>
    </row>
    <row r="255" spans="1:7" x14ac:dyDescent="0.45">
      <c r="A255" s="215"/>
      <c r="B255" s="215" t="s">
        <v>3724</v>
      </c>
      <c r="G255" s="215" t="s">
        <v>3729</v>
      </c>
    </row>
    <row r="256" spans="1:7" x14ac:dyDescent="0.45">
      <c r="A256" s="215"/>
      <c r="B256" s="215" t="s">
        <v>3725</v>
      </c>
      <c r="G256" s="215" t="s">
        <v>3728</v>
      </c>
    </row>
    <row r="258" spans="1:66" x14ac:dyDescent="0.45">
      <c r="A258" s="216" t="s">
        <v>2796</v>
      </c>
      <c r="B258" s="215" t="s">
        <v>2301</v>
      </c>
    </row>
    <row r="259" spans="1:66" x14ac:dyDescent="0.45">
      <c r="B259" s="215" t="s">
        <v>2746</v>
      </c>
    </row>
    <row r="260" spans="1:66" x14ac:dyDescent="0.45">
      <c r="B260" s="215" t="s">
        <v>2747</v>
      </c>
    </row>
    <row r="261" spans="1:66" x14ac:dyDescent="0.45">
      <c r="B261" s="215" t="s">
        <v>3002</v>
      </c>
    </row>
    <row r="262" spans="1:66" x14ac:dyDescent="0.45">
      <c r="B262" s="215" t="s">
        <v>3143</v>
      </c>
    </row>
    <row r="263" spans="1:66" x14ac:dyDescent="0.45">
      <c r="B263" s="215" t="s">
        <v>3003</v>
      </c>
    </row>
    <row r="265" spans="1:66" x14ac:dyDescent="0.45">
      <c r="A265" s="216" t="s">
        <v>2260</v>
      </c>
      <c r="B265" s="215" t="s">
        <v>2261</v>
      </c>
    </row>
    <row r="266" spans="1:66" x14ac:dyDescent="0.45">
      <c r="B266" s="215" t="s">
        <v>2264</v>
      </c>
    </row>
    <row r="267" spans="1:66" x14ac:dyDescent="0.45">
      <c r="B267" s="215" t="s">
        <v>330</v>
      </c>
      <c r="I267" s="215" t="s">
        <v>2252</v>
      </c>
    </row>
    <row r="268" spans="1:66" x14ac:dyDescent="0.45">
      <c r="I268" s="215" t="s">
        <v>2257</v>
      </c>
    </row>
    <row r="269" spans="1:66" x14ac:dyDescent="0.45">
      <c r="B269" s="215" t="s">
        <v>329</v>
      </c>
      <c r="I269" s="215" t="s">
        <v>2316</v>
      </c>
    </row>
    <row r="270" spans="1:66" x14ac:dyDescent="0.45">
      <c r="B270" s="215" t="s">
        <v>2317</v>
      </c>
      <c r="I270" s="215" t="s">
        <v>2318</v>
      </c>
    </row>
    <row r="271" spans="1:66" x14ac:dyDescent="0.45">
      <c r="B271" s="215" t="s">
        <v>2255</v>
      </c>
      <c r="I271" s="215" t="s">
        <v>2319</v>
      </c>
      <c r="BG271" s="1"/>
      <c r="BH271" s="1"/>
      <c r="BI271" s="1"/>
      <c r="BJ271" s="1"/>
      <c r="BK271" s="1"/>
      <c r="BL271" s="1"/>
      <c r="BM271" s="1"/>
      <c r="BN271" s="1"/>
    </row>
    <row r="272" spans="1:66" x14ac:dyDescent="0.45">
      <c r="B272" s="215" t="s">
        <v>5319</v>
      </c>
      <c r="I272" s="215" t="s">
        <v>3004</v>
      </c>
      <c r="BG272" s="1"/>
      <c r="BH272" s="1"/>
      <c r="BI272" s="1"/>
      <c r="BJ272" s="1"/>
      <c r="BK272" s="1"/>
      <c r="BL272" s="1"/>
      <c r="BM272" s="1"/>
      <c r="BN272" s="1"/>
    </row>
    <row r="273" spans="1:66" x14ac:dyDescent="0.45">
      <c r="I273" s="215" t="s">
        <v>2748</v>
      </c>
      <c r="BG273" s="1"/>
      <c r="BH273" s="1"/>
      <c r="BI273" s="1"/>
      <c r="BJ273" s="1"/>
      <c r="BK273" s="1"/>
      <c r="BL273" s="1"/>
      <c r="BM273" s="1"/>
      <c r="BN273" s="1"/>
    </row>
    <row r="274" spans="1:66" x14ac:dyDescent="0.45">
      <c r="BG274" s="1"/>
      <c r="BH274" s="1"/>
      <c r="BI274" s="1"/>
      <c r="BJ274" s="1"/>
      <c r="BK274" s="1"/>
      <c r="BL274" s="1"/>
      <c r="BM274" s="1"/>
      <c r="BN274" s="1"/>
    </row>
    <row r="275" spans="1:66" x14ac:dyDescent="0.45">
      <c r="A275" s="216" t="s">
        <v>2308</v>
      </c>
      <c r="B275" s="215" t="s">
        <v>2309</v>
      </c>
      <c r="BG275" s="1"/>
      <c r="BH275" s="1"/>
      <c r="BI275" s="1"/>
      <c r="BJ275" s="1"/>
      <c r="BK275" s="1"/>
      <c r="BL275" s="1"/>
      <c r="BM275" s="1"/>
      <c r="BN275" s="1"/>
    </row>
    <row r="276" spans="1:66" x14ac:dyDescent="0.45">
      <c r="B276" s="215" t="s">
        <v>3005</v>
      </c>
      <c r="K276" s="215" t="s">
        <v>3007</v>
      </c>
      <c r="BG276" s="1"/>
      <c r="BH276" s="1"/>
      <c r="BI276" s="1"/>
      <c r="BJ276" s="1"/>
      <c r="BK276" s="1"/>
      <c r="BL276" s="1"/>
      <c r="BM276" s="1"/>
      <c r="BN276" s="1"/>
    </row>
    <row r="277" spans="1:66" x14ac:dyDescent="0.45">
      <c r="B277" s="215" t="s">
        <v>3006</v>
      </c>
      <c r="K277" s="215" t="s">
        <v>3008</v>
      </c>
      <c r="BG277" s="1"/>
      <c r="BH277" s="1"/>
      <c r="BI277" s="1"/>
      <c r="BJ277" s="1"/>
      <c r="BK277" s="1"/>
      <c r="BL277" s="1"/>
      <c r="BM277" s="1"/>
      <c r="BN277" s="1"/>
    </row>
    <row r="278" spans="1:66" x14ac:dyDescent="0.45">
      <c r="B278" s="215" t="s">
        <v>2310</v>
      </c>
      <c r="K278" s="215" t="s">
        <v>2321</v>
      </c>
      <c r="BG278" s="1"/>
      <c r="BH278" s="1"/>
      <c r="BI278" s="1"/>
      <c r="BJ278" s="1"/>
      <c r="BK278" s="1"/>
      <c r="BL278" s="1"/>
      <c r="BM278" s="1"/>
      <c r="BN278" s="1"/>
    </row>
    <row r="279" spans="1:66" x14ac:dyDescent="0.45">
      <c r="B279" s="215" t="s">
        <v>2320</v>
      </c>
      <c r="K279" s="215" t="s">
        <v>2322</v>
      </c>
      <c r="BG279" s="1"/>
      <c r="BH279" s="1"/>
      <c r="BI279" s="1"/>
      <c r="BJ279" s="1"/>
      <c r="BK279" s="1"/>
      <c r="BL279" s="1"/>
      <c r="BM279" s="1"/>
      <c r="BN279" s="1"/>
    </row>
    <row r="280" spans="1:66" x14ac:dyDescent="0.45">
      <c r="B280" s="215" t="s">
        <v>2323</v>
      </c>
      <c r="K280" s="215" t="s">
        <v>2324</v>
      </c>
      <c r="BG280" s="1"/>
      <c r="BH280" s="1"/>
      <c r="BI280" s="1"/>
      <c r="BJ280" s="1"/>
      <c r="BK280" s="1"/>
      <c r="BL280" s="1"/>
      <c r="BM280" s="1"/>
      <c r="BN280" s="1"/>
    </row>
    <row r="281" spans="1:66" x14ac:dyDescent="0.45">
      <c r="B281" s="215" t="s">
        <v>2804</v>
      </c>
      <c r="K281" s="215" t="s">
        <v>2325</v>
      </c>
      <c r="BG281" s="1"/>
      <c r="BH281" s="1"/>
      <c r="BI281" s="1"/>
      <c r="BJ281" s="1"/>
      <c r="BK281" s="1"/>
      <c r="BL281" s="1"/>
      <c r="BM281" s="1"/>
      <c r="BN281" s="1"/>
    </row>
    <row r="282" spans="1:66" x14ac:dyDescent="0.45">
      <c r="B282" s="215" t="s">
        <v>2326</v>
      </c>
      <c r="K282" s="215" t="s">
        <v>2315</v>
      </c>
      <c r="BG282" s="1"/>
      <c r="BH282" s="1"/>
      <c r="BI282" s="1"/>
      <c r="BJ282" s="1"/>
      <c r="BK282" s="1"/>
      <c r="BL282" s="1"/>
      <c r="BM282" s="1"/>
      <c r="BN282" s="1"/>
    </row>
    <row r="283" spans="1:66" x14ac:dyDescent="0.45">
      <c r="B283" s="215" t="s">
        <v>3009</v>
      </c>
      <c r="K283" s="215" t="s">
        <v>3119</v>
      </c>
      <c r="BG283" s="1"/>
      <c r="BH283" s="1"/>
      <c r="BI283" s="1"/>
      <c r="BJ283" s="1"/>
      <c r="BK283" s="1"/>
      <c r="BL283" s="1"/>
      <c r="BM283" s="1"/>
      <c r="BN283" s="1"/>
    </row>
    <row r="284" spans="1:66" x14ac:dyDescent="0.45">
      <c r="B284" s="215" t="s">
        <v>3010</v>
      </c>
      <c r="K284" s="215" t="s">
        <v>3011</v>
      </c>
      <c r="BG284" s="1"/>
      <c r="BH284" s="1"/>
      <c r="BI284" s="1"/>
      <c r="BJ284" s="1"/>
      <c r="BK284" s="1"/>
      <c r="BL284" s="1"/>
      <c r="BM284" s="1"/>
      <c r="BN284" s="1"/>
    </row>
    <row r="285" spans="1:66" x14ac:dyDescent="0.45">
      <c r="B285" s="215" t="s">
        <v>2803</v>
      </c>
      <c r="BG285" s="1"/>
      <c r="BH285" s="1"/>
      <c r="BI285" s="1"/>
      <c r="BJ285" s="1"/>
      <c r="BK285" s="1"/>
      <c r="BL285" s="1"/>
      <c r="BM285" s="1"/>
      <c r="BN285" s="1"/>
    </row>
    <row r="286" spans="1:66" x14ac:dyDescent="0.45">
      <c r="BG286" s="1"/>
      <c r="BH286" s="1"/>
      <c r="BI286" s="1"/>
      <c r="BJ286" s="1"/>
      <c r="BK286" s="1"/>
      <c r="BL286" s="1"/>
      <c r="BM286" s="1"/>
      <c r="BN286" s="1"/>
    </row>
    <row r="287" spans="1:66" x14ac:dyDescent="0.45">
      <c r="A287" s="216" t="s">
        <v>3012</v>
      </c>
      <c r="B287" s="215" t="s">
        <v>3013</v>
      </c>
      <c r="BG287" s="1"/>
      <c r="BH287" s="1"/>
      <c r="BI287" s="1"/>
      <c r="BJ287" s="1"/>
      <c r="BK287" s="1"/>
      <c r="BL287" s="1"/>
      <c r="BM287" s="1"/>
      <c r="BN287" s="1"/>
    </row>
    <row r="288" spans="1:66" x14ac:dyDescent="0.45">
      <c r="B288" s="215" t="s">
        <v>3120</v>
      </c>
      <c r="BG288" s="1"/>
      <c r="BH288" s="1"/>
      <c r="BI288" s="1"/>
      <c r="BJ288" s="1"/>
      <c r="BK288" s="1"/>
      <c r="BL288" s="1"/>
      <c r="BM288" s="1"/>
      <c r="BN288" s="1"/>
    </row>
    <row r="289" spans="1:66" x14ac:dyDescent="0.45">
      <c r="B289" s="215" t="s">
        <v>3021</v>
      </c>
      <c r="BG289" s="1"/>
      <c r="BH289" s="1"/>
      <c r="BI289" s="1"/>
      <c r="BJ289" s="1"/>
      <c r="BK289" s="1"/>
      <c r="BL289" s="1"/>
      <c r="BM289" s="1"/>
      <c r="BN289" s="1"/>
    </row>
    <row r="290" spans="1:66" x14ac:dyDescent="0.45">
      <c r="B290" s="215" t="s">
        <v>3014</v>
      </c>
      <c r="BG290" s="1"/>
      <c r="BH290" s="1"/>
      <c r="BI290" s="1"/>
      <c r="BJ290" s="1"/>
      <c r="BK290" s="1"/>
      <c r="BL290" s="1"/>
      <c r="BM290" s="1"/>
      <c r="BN290" s="1"/>
    </row>
    <row r="291" spans="1:66" x14ac:dyDescent="0.45">
      <c r="B291" s="215" t="s">
        <v>3016</v>
      </c>
      <c r="G291" s="215" t="s">
        <v>3022</v>
      </c>
      <c r="BG291" s="1"/>
      <c r="BH291" s="1"/>
      <c r="BI291" s="1"/>
      <c r="BJ291" s="1"/>
      <c r="BK291" s="1"/>
      <c r="BL291" s="1"/>
      <c r="BM291" s="1"/>
      <c r="BN291" s="1"/>
    </row>
    <row r="292" spans="1:66" x14ac:dyDescent="0.45">
      <c r="B292" s="215" t="s">
        <v>3017</v>
      </c>
      <c r="G292" s="215" t="s">
        <v>3028</v>
      </c>
      <c r="BG292" s="1"/>
      <c r="BH292" s="1"/>
      <c r="BI292" s="1"/>
      <c r="BJ292" s="1"/>
      <c r="BK292" s="1"/>
      <c r="BL292" s="1"/>
      <c r="BM292" s="1"/>
      <c r="BN292" s="1"/>
    </row>
    <row r="293" spans="1:66" x14ac:dyDescent="0.45">
      <c r="G293" s="215" t="s">
        <v>3023</v>
      </c>
      <c r="BG293" s="1"/>
      <c r="BH293" s="1"/>
      <c r="BI293" s="1"/>
      <c r="BJ293" s="1"/>
      <c r="BK293" s="1"/>
      <c r="BL293" s="1"/>
      <c r="BM293" s="1"/>
      <c r="BN293" s="1"/>
    </row>
    <row r="294" spans="1:66" x14ac:dyDescent="0.45">
      <c r="B294" s="215" t="s">
        <v>3018</v>
      </c>
      <c r="G294" s="215" t="s">
        <v>3024</v>
      </c>
      <c r="BG294" s="1"/>
      <c r="BH294" s="1"/>
      <c r="BI294" s="1"/>
      <c r="BJ294" s="1"/>
      <c r="BK294" s="1"/>
      <c r="BL294" s="1"/>
      <c r="BM294" s="1"/>
      <c r="BN294" s="1"/>
    </row>
    <row r="295" spans="1:66" x14ac:dyDescent="0.45">
      <c r="G295" s="215" t="s">
        <v>3025</v>
      </c>
      <c r="BG295" s="1"/>
      <c r="BH295" s="1"/>
      <c r="BI295" s="1"/>
      <c r="BJ295" s="1"/>
      <c r="BK295" s="1"/>
      <c r="BL295" s="1"/>
      <c r="BM295" s="1"/>
      <c r="BN295" s="1"/>
    </row>
    <row r="296" spans="1:66" x14ac:dyDescent="0.45">
      <c r="B296" s="215" t="s">
        <v>3019</v>
      </c>
      <c r="G296" s="215" t="s">
        <v>3026</v>
      </c>
      <c r="BG296" s="1"/>
      <c r="BH296" s="1"/>
      <c r="BI296" s="1"/>
      <c r="BJ296" s="1"/>
      <c r="BK296" s="1"/>
      <c r="BL296" s="1"/>
      <c r="BM296" s="1"/>
      <c r="BN296" s="1"/>
    </row>
    <row r="297" spans="1:66" x14ac:dyDescent="0.45">
      <c r="G297" s="215" t="s">
        <v>3027</v>
      </c>
      <c r="BG297" s="1"/>
      <c r="BH297" s="1"/>
      <c r="BI297" s="1"/>
      <c r="BJ297" s="1"/>
      <c r="BK297" s="1"/>
      <c r="BL297" s="1"/>
      <c r="BM297" s="1"/>
      <c r="BN297" s="1"/>
    </row>
    <row r="298" spans="1:66" x14ac:dyDescent="0.45">
      <c r="B298" s="215" t="s">
        <v>3020</v>
      </c>
      <c r="G298" s="215" t="s">
        <v>3029</v>
      </c>
      <c r="BG298" s="1"/>
      <c r="BH298" s="1"/>
      <c r="BI298" s="1"/>
      <c r="BJ298" s="1"/>
      <c r="BK298" s="1"/>
      <c r="BL298" s="1"/>
      <c r="BM298" s="1"/>
      <c r="BN298" s="1"/>
    </row>
    <row r="299" spans="1:66" x14ac:dyDescent="0.45">
      <c r="G299" s="215" t="s">
        <v>3030</v>
      </c>
      <c r="BG299" s="1"/>
      <c r="BH299" s="1"/>
      <c r="BI299" s="1"/>
      <c r="BJ299" s="1"/>
      <c r="BK299" s="1"/>
      <c r="BL299" s="1"/>
      <c r="BM299" s="1"/>
      <c r="BN299" s="1"/>
    </row>
    <row r="300" spans="1:66" x14ac:dyDescent="0.45">
      <c r="BG300" s="1"/>
      <c r="BH300" s="1"/>
      <c r="BI300" s="1"/>
      <c r="BJ300" s="1"/>
      <c r="BK300" s="1"/>
      <c r="BL300" s="1"/>
      <c r="BM300" s="1"/>
      <c r="BN300" s="1"/>
    </row>
    <row r="301" spans="1:66" x14ac:dyDescent="0.45">
      <c r="A301" s="216" t="s">
        <v>5844</v>
      </c>
      <c r="B301" s="215" t="s">
        <v>5825</v>
      </c>
      <c r="BG301" s="1"/>
      <c r="BH301" s="1"/>
      <c r="BI301" s="1"/>
      <c r="BJ301" s="1"/>
      <c r="BK301" s="1"/>
      <c r="BL301" s="1"/>
      <c r="BM301" s="1"/>
      <c r="BN301" s="1"/>
    </row>
    <row r="302" spans="1:66" x14ac:dyDescent="0.45">
      <c r="B302" s="215" t="s">
        <v>5845</v>
      </c>
      <c r="BG302" s="1"/>
      <c r="BH302" s="1"/>
      <c r="BI302" s="1"/>
      <c r="BJ302" s="1"/>
      <c r="BK302" s="1"/>
      <c r="BL302" s="1"/>
      <c r="BM302" s="1"/>
      <c r="BN302" s="1"/>
    </row>
    <row r="303" spans="1:66" x14ac:dyDescent="0.45">
      <c r="BG303" s="1"/>
      <c r="BH303" s="1"/>
      <c r="BI303" s="1"/>
      <c r="BJ303" s="1"/>
      <c r="BK303" s="1"/>
      <c r="BL303" s="1"/>
      <c r="BM303" s="1"/>
      <c r="BN303" s="1"/>
    </row>
    <row r="304" spans="1:66" x14ac:dyDescent="0.45">
      <c r="A304" s="216" t="s">
        <v>2796</v>
      </c>
      <c r="B304" s="215" t="s">
        <v>3031</v>
      </c>
      <c r="BG304" s="1"/>
      <c r="BH304" s="1"/>
      <c r="BI304" s="1"/>
      <c r="BJ304" s="1"/>
      <c r="BK304" s="1"/>
      <c r="BL304" s="1"/>
      <c r="BM304" s="1"/>
      <c r="BN304" s="1"/>
    </row>
    <row r="305" spans="1:66" x14ac:dyDescent="0.45">
      <c r="A305" s="216" t="s">
        <v>2340</v>
      </c>
      <c r="B305" s="215" t="s">
        <v>2345</v>
      </c>
      <c r="BG305" s="1"/>
      <c r="BH305" s="1"/>
      <c r="BI305" s="1"/>
      <c r="BJ305" s="1"/>
      <c r="BK305" s="1"/>
      <c r="BL305" s="1"/>
      <c r="BM305" s="1"/>
      <c r="BN305" s="1"/>
    </row>
    <row r="306" spans="1:66" x14ac:dyDescent="0.45">
      <c r="B306" s="215" t="s">
        <v>3033</v>
      </c>
    </row>
    <row r="307" spans="1:66" x14ac:dyDescent="0.45">
      <c r="B307" s="215" t="s">
        <v>3032</v>
      </c>
    </row>
    <row r="308" spans="1:66" x14ac:dyDescent="0.45">
      <c r="B308" s="215" t="s">
        <v>3034</v>
      </c>
    </row>
    <row r="309" spans="1:66" x14ac:dyDescent="0.45">
      <c r="B309" s="215" t="s">
        <v>3071</v>
      </c>
    </row>
    <row r="311" spans="1:66" x14ac:dyDescent="0.45">
      <c r="B311" s="215" t="s">
        <v>3035</v>
      </c>
    </row>
    <row r="312" spans="1:66" x14ac:dyDescent="0.45">
      <c r="B312" s="215" t="s">
        <v>3036</v>
      </c>
    </row>
    <row r="313" spans="1:66" x14ac:dyDescent="0.45">
      <c r="B313" s="215" t="s">
        <v>3037</v>
      </c>
    </row>
    <row r="315" spans="1:66" x14ac:dyDescent="0.45">
      <c r="B315" s="215" t="s">
        <v>3038</v>
      </c>
    </row>
    <row r="316" spans="1:66" x14ac:dyDescent="0.45">
      <c r="B316" s="215" t="s">
        <v>3039</v>
      </c>
    </row>
    <row r="318" spans="1:66" x14ac:dyDescent="0.45">
      <c r="A318" s="216" t="s">
        <v>2308</v>
      </c>
      <c r="B318" s="215" t="s">
        <v>2329</v>
      </c>
    </row>
    <row r="319" spans="1:66" x14ac:dyDescent="0.45">
      <c r="B319" s="215" t="s">
        <v>3040</v>
      </c>
    </row>
    <row r="320" spans="1:66" x14ac:dyDescent="0.45">
      <c r="B320" s="215" t="s">
        <v>3041</v>
      </c>
    </row>
    <row r="321" spans="1:22" x14ac:dyDescent="0.45">
      <c r="B321" s="215" t="s">
        <v>3042</v>
      </c>
    </row>
    <row r="322" spans="1:22" x14ac:dyDescent="0.45">
      <c r="B322" s="215" t="s">
        <v>2330</v>
      </c>
    </row>
    <row r="324" spans="1:22" x14ac:dyDescent="0.45">
      <c r="A324" s="216" t="s">
        <v>2327</v>
      </c>
      <c r="B324" s="215" t="s">
        <v>2750</v>
      </c>
    </row>
    <row r="325" spans="1:22" x14ac:dyDescent="0.45">
      <c r="B325" s="215" t="s">
        <v>2331</v>
      </c>
      <c r="G325" s="215" t="s">
        <v>2332</v>
      </c>
    </row>
    <row r="326" spans="1:22" x14ac:dyDescent="0.45">
      <c r="G326" s="215" t="s">
        <v>3066</v>
      </c>
    </row>
    <row r="327" spans="1:22" x14ac:dyDescent="0.45">
      <c r="G327" s="215" t="s">
        <v>3136</v>
      </c>
    </row>
    <row r="328" spans="1:22" x14ac:dyDescent="0.45">
      <c r="G328" s="215" t="s">
        <v>3072</v>
      </c>
    </row>
    <row r="329" spans="1:22" x14ac:dyDescent="0.45">
      <c r="G329" s="215" t="s">
        <v>3073</v>
      </c>
    </row>
    <row r="330" spans="1:22" x14ac:dyDescent="0.45">
      <c r="B330" s="215" t="s">
        <v>2333</v>
      </c>
      <c r="G330" s="215" t="s">
        <v>3043</v>
      </c>
    </row>
    <row r="331" spans="1:22" x14ac:dyDescent="0.45">
      <c r="B331" s="215" t="s">
        <v>2334</v>
      </c>
      <c r="G331" s="215" t="s">
        <v>2335</v>
      </c>
    </row>
    <row r="332" spans="1:22" x14ac:dyDescent="0.45">
      <c r="G332" s="215" t="s">
        <v>3044</v>
      </c>
    </row>
    <row r="333" spans="1:22" x14ac:dyDescent="0.45">
      <c r="G333" s="215" t="s">
        <v>2749</v>
      </c>
    </row>
    <row r="334" spans="1:22" x14ac:dyDescent="0.45">
      <c r="B334" s="215" t="s">
        <v>3046</v>
      </c>
      <c r="G334" s="215" t="s">
        <v>3045</v>
      </c>
    </row>
    <row r="335" spans="1:22" x14ac:dyDescent="0.45">
      <c r="J335" s="215" t="s">
        <v>2976</v>
      </c>
      <c r="M335" s="215" t="s">
        <v>3050</v>
      </c>
      <c r="P335" s="215" t="s">
        <v>3052</v>
      </c>
      <c r="S335" s="215" t="s">
        <v>3056</v>
      </c>
      <c r="V335" s="215" t="s">
        <v>3058</v>
      </c>
    </row>
    <row r="336" spans="1:22" x14ac:dyDescent="0.45">
      <c r="G336" s="215" t="s">
        <v>3047</v>
      </c>
      <c r="J336" s="538" t="s">
        <v>2976</v>
      </c>
      <c r="M336" s="538" t="s">
        <v>3053</v>
      </c>
      <c r="P336" s="538" t="s">
        <v>3054</v>
      </c>
      <c r="S336" s="538" t="s">
        <v>3057</v>
      </c>
      <c r="V336" s="540" t="s">
        <v>3059</v>
      </c>
    </row>
    <row r="337" spans="1:22" x14ac:dyDescent="0.45">
      <c r="G337" s="215" t="s">
        <v>3048</v>
      </c>
      <c r="J337" s="215" t="s">
        <v>3049</v>
      </c>
      <c r="M337" s="539" t="s">
        <v>3051</v>
      </c>
      <c r="P337" s="539" t="s">
        <v>3055</v>
      </c>
      <c r="S337" s="539" t="s">
        <v>3060</v>
      </c>
      <c r="V337" s="540" t="s">
        <v>3056</v>
      </c>
    </row>
    <row r="338" spans="1:22" x14ac:dyDescent="0.45">
      <c r="G338" s="215" t="s">
        <v>3061</v>
      </c>
    </row>
    <row r="340" spans="1:22" x14ac:dyDescent="0.45">
      <c r="G340" s="215" t="s">
        <v>3062</v>
      </c>
    </row>
    <row r="341" spans="1:22" x14ac:dyDescent="0.45">
      <c r="G341" s="215" t="s">
        <v>3064</v>
      </c>
    </row>
    <row r="342" spans="1:22" x14ac:dyDescent="0.45">
      <c r="G342" s="215" t="s">
        <v>3065</v>
      </c>
    </row>
    <row r="343" spans="1:22" x14ac:dyDescent="0.45">
      <c r="G343" s="215" t="s">
        <v>3063</v>
      </c>
    </row>
    <row r="344" spans="1:22" x14ac:dyDescent="0.45">
      <c r="G344" s="215" t="s">
        <v>3068</v>
      </c>
    </row>
    <row r="346" spans="1:22" x14ac:dyDescent="0.45">
      <c r="A346" s="216" t="s">
        <v>2336</v>
      </c>
      <c r="B346" s="215" t="s">
        <v>2751</v>
      </c>
    </row>
    <row r="347" spans="1:22" x14ac:dyDescent="0.45">
      <c r="B347" s="215" t="s">
        <v>2331</v>
      </c>
      <c r="G347" s="215" t="s">
        <v>3067</v>
      </c>
    </row>
    <row r="348" spans="1:22" x14ac:dyDescent="0.45">
      <c r="G348" s="215" t="s">
        <v>3069</v>
      </c>
    </row>
    <row r="349" spans="1:22" x14ac:dyDescent="0.45">
      <c r="G349" s="215" t="s">
        <v>3074</v>
      </c>
    </row>
    <row r="350" spans="1:22" x14ac:dyDescent="0.45">
      <c r="A350" s="215"/>
      <c r="G350" s="215" t="s">
        <v>3075</v>
      </c>
    </row>
    <row r="351" spans="1:22" x14ac:dyDescent="0.45">
      <c r="B351" s="215" t="s">
        <v>2333</v>
      </c>
      <c r="G351" s="215" t="s">
        <v>3076</v>
      </c>
    </row>
    <row r="352" spans="1:22" x14ac:dyDescent="0.45">
      <c r="G352" s="215" t="s">
        <v>3070</v>
      </c>
    </row>
    <row r="353" spans="1:7" x14ac:dyDescent="0.45">
      <c r="G353" s="215" t="s">
        <v>2753</v>
      </c>
    </row>
    <row r="354" spans="1:7" x14ac:dyDescent="0.45">
      <c r="G354" s="215" t="s">
        <v>2752</v>
      </c>
    </row>
    <row r="355" spans="1:7" x14ac:dyDescent="0.45">
      <c r="B355" s="215" t="s">
        <v>3046</v>
      </c>
      <c r="G355" s="215" t="s">
        <v>3077</v>
      </c>
    </row>
    <row r="356" spans="1:7" x14ac:dyDescent="0.45">
      <c r="G356" s="215" t="s">
        <v>3078</v>
      </c>
    </row>
    <row r="358" spans="1:7" x14ac:dyDescent="0.45">
      <c r="A358" s="216" t="s">
        <v>2336</v>
      </c>
      <c r="B358" s="215" t="s">
        <v>3079</v>
      </c>
      <c r="G358" s="215" t="s">
        <v>2337</v>
      </c>
    </row>
    <row r="360" spans="1:7" x14ac:dyDescent="0.45">
      <c r="A360" s="216" t="s">
        <v>2338</v>
      </c>
      <c r="B360" s="215" t="s">
        <v>2339</v>
      </c>
    </row>
    <row r="361" spans="1:7" x14ac:dyDescent="0.45">
      <c r="B361" s="215" t="s">
        <v>3080</v>
      </c>
    </row>
    <row r="362" spans="1:7" x14ac:dyDescent="0.45">
      <c r="B362" s="215" t="s">
        <v>3081</v>
      </c>
    </row>
    <row r="363" spans="1:7" x14ac:dyDescent="0.45">
      <c r="B363" s="215" t="s">
        <v>3082</v>
      </c>
    </row>
    <row r="365" spans="1:7" x14ac:dyDescent="0.45">
      <c r="A365" s="216" t="s">
        <v>2340</v>
      </c>
      <c r="B365" s="215" t="s">
        <v>2341</v>
      </c>
    </row>
    <row r="366" spans="1:7" x14ac:dyDescent="0.45">
      <c r="B366" s="215" t="s">
        <v>3083</v>
      </c>
    </row>
    <row r="367" spans="1:7" x14ac:dyDescent="0.45">
      <c r="B367" s="215" t="s">
        <v>3084</v>
      </c>
    </row>
    <row r="368" spans="1:7" x14ac:dyDescent="0.45">
      <c r="B368" s="215" t="s">
        <v>3085</v>
      </c>
    </row>
    <row r="369" spans="1:12" x14ac:dyDescent="0.45">
      <c r="B369" s="215" t="s">
        <v>3086</v>
      </c>
    </row>
    <row r="370" spans="1:12" x14ac:dyDescent="0.45">
      <c r="B370" s="215" t="s">
        <v>3088</v>
      </c>
    </row>
    <row r="371" spans="1:12" x14ac:dyDescent="0.45">
      <c r="B371" s="215" t="s">
        <v>3089</v>
      </c>
    </row>
    <row r="372" spans="1:12" x14ac:dyDescent="0.45">
      <c r="B372" s="215" t="s">
        <v>3090</v>
      </c>
    </row>
    <row r="373" spans="1:12" x14ac:dyDescent="0.45">
      <c r="B373" s="215" t="s">
        <v>3087</v>
      </c>
    </row>
    <row r="375" spans="1:12" x14ac:dyDescent="0.45">
      <c r="A375" s="216" t="s">
        <v>2340</v>
      </c>
      <c r="B375" s="215" t="s">
        <v>2342</v>
      </c>
    </row>
    <row r="376" spans="1:12" x14ac:dyDescent="0.45">
      <c r="B376" s="215" t="s">
        <v>3091</v>
      </c>
      <c r="H376" s="215" t="s">
        <v>3092</v>
      </c>
    </row>
    <row r="377" spans="1:12" x14ac:dyDescent="0.45">
      <c r="H377" s="215" t="s">
        <v>3093</v>
      </c>
    </row>
    <row r="378" spans="1:12" x14ac:dyDescent="0.45">
      <c r="H378" s="215" t="s">
        <v>3094</v>
      </c>
    </row>
    <row r="379" spans="1:12" x14ac:dyDescent="0.45">
      <c r="H379" s="215" t="s">
        <v>3095</v>
      </c>
    </row>
    <row r="380" spans="1:12" x14ac:dyDescent="0.45">
      <c r="H380" s="215" t="s">
        <v>3096</v>
      </c>
      <c r="L380" s="215" t="s">
        <v>3100</v>
      </c>
    </row>
    <row r="381" spans="1:12" x14ac:dyDescent="0.45">
      <c r="H381" s="215" t="s">
        <v>3097</v>
      </c>
      <c r="L381" s="215" t="s">
        <v>3101</v>
      </c>
    </row>
    <row r="382" spans="1:12" x14ac:dyDescent="0.45">
      <c r="H382" s="215" t="s">
        <v>3098</v>
      </c>
      <c r="L382" s="215" t="s">
        <v>3102</v>
      </c>
    </row>
    <row r="383" spans="1:12" x14ac:dyDescent="0.45">
      <c r="H383" s="215" t="s">
        <v>3099</v>
      </c>
      <c r="L383" s="215" t="s">
        <v>3103</v>
      </c>
    </row>
    <row r="384" spans="1:12" x14ac:dyDescent="0.45">
      <c r="L384" s="215" t="s">
        <v>3104</v>
      </c>
    </row>
    <row r="385" spans="1:14" x14ac:dyDescent="0.45">
      <c r="L385" s="215" t="s">
        <v>3105</v>
      </c>
    </row>
    <row r="387" spans="1:14" x14ac:dyDescent="0.45">
      <c r="B387" s="215" t="s">
        <v>3137</v>
      </c>
      <c r="H387" s="215" t="s">
        <v>3139</v>
      </c>
    </row>
    <row r="388" spans="1:14" x14ac:dyDescent="0.45">
      <c r="H388" s="215" t="s">
        <v>3138</v>
      </c>
    </row>
    <row r="389" spans="1:14" x14ac:dyDescent="0.45">
      <c r="B389" s="215" t="s">
        <v>3140</v>
      </c>
      <c r="H389" s="215" t="s">
        <v>3141</v>
      </c>
    </row>
    <row r="390" spans="1:14" x14ac:dyDescent="0.45">
      <c r="H390" s="215" t="s">
        <v>3142</v>
      </c>
    </row>
    <row r="391" spans="1:14" x14ac:dyDescent="0.45">
      <c r="B391" s="215" t="s">
        <v>3106</v>
      </c>
      <c r="H391" s="215" t="s">
        <v>3107</v>
      </c>
    </row>
    <row r="392" spans="1:14" x14ac:dyDescent="0.45">
      <c r="B392" s="215" t="s">
        <v>3108</v>
      </c>
      <c r="H392" s="215" t="s">
        <v>3109</v>
      </c>
    </row>
    <row r="394" spans="1:14" x14ac:dyDescent="0.45">
      <c r="A394" s="216" t="s">
        <v>2340</v>
      </c>
      <c r="B394" s="215" t="s">
        <v>2343</v>
      </c>
    </row>
    <row r="395" spans="1:14" x14ac:dyDescent="0.45">
      <c r="B395" s="215" t="s">
        <v>3131</v>
      </c>
      <c r="N395" s="215" t="s">
        <v>3110</v>
      </c>
    </row>
    <row r="396" spans="1:14" x14ac:dyDescent="0.45">
      <c r="B396" s="215" t="s">
        <v>3132</v>
      </c>
      <c r="N396" s="215" t="s">
        <v>3125</v>
      </c>
    </row>
    <row r="397" spans="1:14" x14ac:dyDescent="0.45">
      <c r="B397" s="215" t="s">
        <v>3133</v>
      </c>
      <c r="N397" s="215" t="s">
        <v>3111</v>
      </c>
    </row>
    <row r="398" spans="1:14" x14ac:dyDescent="0.45">
      <c r="B398" s="215" t="s">
        <v>3134</v>
      </c>
      <c r="N398" s="215" t="s">
        <v>3112</v>
      </c>
    </row>
    <row r="399" spans="1:14" x14ac:dyDescent="0.45">
      <c r="B399" s="215" t="s">
        <v>3135</v>
      </c>
      <c r="N399" s="215" t="s">
        <v>3113</v>
      </c>
    </row>
    <row r="400" spans="1:14" x14ac:dyDescent="0.45">
      <c r="B400" s="215" t="s">
        <v>3114</v>
      </c>
      <c r="N400" s="215" t="s">
        <v>3115</v>
      </c>
    </row>
    <row r="401" spans="1:66" x14ac:dyDescent="0.45">
      <c r="B401" s="215" t="s">
        <v>3123</v>
      </c>
      <c r="N401" s="215" t="s">
        <v>3116</v>
      </c>
    </row>
    <row r="402" spans="1:66" x14ac:dyDescent="0.45">
      <c r="B402" s="215" t="s">
        <v>3124</v>
      </c>
      <c r="N402" s="215" t="s">
        <v>3117</v>
      </c>
    </row>
    <row r="403" spans="1:66" x14ac:dyDescent="0.45">
      <c r="B403" s="215" t="s">
        <v>3009</v>
      </c>
      <c r="N403" s="215" t="s">
        <v>3118</v>
      </c>
    </row>
    <row r="404" spans="1:66" x14ac:dyDescent="0.45">
      <c r="B404" s="215" t="s">
        <v>3010</v>
      </c>
      <c r="N404" s="215" t="s">
        <v>3011</v>
      </c>
    </row>
    <row r="405" spans="1:66" x14ac:dyDescent="0.45">
      <c r="B405" s="215" t="s">
        <v>3121</v>
      </c>
      <c r="N405" s="215" t="s">
        <v>3126</v>
      </c>
    </row>
    <row r="406" spans="1:66" x14ac:dyDescent="0.45">
      <c r="B406" s="215" t="s">
        <v>3122</v>
      </c>
      <c r="N406" s="215" t="s">
        <v>3127</v>
      </c>
    </row>
    <row r="408" spans="1:66" x14ac:dyDescent="0.45">
      <c r="A408" s="216" t="s">
        <v>3012</v>
      </c>
      <c r="B408" s="215" t="s">
        <v>3013</v>
      </c>
      <c r="BG408" s="1"/>
      <c r="BH408" s="1"/>
      <c r="BI408" s="1"/>
      <c r="BJ408" s="1"/>
      <c r="BK408" s="1"/>
      <c r="BL408" s="1"/>
      <c r="BM408" s="1"/>
      <c r="BN408" s="1"/>
    </row>
    <row r="409" spans="1:66" x14ac:dyDescent="0.45">
      <c r="B409" s="215" t="s">
        <v>3128</v>
      </c>
      <c r="BG409" s="1"/>
      <c r="BH409" s="1"/>
      <c r="BI409" s="1"/>
      <c r="BJ409" s="1"/>
      <c r="BK409" s="1"/>
      <c r="BL409" s="1"/>
      <c r="BM409" s="1"/>
      <c r="BN409" s="1"/>
    </row>
    <row r="410" spans="1:66" x14ac:dyDescent="0.45">
      <c r="B410" s="215" t="s">
        <v>3021</v>
      </c>
      <c r="BG410" s="1"/>
      <c r="BH410" s="1"/>
      <c r="BI410" s="1"/>
      <c r="BJ410" s="1"/>
      <c r="BK410" s="1"/>
      <c r="BL410" s="1"/>
      <c r="BM410" s="1"/>
      <c r="BN410" s="1"/>
    </row>
    <row r="411" spans="1:66" x14ac:dyDescent="0.45">
      <c r="B411" s="215" t="s">
        <v>3014</v>
      </c>
      <c r="BG411" s="1"/>
      <c r="BH411" s="1"/>
      <c r="BI411" s="1"/>
      <c r="BJ411" s="1"/>
      <c r="BK411" s="1"/>
      <c r="BL411" s="1"/>
      <c r="BM411" s="1"/>
      <c r="BN411" s="1"/>
    </row>
    <row r="412" spans="1:66" x14ac:dyDescent="0.45">
      <c r="B412" s="215" t="s">
        <v>3016</v>
      </c>
      <c r="G412" s="215" t="s">
        <v>3022</v>
      </c>
      <c r="BG412" s="1"/>
      <c r="BH412" s="1"/>
      <c r="BI412" s="1"/>
      <c r="BJ412" s="1"/>
      <c r="BK412" s="1"/>
      <c r="BL412" s="1"/>
      <c r="BM412" s="1"/>
      <c r="BN412" s="1"/>
    </row>
    <row r="413" spans="1:66" x14ac:dyDescent="0.45">
      <c r="B413" s="215" t="s">
        <v>3017</v>
      </c>
      <c r="G413" s="215" t="s">
        <v>3028</v>
      </c>
      <c r="BG413" s="1"/>
      <c r="BH413" s="1"/>
      <c r="BI413" s="1"/>
      <c r="BJ413" s="1"/>
      <c r="BK413" s="1"/>
      <c r="BL413" s="1"/>
      <c r="BM413" s="1"/>
      <c r="BN413" s="1"/>
    </row>
    <row r="414" spans="1:66" x14ac:dyDescent="0.45">
      <c r="G414" s="215" t="s">
        <v>3129</v>
      </c>
      <c r="BG414" s="1"/>
      <c r="BH414" s="1"/>
      <c r="BI414" s="1"/>
      <c r="BJ414" s="1"/>
      <c r="BK414" s="1"/>
      <c r="BL414" s="1"/>
      <c r="BM414" s="1"/>
      <c r="BN414" s="1"/>
    </row>
    <row r="415" spans="1:66" x14ac:dyDescent="0.45">
      <c r="B415" s="215" t="s">
        <v>3018</v>
      </c>
      <c r="G415" s="215" t="s">
        <v>3024</v>
      </c>
      <c r="BG415" s="1"/>
      <c r="BH415" s="1"/>
      <c r="BI415" s="1"/>
      <c r="BJ415" s="1"/>
      <c r="BK415" s="1"/>
      <c r="BL415" s="1"/>
      <c r="BM415" s="1"/>
      <c r="BN415" s="1"/>
    </row>
    <row r="416" spans="1:66" x14ac:dyDescent="0.45">
      <c r="G416" s="215" t="s">
        <v>3441</v>
      </c>
      <c r="BG416" s="1"/>
      <c r="BH416" s="1"/>
      <c r="BI416" s="1"/>
      <c r="BJ416" s="1"/>
      <c r="BK416" s="1"/>
      <c r="BL416" s="1"/>
      <c r="BM416" s="1"/>
      <c r="BN416" s="1"/>
    </row>
    <row r="417" spans="1:66" x14ac:dyDescent="0.45">
      <c r="G417" s="215" t="s">
        <v>3438</v>
      </c>
      <c r="BG417" s="1"/>
      <c r="BH417" s="1"/>
      <c r="BI417" s="1"/>
      <c r="BJ417" s="1"/>
      <c r="BK417" s="1"/>
      <c r="BL417" s="1"/>
      <c r="BM417" s="1"/>
      <c r="BN417" s="1"/>
    </row>
    <row r="418" spans="1:66" x14ac:dyDescent="0.45">
      <c r="B418" s="215" t="s">
        <v>3019</v>
      </c>
      <c r="G418" s="215" t="s">
        <v>3026</v>
      </c>
      <c r="BG418" s="1"/>
      <c r="BH418" s="1"/>
      <c r="BI418" s="1"/>
      <c r="BJ418" s="1"/>
      <c r="BK418" s="1"/>
      <c r="BL418" s="1"/>
      <c r="BM418" s="1"/>
      <c r="BN418" s="1"/>
    </row>
    <row r="419" spans="1:66" x14ac:dyDescent="0.45">
      <c r="G419" s="215" t="s">
        <v>3440</v>
      </c>
      <c r="BG419" s="1"/>
      <c r="BH419" s="1"/>
      <c r="BI419" s="1"/>
      <c r="BJ419" s="1"/>
      <c r="BK419" s="1"/>
      <c r="BL419" s="1"/>
      <c r="BM419" s="1"/>
      <c r="BN419" s="1"/>
    </row>
    <row r="420" spans="1:66" x14ac:dyDescent="0.45">
      <c r="G420" s="215" t="s">
        <v>3439</v>
      </c>
      <c r="BG420" s="1"/>
      <c r="BH420" s="1"/>
      <c r="BI420" s="1"/>
      <c r="BJ420" s="1"/>
      <c r="BK420" s="1"/>
      <c r="BL420" s="1"/>
      <c r="BM420" s="1"/>
      <c r="BN420" s="1"/>
    </row>
    <row r="421" spans="1:66" x14ac:dyDescent="0.45">
      <c r="B421" s="215" t="s">
        <v>3020</v>
      </c>
      <c r="G421" s="215" t="s">
        <v>3029</v>
      </c>
      <c r="BG421" s="1"/>
      <c r="BH421" s="1"/>
      <c r="BI421" s="1"/>
      <c r="BJ421" s="1"/>
      <c r="BK421" s="1"/>
      <c r="BL421" s="1"/>
      <c r="BM421" s="1"/>
      <c r="BN421" s="1"/>
    </row>
    <row r="422" spans="1:66" x14ac:dyDescent="0.45">
      <c r="G422" s="215" t="s">
        <v>3130</v>
      </c>
      <c r="BG422" s="1"/>
      <c r="BH422" s="1"/>
      <c r="BI422" s="1"/>
      <c r="BJ422" s="1"/>
      <c r="BK422" s="1"/>
      <c r="BL422" s="1"/>
      <c r="BM422" s="1"/>
      <c r="BN422" s="1"/>
    </row>
    <row r="424" spans="1:66" x14ac:dyDescent="0.45">
      <c r="A424" s="216" t="s">
        <v>2796</v>
      </c>
      <c r="B424" s="215" t="s">
        <v>2979</v>
      </c>
    </row>
    <row r="425" spans="1:66" x14ac:dyDescent="0.45">
      <c r="A425" s="216" t="s">
        <v>2344</v>
      </c>
      <c r="B425" s="215" t="s">
        <v>2345</v>
      </c>
    </row>
    <row r="426" spans="1:66" x14ac:dyDescent="0.45">
      <c r="B426" s="215" t="s">
        <v>3144</v>
      </c>
    </row>
    <row r="427" spans="1:66" x14ac:dyDescent="0.45">
      <c r="B427" s="215" t="s">
        <v>3145</v>
      </c>
    </row>
    <row r="428" spans="1:66" x14ac:dyDescent="0.45">
      <c r="B428" s="215" t="s">
        <v>3146</v>
      </c>
    </row>
    <row r="429" spans="1:66" x14ac:dyDescent="0.45">
      <c r="B429" s="215" t="s">
        <v>3147</v>
      </c>
    </row>
    <row r="431" spans="1:66" x14ac:dyDescent="0.45">
      <c r="A431" s="216" t="s">
        <v>2807</v>
      </c>
      <c r="B431" s="215" t="s">
        <v>2808</v>
      </c>
    </row>
    <row r="432" spans="1:66" x14ac:dyDescent="0.45">
      <c r="B432" s="215" t="s">
        <v>2809</v>
      </c>
      <c r="G432" s="215" t="s">
        <v>2811</v>
      </c>
    </row>
    <row r="433" spans="1:16" x14ac:dyDescent="0.45">
      <c r="B433" s="215" t="s">
        <v>2810</v>
      </c>
      <c r="G433" s="215" t="s">
        <v>2812</v>
      </c>
    </row>
    <row r="435" spans="1:16" x14ac:dyDescent="0.45">
      <c r="A435" s="216" t="s">
        <v>3148</v>
      </c>
      <c r="B435" s="215" t="s">
        <v>3149</v>
      </c>
    </row>
    <row r="436" spans="1:16" x14ac:dyDescent="0.45">
      <c r="A436" s="216" t="s">
        <v>2996</v>
      </c>
      <c r="B436" s="215" t="s">
        <v>3150</v>
      </c>
    </row>
    <row r="437" spans="1:16" x14ac:dyDescent="0.45">
      <c r="B437" s="215" t="s">
        <v>3151</v>
      </c>
    </row>
    <row r="438" spans="1:16" x14ac:dyDescent="0.45">
      <c r="B438" s="215" t="s">
        <v>3152</v>
      </c>
    </row>
    <row r="440" spans="1:16" x14ac:dyDescent="0.45">
      <c r="A440" s="216" t="s">
        <v>3153</v>
      </c>
      <c r="B440" s="215" t="s">
        <v>3154</v>
      </c>
    </row>
    <row r="441" spans="1:16" x14ac:dyDescent="0.45">
      <c r="B441" s="215" t="s">
        <v>3155</v>
      </c>
    </row>
    <row r="442" spans="1:16" x14ac:dyDescent="0.45">
      <c r="B442" s="215" t="s">
        <v>3156</v>
      </c>
      <c r="I442" s="215" t="s">
        <v>3157</v>
      </c>
    </row>
    <row r="443" spans="1:16" x14ac:dyDescent="0.45">
      <c r="B443" s="215" t="s">
        <v>3158</v>
      </c>
      <c r="I443" s="215" t="s">
        <v>3159</v>
      </c>
    </row>
    <row r="444" spans="1:16" x14ac:dyDescent="0.45">
      <c r="B444" s="215" t="s">
        <v>3160</v>
      </c>
      <c r="I444" s="215" t="s">
        <v>3161</v>
      </c>
    </row>
    <row r="445" spans="1:16" x14ac:dyDescent="0.45">
      <c r="I445" s="215" t="s">
        <v>3162</v>
      </c>
      <c r="P445" s="215" t="s">
        <v>3165</v>
      </c>
    </row>
    <row r="446" spans="1:16" x14ac:dyDescent="0.45">
      <c r="I446" s="215" t="s">
        <v>3163</v>
      </c>
      <c r="P446" s="215" t="s">
        <v>3166</v>
      </c>
    </row>
    <row r="447" spans="1:16" x14ac:dyDescent="0.45">
      <c r="I447" s="215" t="s">
        <v>3164</v>
      </c>
      <c r="P447" s="215" t="s">
        <v>3167</v>
      </c>
    </row>
    <row r="448" spans="1:16" x14ac:dyDescent="0.45">
      <c r="I448" s="215" t="s">
        <v>3169</v>
      </c>
    </row>
    <row r="449" spans="1:9" x14ac:dyDescent="0.45">
      <c r="I449" s="215" t="s">
        <v>3168</v>
      </c>
    </row>
    <row r="450" spans="1:9" x14ac:dyDescent="0.45">
      <c r="I450" s="215" t="s">
        <v>3170</v>
      </c>
    </row>
    <row r="452" spans="1:9" x14ac:dyDescent="0.45">
      <c r="A452" s="216" t="s">
        <v>2996</v>
      </c>
      <c r="B452" s="215" t="s">
        <v>3171</v>
      </c>
    </row>
    <row r="453" spans="1:9" x14ac:dyDescent="0.45">
      <c r="B453" s="215" t="s">
        <v>3172</v>
      </c>
    </row>
    <row r="454" spans="1:9" x14ac:dyDescent="0.45">
      <c r="B454" s="215" t="s">
        <v>3173</v>
      </c>
      <c r="I454" s="215" t="s">
        <v>3175</v>
      </c>
    </row>
    <row r="455" spans="1:9" x14ac:dyDescent="0.45">
      <c r="B455" s="215" t="s">
        <v>3174</v>
      </c>
      <c r="I455" s="215" t="s">
        <v>3176</v>
      </c>
    </row>
    <row r="456" spans="1:9" x14ac:dyDescent="0.45">
      <c r="I456" s="215" t="s">
        <v>3177</v>
      </c>
    </row>
    <row r="457" spans="1:9" x14ac:dyDescent="0.45">
      <c r="I457" s="215" t="s">
        <v>3178</v>
      </c>
    </row>
    <row r="458" spans="1:9" x14ac:dyDescent="0.45">
      <c r="I458" s="215" t="s">
        <v>3179</v>
      </c>
    </row>
    <row r="460" spans="1:9" x14ac:dyDescent="0.45">
      <c r="A460" s="216" t="s">
        <v>2796</v>
      </c>
      <c r="B460" s="215" t="s">
        <v>2229</v>
      </c>
    </row>
    <row r="461" spans="1:9" x14ac:dyDescent="0.45">
      <c r="B461" s="215" t="s">
        <v>2681</v>
      </c>
    </row>
    <row r="463" spans="1:9" x14ac:dyDescent="0.45">
      <c r="A463" s="216" t="s">
        <v>2668</v>
      </c>
      <c r="B463" s="215" t="s">
        <v>2122</v>
      </c>
    </row>
    <row r="464" spans="1:9" x14ac:dyDescent="0.45">
      <c r="A464" s="216" t="s">
        <v>1699</v>
      </c>
      <c r="B464" s="215" t="s">
        <v>2682</v>
      </c>
    </row>
    <row r="465" spans="1:2" x14ac:dyDescent="0.45">
      <c r="B465" s="215" t="s">
        <v>2756</v>
      </c>
    </row>
    <row r="466" spans="1:2" x14ac:dyDescent="0.45">
      <c r="B466" s="215" t="s">
        <v>2755</v>
      </c>
    </row>
    <row r="467" spans="1:2" x14ac:dyDescent="0.45">
      <c r="B467" s="215" t="s">
        <v>2754</v>
      </c>
    </row>
    <row r="469" spans="1:2" x14ac:dyDescent="0.45">
      <c r="A469" s="216" t="s">
        <v>1699</v>
      </c>
      <c r="B469" s="215" t="s">
        <v>2683</v>
      </c>
    </row>
    <row r="470" spans="1:2" x14ac:dyDescent="0.45">
      <c r="B470" s="215" t="s">
        <v>2757</v>
      </c>
    </row>
    <row r="471" spans="1:2" x14ac:dyDescent="0.45">
      <c r="B471" s="215" t="s">
        <v>2758</v>
      </c>
    </row>
    <row r="472" spans="1:2" x14ac:dyDescent="0.45">
      <c r="B472" s="215" t="s">
        <v>2759</v>
      </c>
    </row>
    <row r="473" spans="1:2" x14ac:dyDescent="0.45">
      <c r="B473" s="215" t="s">
        <v>2684</v>
      </c>
    </row>
    <row r="474" spans="1:2" x14ac:dyDescent="0.45">
      <c r="B474" s="215" t="s">
        <v>2761</v>
      </c>
    </row>
    <row r="475" spans="1:2" x14ac:dyDescent="0.45">
      <c r="B475" s="215" t="s">
        <v>2760</v>
      </c>
    </row>
    <row r="477" spans="1:2" x14ac:dyDescent="0.45">
      <c r="A477" s="216" t="s">
        <v>2668</v>
      </c>
      <c r="B477" s="215" t="s">
        <v>2687</v>
      </c>
    </row>
    <row r="478" spans="1:2" x14ac:dyDescent="0.45">
      <c r="B478" s="215" t="s">
        <v>2688</v>
      </c>
    </row>
    <row r="479" spans="1:2" x14ac:dyDescent="0.45">
      <c r="B479" s="215" t="s">
        <v>2689</v>
      </c>
    </row>
    <row r="480" spans="1:2" x14ac:dyDescent="0.45">
      <c r="B480" s="215" t="s">
        <v>2690</v>
      </c>
    </row>
    <row r="482" spans="1:2" x14ac:dyDescent="0.45">
      <c r="A482" s="216" t="s">
        <v>2668</v>
      </c>
      <c r="B482" s="215" t="s">
        <v>2371</v>
      </c>
    </row>
    <row r="483" spans="1:2" x14ac:dyDescent="0.45">
      <c r="A483" s="216" t="s">
        <v>1699</v>
      </c>
      <c r="B483" s="215" t="s">
        <v>2691</v>
      </c>
    </row>
    <row r="484" spans="1:2" x14ac:dyDescent="0.45">
      <c r="B484" s="215" t="s">
        <v>2692</v>
      </c>
    </row>
    <row r="485" spans="1:2" x14ac:dyDescent="0.45">
      <c r="B485" s="215" t="s">
        <v>2693</v>
      </c>
    </row>
    <row r="486" spans="1:2" x14ac:dyDescent="0.45">
      <c r="B486" s="215" t="s">
        <v>2762</v>
      </c>
    </row>
    <row r="487" spans="1:2" x14ac:dyDescent="0.45">
      <c r="B487" s="215" t="s">
        <v>2763</v>
      </c>
    </row>
    <row r="489" spans="1:2" x14ac:dyDescent="0.45">
      <c r="B489" s="215" t="s">
        <v>2694</v>
      </c>
    </row>
    <row r="491" spans="1:2" x14ac:dyDescent="0.45">
      <c r="A491" s="216" t="s">
        <v>2796</v>
      </c>
      <c r="B491" s="215" t="s">
        <v>1786</v>
      </c>
    </row>
    <row r="492" spans="1:2" x14ac:dyDescent="0.45">
      <c r="B492" s="215" t="s">
        <v>2671</v>
      </c>
    </row>
    <row r="493" spans="1:2" x14ac:dyDescent="0.45">
      <c r="B493" s="215" t="s">
        <v>2672</v>
      </c>
    </row>
    <row r="495" spans="1:2" x14ac:dyDescent="0.45">
      <c r="A495" s="216" t="s">
        <v>2796</v>
      </c>
      <c r="B495" s="215" t="s">
        <v>2673</v>
      </c>
    </row>
    <row r="496" spans="1:2" x14ac:dyDescent="0.45">
      <c r="B496" s="215" t="s">
        <v>3180</v>
      </c>
    </row>
    <row r="497" spans="1:2" x14ac:dyDescent="0.45">
      <c r="B497" s="215" t="s">
        <v>3184</v>
      </c>
    </row>
    <row r="498" spans="1:2" x14ac:dyDescent="0.45">
      <c r="B498" s="215" t="s">
        <v>3185</v>
      </c>
    </row>
    <row r="499" spans="1:2" x14ac:dyDescent="0.45">
      <c r="B499" s="215" t="s">
        <v>3183</v>
      </c>
    </row>
    <row r="501" spans="1:2" x14ac:dyDescent="0.45">
      <c r="A501" s="216" t="s">
        <v>2796</v>
      </c>
      <c r="B501" s="215" t="s">
        <v>2210</v>
      </c>
    </row>
    <row r="502" spans="1:2" x14ac:dyDescent="0.45">
      <c r="B502" s="215" t="s">
        <v>3181</v>
      </c>
    </row>
    <row r="503" spans="1:2" x14ac:dyDescent="0.45">
      <c r="B503" s="215" t="s">
        <v>3182</v>
      </c>
    </row>
    <row r="505" spans="1:2" x14ac:dyDescent="0.45">
      <c r="A505" s="216" t="s">
        <v>2796</v>
      </c>
      <c r="B505" s="215" t="s">
        <v>2798</v>
      </c>
    </row>
    <row r="506" spans="1:2" x14ac:dyDescent="0.45">
      <c r="B506" s="215" t="s">
        <v>2679</v>
      </c>
    </row>
    <row r="507" spans="1:2" x14ac:dyDescent="0.45">
      <c r="B507" s="215" t="s">
        <v>2680</v>
      </c>
    </row>
    <row r="509" spans="1:2" x14ac:dyDescent="0.45">
      <c r="A509" s="216" t="s">
        <v>2796</v>
      </c>
      <c r="B509" s="215" t="s">
        <v>2695</v>
      </c>
    </row>
    <row r="510" spans="1:2" x14ac:dyDescent="0.45">
      <c r="B510" s="215" t="s">
        <v>2696</v>
      </c>
    </row>
    <row r="511" spans="1:2" x14ac:dyDescent="0.45">
      <c r="B511" s="215" t="s">
        <v>2799</v>
      </c>
    </row>
    <row r="513" spans="1:3" x14ac:dyDescent="0.45">
      <c r="A513" s="216" t="s">
        <v>2346</v>
      </c>
      <c r="B513" s="9" t="s">
        <v>2347</v>
      </c>
    </row>
    <row r="514" spans="1:3" x14ac:dyDescent="0.45">
      <c r="A514" s="216" t="s">
        <v>2796</v>
      </c>
      <c r="B514" s="215" t="s">
        <v>2348</v>
      </c>
    </row>
    <row r="515" spans="1:3" x14ac:dyDescent="0.45">
      <c r="B515" s="215" t="s">
        <v>2764</v>
      </c>
    </row>
    <row r="516" spans="1:3" x14ac:dyDescent="0.45">
      <c r="B516" s="215" t="s">
        <v>2765</v>
      </c>
    </row>
    <row r="517" spans="1:3" x14ac:dyDescent="0.45">
      <c r="B517" s="215" t="s">
        <v>2766</v>
      </c>
    </row>
    <row r="518" spans="1:3" x14ac:dyDescent="0.45">
      <c r="B518" s="215" t="s">
        <v>2767</v>
      </c>
    </row>
    <row r="519" spans="1:3" x14ac:dyDescent="0.45">
      <c r="B519" s="215" t="s">
        <v>2768</v>
      </c>
    </row>
    <row r="520" spans="1:3" x14ac:dyDescent="0.45">
      <c r="B520" s="215" t="s">
        <v>2848</v>
      </c>
    </row>
    <row r="521" spans="1:3" x14ac:dyDescent="0.45">
      <c r="B521" s="215" t="s">
        <v>2875</v>
      </c>
    </row>
    <row r="522" spans="1:3" x14ac:dyDescent="0.45">
      <c r="C522" s="215" t="s">
        <v>2877</v>
      </c>
    </row>
    <row r="523" spans="1:3" x14ac:dyDescent="0.45">
      <c r="B523" s="215" t="s">
        <v>2878</v>
      </c>
    </row>
    <row r="525" spans="1:3" x14ac:dyDescent="0.45">
      <c r="A525" s="216" t="s">
        <v>2796</v>
      </c>
      <c r="B525" s="215" t="s">
        <v>2349</v>
      </c>
    </row>
    <row r="526" spans="1:3" x14ac:dyDescent="0.45">
      <c r="B526" s="215" t="s">
        <v>2769</v>
      </c>
    </row>
    <row r="527" spans="1:3" x14ac:dyDescent="0.45">
      <c r="C527" s="215" t="s">
        <v>2350</v>
      </c>
    </row>
    <row r="528" spans="1:3" x14ac:dyDescent="0.45">
      <c r="B528" s="215" t="s">
        <v>2770</v>
      </c>
    </row>
    <row r="529" spans="1:3" x14ac:dyDescent="0.45">
      <c r="B529" s="215" t="s">
        <v>2771</v>
      </c>
    </row>
    <row r="531" spans="1:3" x14ac:dyDescent="0.45">
      <c r="A531" s="216" t="s">
        <v>2796</v>
      </c>
      <c r="B531" s="215" t="s">
        <v>2351</v>
      </c>
    </row>
    <row r="532" spans="1:3" x14ac:dyDescent="0.45">
      <c r="B532" s="215" t="s">
        <v>2772</v>
      </c>
    </row>
    <row r="533" spans="1:3" x14ac:dyDescent="0.45">
      <c r="B533" s="215" t="s">
        <v>2773</v>
      </c>
    </row>
    <row r="534" spans="1:3" x14ac:dyDescent="0.45">
      <c r="C534" s="215" t="s">
        <v>2774</v>
      </c>
    </row>
    <row r="535" spans="1:3" x14ac:dyDescent="0.45">
      <c r="C535" s="215" t="s">
        <v>2775</v>
      </c>
    </row>
    <row r="536" spans="1:3" x14ac:dyDescent="0.45">
      <c r="C536" s="215" t="s">
        <v>2776</v>
      </c>
    </row>
    <row r="537" spans="1:3" x14ac:dyDescent="0.45">
      <c r="C537" s="215" t="s">
        <v>2777</v>
      </c>
    </row>
    <row r="538" spans="1:3" x14ac:dyDescent="0.45">
      <c r="C538" s="215" t="s">
        <v>2778</v>
      </c>
    </row>
    <row r="540" spans="1:3" x14ac:dyDescent="0.45">
      <c r="A540" s="216" t="s">
        <v>2796</v>
      </c>
      <c r="B540" s="215" t="s">
        <v>2289</v>
      </c>
    </row>
    <row r="541" spans="1:3" x14ac:dyDescent="0.45">
      <c r="B541" s="215" t="s">
        <v>2779</v>
      </c>
    </row>
    <row r="542" spans="1:3" x14ac:dyDescent="0.45">
      <c r="B542" s="215" t="s">
        <v>2780</v>
      </c>
    </row>
    <row r="543" spans="1:3" x14ac:dyDescent="0.45">
      <c r="B543" s="215" t="s">
        <v>2781</v>
      </c>
    </row>
    <row r="544" spans="1:3" x14ac:dyDescent="0.45">
      <c r="B544" s="215" t="s">
        <v>2782</v>
      </c>
    </row>
    <row r="546" spans="2:7" x14ac:dyDescent="0.45">
      <c r="B546" s="215" t="s">
        <v>2654</v>
      </c>
      <c r="F546" s="215" t="s">
        <v>2705</v>
      </c>
    </row>
    <row r="547" spans="2:7" x14ac:dyDescent="0.45">
      <c r="G547" s="215" t="s">
        <v>2352</v>
      </c>
    </row>
    <row r="548" spans="2:7" x14ac:dyDescent="0.45">
      <c r="B548" s="215" t="s">
        <v>2655</v>
      </c>
      <c r="F548" s="215" t="s">
        <v>2706</v>
      </c>
    </row>
    <row r="549" spans="2:7" x14ac:dyDescent="0.45">
      <c r="G549" s="215" t="s">
        <v>2353</v>
      </c>
    </row>
    <row r="550" spans="2:7" x14ac:dyDescent="0.45">
      <c r="B550" s="215" t="s">
        <v>2127</v>
      </c>
      <c r="F550" s="215" t="s">
        <v>2707</v>
      </c>
    </row>
    <row r="551" spans="2:7" x14ac:dyDescent="0.45">
      <c r="G551" s="215" t="s">
        <v>2354</v>
      </c>
    </row>
    <row r="552" spans="2:7" x14ac:dyDescent="0.45">
      <c r="G552" s="215" t="s">
        <v>3477</v>
      </c>
    </row>
    <row r="553" spans="2:7" x14ac:dyDescent="0.45">
      <c r="B553" s="215" t="s">
        <v>2708</v>
      </c>
      <c r="F553" s="215" t="s">
        <v>2709</v>
      </c>
    </row>
    <row r="554" spans="2:7" x14ac:dyDescent="0.45">
      <c r="G554" s="215" t="s">
        <v>2355</v>
      </c>
    </row>
    <row r="555" spans="2:7" x14ac:dyDescent="0.45">
      <c r="B555" s="215" t="s">
        <v>2710</v>
      </c>
      <c r="F555" s="215" t="s">
        <v>2711</v>
      </c>
    </row>
    <row r="556" spans="2:7" x14ac:dyDescent="0.45">
      <c r="G556" s="215" t="s">
        <v>2356</v>
      </c>
    </row>
    <row r="557" spans="2:7" x14ac:dyDescent="0.45">
      <c r="B557" s="215" t="s">
        <v>2712</v>
      </c>
      <c r="F557" s="215" t="s">
        <v>2713</v>
      </c>
    </row>
    <row r="558" spans="2:7" x14ac:dyDescent="0.45">
      <c r="G558" s="215" t="s">
        <v>2714</v>
      </c>
    </row>
    <row r="559" spans="2:7" x14ac:dyDescent="0.45">
      <c r="B559" s="215" t="s">
        <v>2089</v>
      </c>
      <c r="F559" s="215" t="s">
        <v>2715</v>
      </c>
    </row>
    <row r="560" spans="2:7" x14ac:dyDescent="0.45">
      <c r="G560" s="215" t="s">
        <v>2357</v>
      </c>
    </row>
    <row r="561" spans="1:8" x14ac:dyDescent="0.45">
      <c r="H561" s="215" t="s">
        <v>2783</v>
      </c>
    </row>
    <row r="562" spans="1:8" x14ac:dyDescent="0.45">
      <c r="H562" s="215" t="s">
        <v>2784</v>
      </c>
    </row>
    <row r="563" spans="1:8" x14ac:dyDescent="0.45">
      <c r="G563" s="215" t="s">
        <v>2785</v>
      </c>
    </row>
    <row r="564" spans="1:8" x14ac:dyDescent="0.45">
      <c r="B564" s="215" t="s">
        <v>2716</v>
      </c>
      <c r="F564" s="215" t="s">
        <v>2717</v>
      </c>
    </row>
    <row r="565" spans="1:8" x14ac:dyDescent="0.45">
      <c r="G565" s="215" t="s">
        <v>2358</v>
      </c>
    </row>
    <row r="566" spans="1:8" x14ac:dyDescent="0.45">
      <c r="H566" s="215" t="s">
        <v>2359</v>
      </c>
    </row>
    <row r="567" spans="1:8" x14ac:dyDescent="0.45">
      <c r="G567" s="215" t="s">
        <v>2786</v>
      </c>
    </row>
    <row r="568" spans="1:8" x14ac:dyDescent="0.45">
      <c r="B568" s="215" t="s">
        <v>2861</v>
      </c>
      <c r="F568" s="215" t="s">
        <v>3186</v>
      </c>
    </row>
    <row r="569" spans="1:8" x14ac:dyDescent="0.45">
      <c r="B569" s="215" t="s">
        <v>3427</v>
      </c>
      <c r="F569" s="215" t="s">
        <v>3431</v>
      </c>
    </row>
    <row r="570" spans="1:8" x14ac:dyDescent="0.45">
      <c r="G570" s="215" t="s">
        <v>3429</v>
      </c>
    </row>
    <row r="571" spans="1:8" x14ac:dyDescent="0.45">
      <c r="B571" s="215" t="s">
        <v>3428</v>
      </c>
      <c r="F571" s="215" t="s">
        <v>3436</v>
      </c>
    </row>
    <row r="572" spans="1:8" x14ac:dyDescent="0.45">
      <c r="G572" s="215" t="s">
        <v>3430</v>
      </c>
    </row>
    <row r="573" spans="1:8" x14ac:dyDescent="0.45">
      <c r="F573" s="215" t="s">
        <v>3437</v>
      </c>
    </row>
    <row r="575" spans="1:8" x14ac:dyDescent="0.45">
      <c r="A575" s="216" t="s">
        <v>1657</v>
      </c>
      <c r="B575" s="215" t="s">
        <v>3485</v>
      </c>
    </row>
    <row r="576" spans="1:8" x14ac:dyDescent="0.45">
      <c r="A576" s="216" t="s">
        <v>3435</v>
      </c>
      <c r="B576" s="215" t="s">
        <v>3468</v>
      </c>
    </row>
    <row r="577" spans="1:6" x14ac:dyDescent="0.45">
      <c r="B577" s="215" t="s">
        <v>3494</v>
      </c>
    </row>
    <row r="578" spans="1:6" x14ac:dyDescent="0.45">
      <c r="B578" s="215" t="s">
        <v>3486</v>
      </c>
      <c r="F578" s="215" t="s">
        <v>3487</v>
      </c>
    </row>
    <row r="579" spans="1:6" x14ac:dyDescent="0.45">
      <c r="B579" s="215" t="s">
        <v>3489</v>
      </c>
      <c r="F579" s="215" t="s">
        <v>3488</v>
      </c>
    </row>
    <row r="580" spans="1:6" x14ac:dyDescent="0.45">
      <c r="B580" s="215" t="s">
        <v>3428</v>
      </c>
      <c r="F580" s="215" t="s">
        <v>3503</v>
      </c>
    </row>
    <row r="581" spans="1:6" x14ac:dyDescent="0.45">
      <c r="F581" s="215" t="s">
        <v>3490</v>
      </c>
    </row>
    <row r="582" spans="1:6" x14ac:dyDescent="0.45">
      <c r="B582" s="215" t="s">
        <v>3491</v>
      </c>
      <c r="F582" s="215" t="s">
        <v>3506</v>
      </c>
    </row>
    <row r="583" spans="1:6" x14ac:dyDescent="0.45">
      <c r="F583" s="215" t="s">
        <v>3507</v>
      </c>
    </row>
    <row r="584" spans="1:6" x14ac:dyDescent="0.45">
      <c r="B584" s="215" t="s">
        <v>3492</v>
      </c>
    </row>
    <row r="585" spans="1:6" x14ac:dyDescent="0.45">
      <c r="B585" s="215" t="s">
        <v>3493</v>
      </c>
    </row>
    <row r="586" spans="1:6" x14ac:dyDescent="0.45">
      <c r="B586" s="215" t="s">
        <v>3478</v>
      </c>
    </row>
    <row r="587" spans="1:6" x14ac:dyDescent="0.45">
      <c r="B587" s="215" t="s">
        <v>5809</v>
      </c>
    </row>
    <row r="588" spans="1:6" x14ac:dyDescent="0.45">
      <c r="B588" s="215" t="s">
        <v>3495</v>
      </c>
    </row>
    <row r="590" spans="1:6" x14ac:dyDescent="0.45">
      <c r="A590" s="216" t="s">
        <v>1676</v>
      </c>
      <c r="B590" s="215" t="s">
        <v>3484</v>
      </c>
    </row>
    <row r="591" spans="1:6" x14ac:dyDescent="0.45">
      <c r="B591" s="215" t="s">
        <v>3496</v>
      </c>
    </row>
    <row r="592" spans="1:6" x14ac:dyDescent="0.45">
      <c r="B592" s="215" t="s">
        <v>3497</v>
      </c>
      <c r="F592" s="215" t="s">
        <v>3500</v>
      </c>
    </row>
    <row r="593" spans="1:7" x14ac:dyDescent="0.45">
      <c r="B593" s="215" t="s">
        <v>3428</v>
      </c>
      <c r="F593" s="215" t="s">
        <v>3501</v>
      </c>
    </row>
    <row r="594" spans="1:7" x14ac:dyDescent="0.45">
      <c r="B594" s="215" t="s">
        <v>3498</v>
      </c>
      <c r="F594" s="215" t="s">
        <v>3502</v>
      </c>
    </row>
    <row r="595" spans="1:7" x14ac:dyDescent="0.45">
      <c r="B595" s="215" t="s">
        <v>3499</v>
      </c>
      <c r="F595" s="215" t="s">
        <v>3504</v>
      </c>
    </row>
    <row r="596" spans="1:7" x14ac:dyDescent="0.45">
      <c r="F596" s="215" t="s">
        <v>3505</v>
      </c>
    </row>
    <row r="597" spans="1:7" x14ac:dyDescent="0.45">
      <c r="G597" s="215" t="s">
        <v>3508</v>
      </c>
    </row>
    <row r="598" spans="1:7" x14ac:dyDescent="0.45">
      <c r="G598" s="215" t="s">
        <v>3509</v>
      </c>
    </row>
    <row r="599" spans="1:7" x14ac:dyDescent="0.45">
      <c r="G599" s="215" t="s">
        <v>3510</v>
      </c>
    </row>
    <row r="600" spans="1:7" x14ac:dyDescent="0.45">
      <c r="B600" s="215" t="s">
        <v>3511</v>
      </c>
    </row>
    <row r="601" spans="1:7" x14ac:dyDescent="0.45">
      <c r="B601" s="215" t="s">
        <v>3512</v>
      </c>
    </row>
    <row r="603" spans="1:7" x14ac:dyDescent="0.45">
      <c r="A603" s="216" t="s">
        <v>2360</v>
      </c>
      <c r="B603" s="215" t="s">
        <v>2361</v>
      </c>
    </row>
    <row r="604" spans="1:7" x14ac:dyDescent="0.45">
      <c r="A604" s="216" t="s">
        <v>2796</v>
      </c>
      <c r="B604" s="215" t="s">
        <v>2362</v>
      </c>
    </row>
    <row r="605" spans="1:7" x14ac:dyDescent="0.45">
      <c r="B605" s="215" t="s">
        <v>2787</v>
      </c>
    </row>
    <row r="606" spans="1:7" x14ac:dyDescent="0.45">
      <c r="B606" s="215" t="s">
        <v>2698</v>
      </c>
    </row>
    <row r="607" spans="1:7" x14ac:dyDescent="0.45">
      <c r="B607" s="215" t="s">
        <v>2788</v>
      </c>
    </row>
    <row r="609" spans="1:4" x14ac:dyDescent="0.45">
      <c r="B609" s="215" t="s">
        <v>3187</v>
      </c>
    </row>
    <row r="610" spans="1:4" x14ac:dyDescent="0.45">
      <c r="B610" s="215" t="s">
        <v>3188</v>
      </c>
    </row>
    <row r="611" spans="1:4" x14ac:dyDescent="0.45">
      <c r="B611" s="215" t="s">
        <v>3189</v>
      </c>
    </row>
    <row r="613" spans="1:4" x14ac:dyDescent="0.45">
      <c r="B613" s="215" t="s">
        <v>2789</v>
      </c>
    </row>
    <row r="614" spans="1:4" x14ac:dyDescent="0.45">
      <c r="B614" s="215" t="s">
        <v>2790</v>
      </c>
    </row>
    <row r="615" spans="1:4" x14ac:dyDescent="0.45">
      <c r="B615" s="215" t="s">
        <v>2791</v>
      </c>
    </row>
    <row r="617" spans="1:4" x14ac:dyDescent="0.45">
      <c r="A617" s="216" t="s">
        <v>2796</v>
      </c>
      <c r="B617" s="215" t="s">
        <v>2363</v>
      </c>
    </row>
    <row r="618" spans="1:4" x14ac:dyDescent="0.45">
      <c r="B618" s="215" t="s">
        <v>2364</v>
      </c>
    </row>
    <row r="619" spans="1:4" x14ac:dyDescent="0.45">
      <c r="B619" s="216" t="s">
        <v>1699</v>
      </c>
      <c r="C619" s="215" t="s">
        <v>2793</v>
      </c>
    </row>
    <row r="620" spans="1:4" x14ac:dyDescent="0.45">
      <c r="B620" s="216" t="s">
        <v>2792</v>
      </c>
      <c r="C620" s="215" t="s">
        <v>2794</v>
      </c>
    </row>
    <row r="621" spans="1:4" x14ac:dyDescent="0.45">
      <c r="B621" s="216" t="s">
        <v>2699</v>
      </c>
      <c r="C621" s="215" t="s">
        <v>2795</v>
      </c>
    </row>
    <row r="622" spans="1:4" x14ac:dyDescent="0.45">
      <c r="B622" s="216"/>
      <c r="D622" s="215" t="s">
        <v>2366</v>
      </c>
    </row>
    <row r="623" spans="1:4" x14ac:dyDescent="0.45">
      <c r="B623" s="216" t="s">
        <v>1670</v>
      </c>
      <c r="C623" s="215" t="s">
        <v>2365</v>
      </c>
    </row>
    <row r="624" spans="1:4" x14ac:dyDescent="0.45">
      <c r="D624" s="215" t="s">
        <v>2368</v>
      </c>
    </row>
    <row r="625" spans="1:7" x14ac:dyDescent="0.45">
      <c r="D625" s="215" t="s">
        <v>2367</v>
      </c>
    </row>
    <row r="627" spans="1:7" x14ac:dyDescent="0.45">
      <c r="A627" s="216" t="s">
        <v>2796</v>
      </c>
      <c r="B627" s="215" t="s">
        <v>2393</v>
      </c>
    </row>
    <row r="628" spans="1:7" x14ac:dyDescent="0.45">
      <c r="B628" s="215" t="s">
        <v>2701</v>
      </c>
      <c r="F628" s="215" t="s">
        <v>2702</v>
      </c>
    </row>
    <row r="629" spans="1:7" x14ac:dyDescent="0.45">
      <c r="B629" s="215" t="s">
        <v>2703</v>
      </c>
      <c r="F629" s="215" t="s">
        <v>2704</v>
      </c>
    </row>
    <row r="630" spans="1:7" x14ac:dyDescent="0.45">
      <c r="G630" s="215" t="s">
        <v>2394</v>
      </c>
    </row>
    <row r="631" spans="1:7" x14ac:dyDescent="0.45">
      <c r="B631" s="215" t="s">
        <v>2700</v>
      </c>
      <c r="F631" s="215" t="s">
        <v>2397</v>
      </c>
    </row>
    <row r="632" spans="1:7" x14ac:dyDescent="0.45">
      <c r="F632" s="215" t="s">
        <v>2847</v>
      </c>
    </row>
    <row r="634" spans="1:7" x14ac:dyDescent="0.45">
      <c r="B634" s="215" t="s">
        <v>2395</v>
      </c>
      <c r="F634" s="215" t="s">
        <v>2396</v>
      </c>
    </row>
    <row r="635" spans="1:7" x14ac:dyDescent="0.45">
      <c r="F635" s="215" t="s">
        <v>2847</v>
      </c>
    </row>
    <row r="636" spans="1:7" x14ac:dyDescent="0.45">
      <c r="F636" s="215" t="s">
        <v>2398</v>
      </c>
    </row>
    <row r="637" spans="1:7" x14ac:dyDescent="0.45">
      <c r="B637" s="215" t="s">
        <v>3190</v>
      </c>
      <c r="F637" s="215" t="s">
        <v>3191</v>
      </c>
    </row>
    <row r="638" spans="1:7" x14ac:dyDescent="0.45">
      <c r="F638" s="215" t="s">
        <v>3192</v>
      </c>
    </row>
    <row r="640" spans="1:7" x14ac:dyDescent="0.45">
      <c r="B640" s="215" t="s">
        <v>2876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topLeftCell="A17" zoomScale="90" zoomScaleNormal="90" workbookViewId="0">
      <selection activeCell="K4" sqref="G4:K19"/>
    </sheetView>
  </sheetViews>
  <sheetFormatPr defaultColWidth="3.109375" defaultRowHeight="16.5" x14ac:dyDescent="0.45"/>
  <cols>
    <col min="1" max="1" width="3.109375" style="218"/>
    <col min="2" max="16384" width="3.109375" style="217"/>
  </cols>
  <sheetData>
    <row r="1" spans="1:3" ht="19.5" x14ac:dyDescent="0.45">
      <c r="A1" s="381" t="s">
        <v>1689</v>
      </c>
    </row>
    <row r="3" spans="1:3" x14ac:dyDescent="0.45">
      <c r="A3" s="218" t="s">
        <v>1688</v>
      </c>
      <c r="B3" s="217" t="s">
        <v>1687</v>
      </c>
    </row>
    <row r="4" spans="1:3" x14ac:dyDescent="0.45">
      <c r="B4" s="217" t="s">
        <v>2816</v>
      </c>
    </row>
    <row r="5" spans="1:3" x14ac:dyDescent="0.45">
      <c r="B5" s="217" t="s">
        <v>2815</v>
      </c>
    </row>
    <row r="6" spans="1:3" x14ac:dyDescent="0.45">
      <c r="A6" s="218" t="s">
        <v>1680</v>
      </c>
      <c r="B6" s="217" t="s">
        <v>1686</v>
      </c>
    </row>
    <row r="7" spans="1:3" x14ac:dyDescent="0.45">
      <c r="B7" s="217" t="s">
        <v>1693</v>
      </c>
    </row>
    <row r="8" spans="1:3" x14ac:dyDescent="0.45">
      <c r="A8" s="218" t="s">
        <v>1680</v>
      </c>
      <c r="B8" s="217" t="s">
        <v>1685</v>
      </c>
    </row>
    <row r="9" spans="1:3" x14ac:dyDescent="0.45">
      <c r="B9" s="217" t="s">
        <v>1701</v>
      </c>
    </row>
    <row r="10" spans="1:3" x14ac:dyDescent="0.45">
      <c r="B10" s="218" t="s">
        <v>1683</v>
      </c>
      <c r="C10" s="217" t="s">
        <v>2237</v>
      </c>
    </row>
    <row r="11" spans="1:3" x14ac:dyDescent="0.45">
      <c r="B11" s="218" t="s">
        <v>1683</v>
      </c>
      <c r="C11" s="217" t="s">
        <v>1684</v>
      </c>
    </row>
    <row r="12" spans="1:3" x14ac:dyDescent="0.45">
      <c r="B12" s="218" t="s">
        <v>1683</v>
      </c>
      <c r="C12" s="217" t="s">
        <v>1682</v>
      </c>
    </row>
    <row r="14" spans="1:3" x14ac:dyDescent="0.45">
      <c r="A14" s="218" t="s">
        <v>1678</v>
      </c>
      <c r="B14" s="217" t="s">
        <v>1681</v>
      </c>
    </row>
    <row r="15" spans="1:3" x14ac:dyDescent="0.45">
      <c r="A15" s="218" t="s">
        <v>1680</v>
      </c>
      <c r="B15" s="217" t="s">
        <v>2813</v>
      </c>
    </row>
    <row r="16" spans="1:3" x14ac:dyDescent="0.45">
      <c r="A16" s="218" t="s">
        <v>1680</v>
      </c>
      <c r="B16" s="217" t="s">
        <v>1679</v>
      </c>
    </row>
    <row r="17" spans="1:15" x14ac:dyDescent="0.45">
      <c r="B17" s="218" t="s">
        <v>1699</v>
      </c>
      <c r="C17" s="217" t="s">
        <v>2814</v>
      </c>
    </row>
    <row r="19" spans="1:15" x14ac:dyDescent="0.45">
      <c r="A19" s="218" t="s">
        <v>1694</v>
      </c>
      <c r="B19" s="217" t="s">
        <v>1695</v>
      </c>
    </row>
    <row r="20" spans="1:15" x14ac:dyDescent="0.45">
      <c r="A20" s="218" t="s">
        <v>1697</v>
      </c>
      <c r="B20" s="217" t="s">
        <v>1698</v>
      </c>
    </row>
    <row r="21" spans="1:15" x14ac:dyDescent="0.45">
      <c r="A21" s="218" t="s">
        <v>1696</v>
      </c>
      <c r="B21" s="217" t="s">
        <v>2238</v>
      </c>
    </row>
    <row r="23" spans="1:15" x14ac:dyDescent="0.45">
      <c r="A23" s="218" t="s">
        <v>1678</v>
      </c>
      <c r="B23" s="217" t="s">
        <v>1677</v>
      </c>
    </row>
    <row r="24" spans="1:15" x14ac:dyDescent="0.45">
      <c r="A24" s="218" t="s">
        <v>1676</v>
      </c>
      <c r="B24" s="217" t="s">
        <v>1675</v>
      </c>
    </row>
    <row r="25" spans="1:15" x14ac:dyDescent="0.45">
      <c r="B25" s="218" t="s">
        <v>1670</v>
      </c>
      <c r="C25" s="217" t="s">
        <v>1674</v>
      </c>
    </row>
    <row r="26" spans="1:15" x14ac:dyDescent="0.45">
      <c r="B26" s="218" t="s">
        <v>1670</v>
      </c>
      <c r="C26" s="217" t="s">
        <v>1673</v>
      </c>
    </row>
    <row r="28" spans="1:15" x14ac:dyDescent="0.45">
      <c r="A28" s="218" t="s">
        <v>1664</v>
      </c>
      <c r="B28" s="217" t="s">
        <v>1672</v>
      </c>
    </row>
    <row r="29" spans="1:15" x14ac:dyDescent="0.45">
      <c r="B29" s="218" t="s">
        <v>1670</v>
      </c>
      <c r="C29" s="217" t="s">
        <v>1671</v>
      </c>
    </row>
    <row r="30" spans="1:15" x14ac:dyDescent="0.45">
      <c r="B30" s="218" t="s">
        <v>1670</v>
      </c>
      <c r="C30" s="217" t="s">
        <v>1669</v>
      </c>
    </row>
    <row r="31" spans="1:15" x14ac:dyDescent="0.45">
      <c r="O31" s="219"/>
    </row>
    <row r="32" spans="1:15" x14ac:dyDescent="0.45">
      <c r="A32" s="218" t="s">
        <v>1664</v>
      </c>
      <c r="B32" s="217" t="s">
        <v>1668</v>
      </c>
    </row>
    <row r="33" spans="1:2" x14ac:dyDescent="0.45">
      <c r="A33" s="218" t="s">
        <v>1656</v>
      </c>
      <c r="B33" s="217" t="s">
        <v>1667</v>
      </c>
    </row>
    <row r="34" spans="1:2" x14ac:dyDescent="0.45">
      <c r="B34" s="217" t="s">
        <v>1666</v>
      </c>
    </row>
    <row r="35" spans="1:2" x14ac:dyDescent="0.45">
      <c r="B35" s="217" t="s">
        <v>1665</v>
      </c>
    </row>
    <row r="36" spans="1:2" x14ac:dyDescent="0.45">
      <c r="A36" s="218" t="s">
        <v>1656</v>
      </c>
      <c r="B36" s="217" t="s">
        <v>2817</v>
      </c>
    </row>
    <row r="38" spans="1:2" x14ac:dyDescent="0.45">
      <c r="A38" s="218" t="s">
        <v>1664</v>
      </c>
      <c r="B38" s="217" t="s">
        <v>1691</v>
      </c>
    </row>
    <row r="39" spans="1:2" x14ac:dyDescent="0.45">
      <c r="B39" s="217" t="s">
        <v>1690</v>
      </c>
    </row>
    <row r="43" spans="1:2" x14ac:dyDescent="0.45">
      <c r="B43" s="217" t="s">
        <v>2800</v>
      </c>
    </row>
    <row r="44" spans="1:2" x14ac:dyDescent="0.45">
      <c r="B44" s="217" t="s">
        <v>2801</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7"/>
  <sheetViews>
    <sheetView zoomScale="90" zoomScaleNormal="90" workbookViewId="0">
      <selection activeCell="A2" sqref="A2"/>
    </sheetView>
  </sheetViews>
  <sheetFormatPr defaultRowHeight="16.5" x14ac:dyDescent="0.45"/>
  <cols>
    <col min="1" max="1" width="6.77734375" style="407" customWidth="1"/>
    <col min="2" max="2" width="6.5546875" style="383" customWidth="1"/>
    <col min="3" max="3" width="9.44140625" style="384" customWidth="1"/>
    <col min="4" max="4" width="57.88671875" style="382" customWidth="1"/>
    <col min="5" max="5" width="20.77734375" style="382" customWidth="1"/>
    <col min="6" max="16384" width="8.88671875" style="1"/>
  </cols>
  <sheetData>
    <row r="1" spans="1:9" s="387" customFormat="1" x14ac:dyDescent="0.45">
      <c r="A1" s="405" t="s">
        <v>2379</v>
      </c>
      <c r="B1" s="385" t="s">
        <v>2380</v>
      </c>
      <c r="C1" s="401" t="s">
        <v>2374</v>
      </c>
      <c r="D1" s="386" t="s">
        <v>2381</v>
      </c>
      <c r="E1" s="386" t="s">
        <v>3518</v>
      </c>
      <c r="G1" s="387" t="s">
        <v>2629</v>
      </c>
      <c r="H1" s="388" t="s">
        <v>2375</v>
      </c>
      <c r="I1" s="388" t="s">
        <v>2376</v>
      </c>
    </row>
    <row r="2" spans="1:9" ht="33" x14ac:dyDescent="0.45">
      <c r="A2" s="406" t="s">
        <v>2818</v>
      </c>
      <c r="B2" s="399" t="s">
        <v>5846</v>
      </c>
      <c r="C2" s="402">
        <v>44024.422488425924</v>
      </c>
      <c r="D2" s="400" t="s">
        <v>5847</v>
      </c>
      <c r="E2" s="400" t="s">
        <v>5848</v>
      </c>
      <c r="H2" s="308" t="s">
        <v>2377</v>
      </c>
      <c r="I2" s="308" t="s">
        <v>2378</v>
      </c>
    </row>
    <row r="3" spans="1:9" x14ac:dyDescent="0.45">
      <c r="A3" s="406" t="s">
        <v>2818</v>
      </c>
      <c r="B3" s="399" t="s">
        <v>5806</v>
      </c>
      <c r="C3" s="402">
        <v>44018.575949074075</v>
      </c>
      <c r="D3" s="400" t="s">
        <v>5807</v>
      </c>
      <c r="E3" s="400" t="s">
        <v>5808</v>
      </c>
      <c r="H3" s="308" t="s">
        <v>2384</v>
      </c>
      <c r="I3" s="308" t="s">
        <v>2383</v>
      </c>
    </row>
    <row r="4" spans="1:9" ht="49.5" x14ac:dyDescent="0.45">
      <c r="A4" s="406" t="s">
        <v>2818</v>
      </c>
      <c r="B4" s="399" t="s">
        <v>5326</v>
      </c>
      <c r="C4" s="402">
        <v>44011.724351851852</v>
      </c>
      <c r="D4" s="400" t="s">
        <v>5327</v>
      </c>
      <c r="E4" s="400" t="s">
        <v>5328</v>
      </c>
      <c r="H4" s="308" t="s">
        <v>2627</v>
      </c>
      <c r="I4" s="308" t="s">
        <v>2628</v>
      </c>
    </row>
    <row r="5" spans="1:9" ht="49.5" x14ac:dyDescent="0.45">
      <c r="A5" s="406" t="s">
        <v>2818</v>
      </c>
      <c r="B5" s="399" t="s">
        <v>3735</v>
      </c>
      <c r="C5" s="402">
        <v>43976.613067129627</v>
      </c>
      <c r="D5" s="400" t="s">
        <v>3736</v>
      </c>
      <c r="E5" s="400" t="s">
        <v>3737</v>
      </c>
      <c r="H5" s="308" t="s">
        <v>3516</v>
      </c>
      <c r="I5" s="308" t="s">
        <v>3517</v>
      </c>
    </row>
    <row r="6" spans="1:9" ht="49.5" x14ac:dyDescent="0.45">
      <c r="A6" s="406" t="s">
        <v>2818</v>
      </c>
      <c r="B6" s="399" t="s">
        <v>3733</v>
      </c>
      <c r="C6" s="402">
        <v>43967.620555555557</v>
      </c>
      <c r="D6" s="400" t="s">
        <v>3730</v>
      </c>
      <c r="E6" s="400" t="s">
        <v>3731</v>
      </c>
    </row>
    <row r="7" spans="1:9" ht="66" x14ac:dyDescent="0.45">
      <c r="A7" s="406" t="s">
        <v>2818</v>
      </c>
      <c r="B7" s="399" t="s">
        <v>3668</v>
      </c>
      <c r="C7" s="402">
        <v>43956.720659722225</v>
      </c>
      <c r="D7" s="400" t="s">
        <v>3669</v>
      </c>
      <c r="E7" s="400" t="s">
        <v>3670</v>
      </c>
    </row>
    <row r="8" spans="1:9" ht="33" x14ac:dyDescent="0.45">
      <c r="A8" s="406" t="s">
        <v>2818</v>
      </c>
      <c r="B8" s="399" t="s">
        <v>3520</v>
      </c>
      <c r="C8" s="402">
        <v>43942.545578703706</v>
      </c>
      <c r="D8" s="400" t="s">
        <v>3522</v>
      </c>
      <c r="E8" s="400" t="s">
        <v>3521</v>
      </c>
    </row>
    <row r="9" spans="1:9" ht="33" x14ac:dyDescent="0.45">
      <c r="A9" s="406" t="s">
        <v>2818</v>
      </c>
      <c r="B9" s="399" t="s">
        <v>3514</v>
      </c>
      <c r="C9" s="402">
        <v>43935.599074074074</v>
      </c>
      <c r="D9" s="400" t="s">
        <v>3515</v>
      </c>
      <c r="E9" s="400" t="s">
        <v>3519</v>
      </c>
    </row>
    <row r="10" spans="1:9" x14ac:dyDescent="0.45">
      <c r="A10" s="406" t="s">
        <v>2818</v>
      </c>
      <c r="B10" s="399" t="s">
        <v>3483</v>
      </c>
      <c r="C10" s="402">
        <v>43933.433958333335</v>
      </c>
      <c r="D10" s="400" t="s">
        <v>3482</v>
      </c>
      <c r="E10" s="400"/>
    </row>
    <row r="11" spans="1:9" ht="33" x14ac:dyDescent="0.45">
      <c r="A11" s="406" t="s">
        <v>2818</v>
      </c>
      <c r="B11" s="399" t="s">
        <v>3443</v>
      </c>
      <c r="C11" s="402">
        <v>43923.551689814813</v>
      </c>
      <c r="D11" s="400" t="s">
        <v>3467</v>
      </c>
      <c r="E11" s="400"/>
    </row>
    <row r="12" spans="1:9" ht="49.5" x14ac:dyDescent="0.45">
      <c r="A12" s="406" t="s">
        <v>2818</v>
      </c>
      <c r="B12" s="399" t="s">
        <v>3426</v>
      </c>
      <c r="C12" s="402">
        <v>43922.686516203707</v>
      </c>
      <c r="D12" s="400" t="s">
        <v>3442</v>
      </c>
      <c r="E12" s="400"/>
    </row>
    <row r="13" spans="1:9" x14ac:dyDescent="0.45">
      <c r="A13" s="406" t="s">
        <v>2818</v>
      </c>
      <c r="B13" s="399" t="s">
        <v>3423</v>
      </c>
      <c r="C13" s="402">
        <v>43917.418865740743</v>
      </c>
      <c r="D13" s="400" t="s">
        <v>3422</v>
      </c>
      <c r="E13" s="400"/>
    </row>
    <row r="14" spans="1:9" ht="66" x14ac:dyDescent="0.45">
      <c r="A14" s="406" t="s">
        <v>2818</v>
      </c>
      <c r="B14" s="399" t="s">
        <v>2978</v>
      </c>
      <c r="C14" s="402">
        <v>43916.647534722222</v>
      </c>
      <c r="D14" s="400" t="s">
        <v>3421</v>
      </c>
      <c r="E14" s="400"/>
    </row>
    <row r="15" spans="1:9" ht="82.5" x14ac:dyDescent="0.45">
      <c r="A15" s="406" t="s">
        <v>2818</v>
      </c>
      <c r="B15" s="399" t="s">
        <v>2846</v>
      </c>
      <c r="C15" s="402">
        <v>43877.647824074076</v>
      </c>
      <c r="D15" s="400" t="s">
        <v>3420</v>
      </c>
      <c r="E15" s="400"/>
    </row>
    <row r="16" spans="1:9" ht="33" x14ac:dyDescent="0.45">
      <c r="A16" s="406" t="s">
        <v>2818</v>
      </c>
      <c r="B16" s="399" t="s">
        <v>2819</v>
      </c>
      <c r="C16" s="402">
        <v>43863.551863425928</v>
      </c>
      <c r="D16" s="400" t="s">
        <v>2844</v>
      </c>
      <c r="E16" s="400"/>
    </row>
    <row r="17" spans="1:4" x14ac:dyDescent="0.45">
      <c r="A17" s="407" t="s">
        <v>2382</v>
      </c>
      <c r="B17" s="383" t="s">
        <v>2630</v>
      </c>
      <c r="C17" s="384">
        <v>43862</v>
      </c>
      <c r="D17" s="382" t="s">
        <v>2802</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8" r:id="rId4" name="btnRelease">
          <controlPr defaultSize="0" disabled="1" autoLine="0" r:id="rId5">
            <anchor moveWithCells="1">
              <from>
                <xdr:col>4</xdr:col>
                <xdr:colOff>1009650</xdr:colOff>
                <xdr:row>0</xdr:row>
                <xdr:rowOff>0</xdr:rowOff>
              </from>
              <to>
                <xdr:col>4</xdr:col>
                <xdr:colOff>1771650</xdr:colOff>
                <xdr:row>1</xdr:row>
                <xdr:rowOff>9525</xdr:rowOff>
              </to>
            </anchor>
          </controlPr>
        </control>
      </mc:Choice>
      <mc:Fallback>
        <control shapeId="29698" r:id="rId4" name="btnRelease"/>
      </mc:Fallback>
    </mc:AlternateContent>
    <mc:AlternateContent xmlns:mc="http://schemas.openxmlformats.org/markup-compatibility/2006">
      <mc:Choice Requires="x14">
        <control shapeId="29699" r:id="rId6" name="btnNewArticle">
          <controlPr defaultSize="0" disabled="1" autoLine="0" r:id="rId7">
            <anchor moveWithCells="1">
              <from>
                <xdr:col>3</xdr:col>
                <xdr:colOff>3333750</xdr:colOff>
                <xdr:row>0</xdr:row>
                <xdr:rowOff>0</xdr:rowOff>
              </from>
              <to>
                <xdr:col>3</xdr:col>
                <xdr:colOff>4095750</xdr:colOff>
                <xdr:row>1</xdr:row>
                <xdr:rowOff>9525</xdr:rowOff>
              </to>
            </anchor>
          </controlPr>
        </control>
      </mc:Choice>
      <mc:Fallback>
        <control shapeId="29699" r:id="rId6" name="btnNewArticl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41</vt:i4>
      </vt:variant>
    </vt:vector>
  </HeadingPairs>
  <TitlesOfParts>
    <vt:vector size="60" baseType="lpstr">
      <vt:lpstr>種族</vt:lpstr>
      <vt:lpstr>種族分析</vt:lpstr>
      <vt:lpstr>種族SL</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個体マップ!マップ補助線設定</vt:lpstr>
      <vt:lpstr>種族マップ!マップ補助線設定</vt:lpstr>
      <vt:lpstr>個体マップ!マップ補助線表</vt:lpstr>
      <vt:lpstr>種族マップ!マップ補助線表</vt:lpstr>
      <vt:lpstr>リスト!リストコマンド</vt:lpstr>
      <vt:lpstr>リスト!リスト選択</vt:lpstr>
      <vt:lpstr>わざの能力変化</vt:lpstr>
      <vt:lpstr>空白</vt:lpstr>
      <vt:lpstr>個体!個体フィルタ指定</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種族SL!種族Lフィルタ</vt:lpstr>
      <vt:lpstr>種族SL!種族L設定</vt:lpstr>
      <vt:lpstr>種族マップ!種族マップタイプ選択</vt:lpstr>
      <vt:lpstr>種族マップ!種族マップ元表</vt:lpstr>
      <vt:lpstr>種族マップ!種族マップ作成時間</vt:lpstr>
      <vt:lpstr>種族マップ!種族マップ種族選択</vt:lpstr>
      <vt:lpstr>種族マップ!種族マップ設定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2020-07-12T01:30:15Z</dcterms:modified>
</cp:coreProperties>
</file>